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102 - III-00516 - km 2..." sheetId="2" r:id="rId2"/>
    <sheet name="VRN - Vedlejší rozpočtové..." sheetId="3" r:id="rId3"/>
    <sheet name="Pokyny pro vyplnění" sheetId="4" r:id="rId4"/>
  </sheets>
  <definedNames>
    <definedName name="_xlnm.Print_Area" localSheetId="0">'Rekapitulace stavby'!$D$4:$AO$36,'Rekapitulace stavby'!$C$42:$AQ$58</definedName>
    <definedName name="_xlnm._FilterDatabase" localSheetId="1" hidden="1">'SO 102 - III-00516 - km 2...'!$C$89:$K$454</definedName>
    <definedName name="_xlnm.Print_Area" localSheetId="1">'SO 102 - III-00516 - km 2...'!$C$4:$J$39,'SO 102 - III-00516 - km 2...'!$C$45:$J$71,'SO 102 - III-00516 - km 2...'!$C$77:$K$454</definedName>
    <definedName name="_xlnm._FilterDatabase" localSheetId="2" hidden="1">'VRN - Vedlejší rozpočtové...'!$C$90:$K$119</definedName>
    <definedName name="_xlnm.Print_Area" localSheetId="2">'VRN - Vedlejší rozpočtové...'!$C$4:$J$41,'VRN - Vedlejší rozpočtové...'!$C$47:$J$70,'VRN - Vedlejší rozpočtové...'!$C$76:$K$119</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'SO 102 - III-00516 - km 2...'!$89:$89</definedName>
    <definedName name="_xlnm.Print_Titles" localSheetId="2">'VRN - Vedlejší rozpočtové...'!$90:$90</definedName>
  </definedNames>
  <calcPr fullCalcOnLoad="1"/>
</workbook>
</file>

<file path=xl/sharedStrings.xml><?xml version="1.0" encoding="utf-8"?>
<sst xmlns="http://schemas.openxmlformats.org/spreadsheetml/2006/main" count="4077" uniqueCount="933">
  <si>
    <t>Export Komplet</t>
  </si>
  <si>
    <t>VZ</t>
  </si>
  <si>
    <t>2.0</t>
  </si>
  <si>
    <t>ZAMOK</t>
  </si>
  <si>
    <t>False</t>
  </si>
  <si>
    <t>{677a3dbd-9772-49e1-9f37-c17df5379a1f}</t>
  </si>
  <si>
    <t>0,01</t>
  </si>
  <si>
    <t>21</t>
  </si>
  <si>
    <t>15</t>
  </si>
  <si>
    <t>REKAPITULACE STAVBY</t>
  </si>
  <si>
    <t>v ---  níže se nacházejí doplnkové a pomocné údaje k sestavám  --- v</t>
  </si>
  <si>
    <t>Návod na vyplnění</t>
  </si>
  <si>
    <t>0,001</t>
  </si>
  <si>
    <t>Kód:</t>
  </si>
  <si>
    <t>201602b</t>
  </si>
  <si>
    <t>Měnit lze pouze buňky se žlutým podbarvením!
1) v Rekapitulaci stavby vyplňte údaje o Uchazeči (přenesou se do ostatních sestav i v jiných listech)
2) na vybraných listech vyplňte v sestavě Soupis prací ceny u položek</t>
  </si>
  <si>
    <t>Stavba:</t>
  </si>
  <si>
    <t>III/00516, III/00512 a III/0057 Jinočany, oprava silnic</t>
  </si>
  <si>
    <t>KSO:</t>
  </si>
  <si>
    <t/>
  </si>
  <si>
    <t>CC-CZ:</t>
  </si>
  <si>
    <t>Místo:</t>
  </si>
  <si>
    <t>Jinočany</t>
  </si>
  <si>
    <t>Datum:</t>
  </si>
  <si>
    <t>12. 11. 2018</t>
  </si>
  <si>
    <t>Zadavatel:</t>
  </si>
  <si>
    <t>IČ:</t>
  </si>
  <si>
    <t>00066001</t>
  </si>
  <si>
    <t>KSÚS Středočeského kraje, p.o.</t>
  </si>
  <si>
    <t>DIČ:</t>
  </si>
  <si>
    <t>CZ00066001</t>
  </si>
  <si>
    <t>Uchazeč:</t>
  </si>
  <si>
    <t>Vyplň údaj</t>
  </si>
  <si>
    <t>Projektant:</t>
  </si>
  <si>
    <t>02992485</t>
  </si>
  <si>
    <t>FORVIA CZ, s.r.o.</t>
  </si>
  <si>
    <t>CZ02992485</t>
  </si>
  <si>
    <t>True</t>
  </si>
  <si>
    <t>Zpracovatel:</t>
  </si>
  <si>
    <t>13891871</t>
  </si>
  <si>
    <t>Jitka Heřmanová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</si>
  <si>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</si>
  <si>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</si>
  <si>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</si>
  <si>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</si>
  <si>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</si>
  <si>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</si>
  <si>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</si>
  <si>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</si>
  <si>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</si>
  <si>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</si>
  <si>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</si>
  <si>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</si>
  <si>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</si>
  <si>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</si>
  <si>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</si>
  <si>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</si>
  <si>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</si>
  <si>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</si>
  <si>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</si>
  <si>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</si>
  <si>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</si>
  <si>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</si>
  <si>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</si>
  <si>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</si>
  <si>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</si>
  <si>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</si>
  <si>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</si>
  <si>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</si>
  <si>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</si>
  <si>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</si>
  <si>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</si>
  <si>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</si>
  <si>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</si>
  <si>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</si>
  <si>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</si>
  <si>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</si>
  <si>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</si>
  <si>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</si>
  <si>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</si>
  <si>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</si>
  <si>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102</t>
  </si>
  <si>
    <t>III/00516 - km 2,658 - 4,291</t>
  </si>
  <si>
    <t>STA</t>
  </si>
  <si>
    <t>1</t>
  </si>
  <si>
    <t>{78ab81ad-c382-4196-bce2-41e3e007d8cc}</t>
  </si>
  <si>
    <t>2</t>
  </si>
  <si>
    <t>/</t>
  </si>
  <si>
    <t>Soupis</t>
  </si>
  <si>
    <t>###NOINSERT###</t>
  </si>
  <si>
    <t>VRN</t>
  </si>
  <si>
    <t>Vedlejší rozpočtové náklady</t>
  </si>
  <si>
    <t>{83737909-21c4-42d5-8831-900574c820c3}</t>
  </si>
  <si>
    <t>KRYCÍ LIST SOUPISU PRACÍ</t>
  </si>
  <si>
    <t>Objekt:</t>
  </si>
  <si>
    <t>SO 102 - III/00516 - km 2,658 - 4,291</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</si>
  <si>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</si>
  <si>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</si>
  <si>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</si>
  <si>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</si>
  <si>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</si>
  <si>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</si>
  <si>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</si>
  <si>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</si>
  <si>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</si>
  <si>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</si>
  <si>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</si>
  <si>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</si>
  <si>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</si>
  <si>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</si>
  <si>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</si>
  <si>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</si>
  <si>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</si>
  <si>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</si>
  <si>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</si>
  <si>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</si>
  <si>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</si>
  <si>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</si>
  <si>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</si>
  <si>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</si>
  <si>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</si>
  <si>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</si>
  <si>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</si>
  <si>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</si>
  <si>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</si>
  <si>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</si>
  <si>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</si>
  <si>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</si>
  <si>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</si>
  <si>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112101101</t>
  </si>
  <si>
    <t>Odstranění stromů listnatých průměru kmene do 300 mm</t>
  </si>
  <si>
    <t>kus</t>
  </si>
  <si>
    <t>CS ÚRS 2018 02</t>
  </si>
  <si>
    <t>4</t>
  </si>
  <si>
    <t>-1337520988</t>
  </si>
  <si>
    <t>PP</t>
  </si>
  <si>
    <t>Odstranění stromů s odřezáním kmene a s odvětvením listnatých, průměru kmene přes 100 do 300 mm</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</si>
  <si>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</si>
  <si>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</si>
  <si>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</si>
  <si>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D do 300 mm</t>
  </si>
  <si>
    <t>-545399367</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</si>
  <si>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</si>
  <si>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</si>
  <si>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</si>
  <si>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113107224</t>
  </si>
  <si>
    <t>Odstranění podkladu z kameniva drceného tl 400 mm strojně pl přes 200 m2</t>
  </si>
  <si>
    <t>m2</t>
  </si>
  <si>
    <t>-630132797</t>
  </si>
  <si>
    <t>Odstranění podkladů nebo krytů strojně plochy jednotlivě přes 200 m2 s přemístěním hmot na skládku na vzdálenost do 20 m nebo s naložením na dopravní prostředek z kameniva hrubého drceného, o tl. vrstvy přes 300 do 400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</si>
  <si>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</si>
  <si>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</si>
  <si>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628*5,4+1005*7,2</t>
  </si>
  <si>
    <t>113154465</t>
  </si>
  <si>
    <t>Frézování živičného krytu tl 200 mm pruh š 2 m pl přes 10000 m2 s překážkami v trase</t>
  </si>
  <si>
    <t>758527665</t>
  </si>
  <si>
    <t>Frézování živičného podkladu nebo krytu s naložením na dopravní prostředek plochy přes 10 000 m2 s překážkami v trase pruhu šířky do 2 m, tloušťky vrstvy 200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</si>
  <si>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</si>
  <si>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628*5,4+1005*7,2+640+191+69+48,52+51,2+83,6+76,25+94+64+104+50+18+24,5+28+70,7+30+6+29+10+20+25+32+71+9+18+72+30+85</t>
  </si>
  <si>
    <t>5</t>
  </si>
  <si>
    <t>131201101</t>
  </si>
  <si>
    <t>Hloubení jam nezapažených v hornině tř. 3 objemu do 100 m3</t>
  </si>
  <si>
    <t>m3</t>
  </si>
  <si>
    <t>907709515</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</si>
  <si>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</si>
  <si>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</si>
  <si>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17*3*1,4</t>
  </si>
  <si>
    <t>6</t>
  </si>
  <si>
    <t>131201109</t>
  </si>
  <si>
    <t>Příplatek za lepivost u hloubení jam nezapažených v hornině tř. 3</t>
  </si>
  <si>
    <t>-1744017932</t>
  </si>
  <si>
    <t>Hloubení nezapažených jam a zářezů s urovnáním dna do předepsaného profilu a spádu Příplatek k cenám za lepivost horniny tř. 3</t>
  </si>
  <si>
    <t>71,4*0,3 'Přepočtené koeficientem množství</t>
  </si>
  <si>
    <t>7</t>
  </si>
  <si>
    <t>132201202</t>
  </si>
  <si>
    <t>Hloubení rýh š do 2000 mm v hornině tř. 3 objemu do 1000 m3</t>
  </si>
  <si>
    <t>1415498938</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</si>
  <si>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</si>
  <si>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</si>
  <si>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80*1*1+12*0,7*0,5</t>
  </si>
  <si>
    <t>8</t>
  </si>
  <si>
    <t>132201209</t>
  </si>
  <si>
    <t>Příplatek za lepivost k hloubení rýh š do 2000 mm v hornině tř. 3</t>
  </si>
  <si>
    <t>2069479375</t>
  </si>
  <si>
    <t>Hloubení zapažených i nezapažených rýh šířky přes 600 do 2 000 mm s urovnáním dna do předepsaného profilu a spádu v hornině tř. 3 Příplatek k cenám za lepivost horniny tř. 3</t>
  </si>
  <si>
    <t>84,2*0,3 'Přepočtené koeficientem množství</t>
  </si>
  <si>
    <t>9</t>
  </si>
  <si>
    <t>161101101</t>
  </si>
  <si>
    <t>Svislé přemístění výkopku z horniny tř. 1 až 4 hl výkopu do 2,5 m</t>
  </si>
  <si>
    <t>1916799610</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</si>
  <si>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</si>
  <si>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</si>
  <si>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10</t>
  </si>
  <si>
    <t>162301401</t>
  </si>
  <si>
    <t>Vodorovné přemístění větví stromů listnatých do 5 km D kmene do 300 mm</t>
  </si>
  <si>
    <t>499091538</t>
  </si>
  <si>
    <t>Vodorovné přemístění větví, kmenů nebo pařezů s naložením, složením a dopravou do 5000 m větví stromů listnatých, průměru kmene přes 100 do 300 mm</t>
  </si>
  <si>
    <t xml:space="preserve">Poznámka k souboru cen:
1. Průměr kmene i pařezu se měří v místě řezu.
2. Měrná jednotka je 1 strom.
</t>
  </si>
  <si>
    <t>11</t>
  </si>
  <si>
    <t>162301411</t>
  </si>
  <si>
    <t>Vodorovné přemístění kmenů stromů listnatých do 5 km D kmene do 300 mm</t>
  </si>
  <si>
    <t>217659166</t>
  </si>
  <si>
    <t>Vodorovné přemístění větví, kmenů nebo pařezů s naložením, složením a dopravou do 5000 m kmenů stromů listnatých, průměru přes 100 do 300 mm</t>
  </si>
  <si>
    <t>12</t>
  </si>
  <si>
    <t>162301421</t>
  </si>
  <si>
    <t>Vodorovné přemístění pařezů do 5 km D do 300 mm</t>
  </si>
  <si>
    <t>-383872308</t>
  </si>
  <si>
    <t>Vodorovné přemístění větví, kmenů nebo pařezů s naložením, složením a dopravou do 5000 m pařezů kmenů, průměru přes 100 do 300 mm</t>
  </si>
  <si>
    <t>13</t>
  </si>
  <si>
    <t>162301901</t>
  </si>
  <si>
    <t>Příplatek k vodorovnému přemístění větví stromů listnatých D kmene do 300 mm ZKD 5 km</t>
  </si>
  <si>
    <t>1483771812</t>
  </si>
  <si>
    <t>Vodorovné přemístění větví, kmenů nebo pařezů s naložením, složením a dopravou Příplatek k cenám za každých dalších i započatých 5000 m přes 5000 m větví stromů listnatých, průměru kmene přes 100 do 300 mm</t>
  </si>
  <si>
    <t>14</t>
  </si>
  <si>
    <t>162301911</t>
  </si>
  <si>
    <t>Příplatek k vodorovnému přemístění kmenů stromů listnatých D kmene do 300 mm ZKD 5 km</t>
  </si>
  <si>
    <t>-15656673</t>
  </si>
  <si>
    <t>Vodorovné přemístění větví, kmenů nebo pařezů s naložením, složením a dopravou Příplatek k cenám za každých dalších i započatých 5000 m přes 5000 m kmenů stromů listnatých, o průměru přes 100 do 300 mm</t>
  </si>
  <si>
    <t>162301921</t>
  </si>
  <si>
    <t>Příplatek k vodorovnému přemístění pařezů D 300 mm ZKD 5 km</t>
  </si>
  <si>
    <t>32916367</t>
  </si>
  <si>
    <t>Vodorovné přemístění větví, kmenů nebo pařezů s naložením, složením a dopravou Příplatek k cenám za každých dalších i započatých 5000 m přes 5000 m pařezů kmenů, průměru přes 100 do 300 mm</t>
  </si>
  <si>
    <t>16</t>
  </si>
  <si>
    <t>162701105</t>
  </si>
  <si>
    <t>Vodorovné přemístění do 10000 m výkopku/sypaniny z horniny tř. 1 až 4</t>
  </si>
  <si>
    <t>-1116367046</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</si>
  <si>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</si>
  <si>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</si>
  <si>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13*1,5*0,9</t>
  </si>
  <si>
    <t>70*0,8*0,6</t>
  </si>
  <si>
    <t>2*2*13*0,35</t>
  </si>
  <si>
    <t>12*0,4*0,5</t>
  </si>
  <si>
    <t>17</t>
  </si>
  <si>
    <t>167101101</t>
  </si>
  <si>
    <t>Nakládání výkopku z hornin tř. 1 až 4 do 100 m3</t>
  </si>
  <si>
    <t>-518108211</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</si>
  <si>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</si>
  <si>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</si>
  <si>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t>
  </si>
  <si>
    <t>171201201</t>
  </si>
  <si>
    <t>Uložení sypaniny na skládky</t>
  </si>
  <si>
    <t>-2142995868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</si>
  <si>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</si>
  <si>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19</t>
  </si>
  <si>
    <t>171201211</t>
  </si>
  <si>
    <t>Poplatek za uložení stavebního odpadu - zeminy a kameniva na skládce</t>
  </si>
  <si>
    <t>t</t>
  </si>
  <si>
    <t>2007541886</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</si>
  <si>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</si>
  <si>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</si>
  <si>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71,75*2 'Přepočtené koeficientem množství</t>
  </si>
  <si>
    <t>20</t>
  </si>
  <si>
    <t>174101101</t>
  </si>
  <si>
    <t>Zásyp jam, šachet rýh nebo kolem objektů sypaninou se zhutněním</t>
  </si>
  <si>
    <t>368934463</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</si>
  <si>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</si>
  <si>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</si>
  <si>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-13*1,5*0,9</t>
  </si>
  <si>
    <t>-70*0,8*0,6</t>
  </si>
  <si>
    <t>-2*2*13*0,35</t>
  </si>
  <si>
    <t>-12*0,4*0,5</t>
  </si>
  <si>
    <t>175151101</t>
  </si>
  <si>
    <t>Obsypání potrubí strojně sypaninou bez prohození, uloženou do 3 m</t>
  </si>
  <si>
    <t>-2052999926</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</si>
  <si>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</si>
  <si>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</si>
  <si>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13*1,5*0,9-0,3*0,3*3,14*13</t>
  </si>
  <si>
    <t>70*0,8*0,5-0,1*0,1*3,14*70</t>
  </si>
  <si>
    <t>22</t>
  </si>
  <si>
    <t>M</t>
  </si>
  <si>
    <t>58337331</t>
  </si>
  <si>
    <t>štěrkopísek frakce 0/22</t>
  </si>
  <si>
    <t>2126603272</t>
  </si>
  <si>
    <t>25,802*1,67 'Přepočtené koeficientem množství</t>
  </si>
  <si>
    <t>23</t>
  </si>
  <si>
    <t>58337344</t>
  </si>
  <si>
    <t>štěrkopísek frakce 0-32</t>
  </si>
  <si>
    <t>1904059359</t>
  </si>
  <si>
    <t>13,876*1,67 'Přepočtené koeficientem množství</t>
  </si>
  <si>
    <t>24</t>
  </si>
  <si>
    <t>181951102</t>
  </si>
  <si>
    <t>Úprava pláně v hornině tř. 1 až 4 se zhutněním</t>
  </si>
  <si>
    <t>-27313179</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</si>
  <si>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</si>
  <si>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</si>
  <si>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628*5,4+1005*7,2+640+191+69+48,52+51,2+83,6+76,25+94+64+104+50+18+24,5+28+70,7+30+6+29+10+20+25+32+71+9+18+72+30+85+17*3</t>
  </si>
  <si>
    <t>25</t>
  </si>
  <si>
    <t>182101101</t>
  </si>
  <si>
    <t>Svahování v zářezech v hornině tř. 1 až 4</t>
  </si>
  <si>
    <t>1131779597</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</si>
  <si>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</si>
  <si>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</si>
  <si>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1525*0,75+32,5*3,3</t>
  </si>
  <si>
    <t>Svislé a kompletní konstrukce</t>
  </si>
  <si>
    <t>26</t>
  </si>
  <si>
    <t>358315114</t>
  </si>
  <si>
    <t>Bourání šachty, stoky kompletní nebo otvorů z prostého betonu plochy do 4 m2</t>
  </si>
  <si>
    <t>1663251545</t>
  </si>
  <si>
    <t>Bourání šachty, stoky kompletní nebo vybourání otvorů průřezové plochy do 4 m2 ve stokách ze zdiva z prostého betonu</t>
  </si>
  <si>
    <t>0,275*0,275*3,14*1*8</t>
  </si>
  <si>
    <t>Vodorovné konstrukce</t>
  </si>
  <si>
    <t>27</t>
  </si>
  <si>
    <t>451573111</t>
  </si>
  <si>
    <t>Lože pod potrubí otevřený výkop ze štěrkopísku</t>
  </si>
  <si>
    <t>-402949119</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</si>
  <si>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</si>
  <si>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</si>
  <si>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70*1*0,1</t>
  </si>
  <si>
    <t>28</t>
  </si>
  <si>
    <t>452112111</t>
  </si>
  <si>
    <t>Osazení betonových prstenců nebo rámů v do 100 mm</t>
  </si>
  <si>
    <t>-1673242145</t>
  </si>
  <si>
    <t>Osazení betonových dílců prstenců nebo rámů pod poklopy a mříže, výšky do 100 mm</t>
  </si>
  <si>
    <t xml:space="preserve">Poznámka k souboru cen:
1. V cenách nejsou započteny náklady na dodávku betonových výrobků; tyto se oceňují ve specifikaci.
</t>
  </si>
  <si>
    <t>29</t>
  </si>
  <si>
    <t>59223864</t>
  </si>
  <si>
    <t>prstenec betonový pro uliční vpusť vyrovnávací 39 x 6 x 13 cm</t>
  </si>
  <si>
    <t>-1666349772</t>
  </si>
  <si>
    <t>Komunikace pozemní</t>
  </si>
  <si>
    <t>30</t>
  </si>
  <si>
    <t>564851111</t>
  </si>
  <si>
    <t>Podklad ze štěrkodrtě ŠD tl 150 mm</t>
  </si>
  <si>
    <t>-625643840</t>
  </si>
  <si>
    <t>Podklad ze štěrkodrti ŠD s rozprostřením a zhutněním, po zhutnění tl. 150 mm</t>
  </si>
  <si>
    <t>31</t>
  </si>
  <si>
    <t>564861111</t>
  </si>
  <si>
    <t>Podklad ze štěrkodrtě ŠD tl 200 mm</t>
  </si>
  <si>
    <t>-1297692459</t>
  </si>
  <si>
    <t>Podklad ze štěrkodrti ŠD s rozprostřením a zhutněním, po zhutnění tl. 200 mm</t>
  </si>
  <si>
    <t>628*5,4</t>
  </si>
  <si>
    <t>32</t>
  </si>
  <si>
    <t>565166112</t>
  </si>
  <si>
    <t>Asfaltový beton vrstva podkladní ACP 22 (obalované kamenivo OKH) tl 90 mm š do 3 m</t>
  </si>
  <si>
    <t>-1334215028</t>
  </si>
  <si>
    <t>Asfaltový beton vrstva podkladní ACP 22 (obalované kamenivo hrubozrnné - OKH) s rozprostřením a zhutněním v pruhu šířky do 3 m, po zhutnění tl. 90 mm</t>
  </si>
  <si>
    <t xml:space="preserve">Poznámka k souboru cen:
1. ČSN EN 13108-1 připouští pro ACP 22 pouze tl. 60 až 100 mm.
</t>
  </si>
  <si>
    <t>33</t>
  </si>
  <si>
    <t>567122111</t>
  </si>
  <si>
    <t>Podklad ze směsi stmelené cementem SC C 8/10 (KSC I) tl 120 mm</t>
  </si>
  <si>
    <t>-141973391</t>
  </si>
  <si>
    <t>Podklad ze směsi stmelené cementem SC bez dilatačních spár, s rozprostřením a zhutněním SC C 8/10 (KSC I), po zhutnění tl. 120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</si>
  <si>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</si>
  <si>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1005*7,2</t>
  </si>
  <si>
    <t>34</t>
  </si>
  <si>
    <t>569851111</t>
  </si>
  <si>
    <t>Zpevnění krajnic štěrkodrtí tl 150 mm</t>
  </si>
  <si>
    <t>492833984</t>
  </si>
  <si>
    <t>Zpevnění krajnic nebo komunikací pro pěší s rozprostřením a zhutněním, po zhutnění štěrkodrtí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</si>
  <si>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</si>
  <si>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1525*0,75+17,5*0,75</t>
  </si>
  <si>
    <t>35</t>
  </si>
  <si>
    <t>569931132</t>
  </si>
  <si>
    <t>Zpevnění krajnic asfaltovým recyklátem tl 100 mm</t>
  </si>
  <si>
    <t>1943628995</t>
  </si>
  <si>
    <t>Zpevnění krajnic nebo komunikací pro pěší s rozprostřením a zhutněním, po zhutnění asfaltovým recyklátem tl. 100 mm</t>
  </si>
  <si>
    <t>1525*0,5</t>
  </si>
  <si>
    <t>36</t>
  </si>
  <si>
    <t>573191111</t>
  </si>
  <si>
    <t>Postřik infiltrační kationaktivní emulzí v množství 1 kg/m2</t>
  </si>
  <si>
    <t>1517167623</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</si>
  <si>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</si>
  <si>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</si>
  <si>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37</t>
  </si>
  <si>
    <t>573211107</t>
  </si>
  <si>
    <t>Postřik živičný spojovací z asfaltu v množství 0,30 kg/m2</t>
  </si>
  <si>
    <t>-1533885386</t>
  </si>
  <si>
    <t>Postřik spojovací PS bez posypu kamenivem z asfaltu silničního, v množství 0,30 kg/m2</t>
  </si>
  <si>
    <t>(628*5,4+1005*7,2)*2</t>
  </si>
  <si>
    <t>640+191+69+48,52+51,2+83,6+76,25+94+64+104+50+18+24,5+28+70,7+30+6+29+10+20+25+32+71+9+18+72+30+85</t>
  </si>
  <si>
    <t>38</t>
  </si>
  <si>
    <t>577134121</t>
  </si>
  <si>
    <t>Asfaltový beton vrstva obrusná ACO 11 (ABS) tř. I tl 40 mm š přes 3 m z nemodifikovaného asfaltu</t>
  </si>
  <si>
    <t>656751164</t>
  </si>
  <si>
    <t>Asfaltový beton vrstva obrusná ACO 11 (ABS) s rozprostřením a se zhutněním z nemodifikovaného asfaltu v pruhu šířky přes 3 m tř. I, po zhutnění tl. 40 mm</t>
  </si>
  <si>
    <t xml:space="preserve">Poznámka k souboru cen:
1. ČSN EN 13108-1 připouští pro ACO 11 pouze tl. 35 až 50 mm.
</t>
  </si>
  <si>
    <t>39</t>
  </si>
  <si>
    <t>577155122</t>
  </si>
  <si>
    <t>Asfaltový beton vrstva ložní ACL 16 (ABH) tl 60 mm š přes 3 m z nemodifikovaného asfaltu</t>
  </si>
  <si>
    <t>1082381428</t>
  </si>
  <si>
    <t>Asfaltový beton vrstva ložní ACL 16 (ABH) s rozprostřením a zhutněním z nemodifikovaného asfaltu v pruhu šířky přes 3 m, po zhutnění tl. 60 mm</t>
  </si>
  <si>
    <t xml:space="preserve">Poznámka k souboru cen:
1. ČSN EN 13108-1 připouští pro ACL 16 pouze tl. 50 až 70 mm.
</t>
  </si>
  <si>
    <t>40</t>
  </si>
  <si>
    <t>596211112</t>
  </si>
  <si>
    <t>Kladení zámkové dlažby komunikací pro pěší tl 60 mm skupiny A pl do 300 m2</t>
  </si>
  <si>
    <t>2069366757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</si>
  <si>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</si>
  <si>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</si>
  <si>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270*0,8+2,3*4,5+16*1,1+1,65*4+22*1,5</t>
  </si>
  <si>
    <t>41</t>
  </si>
  <si>
    <t>59245015</t>
  </si>
  <si>
    <t>dlažba zámková profilová základní 20x16,5x6 cm přírodní</t>
  </si>
  <si>
    <t>1303194669</t>
  </si>
  <si>
    <t>283,55*1,02 'Přepočtené koeficientem množství</t>
  </si>
  <si>
    <t>Trubní vedení</t>
  </si>
  <si>
    <t>42</t>
  </si>
  <si>
    <t>871350320</t>
  </si>
  <si>
    <t>Montáž kanalizačního potrubí hladkého plnostěnného SN 12 z polypropylenu DN 200</t>
  </si>
  <si>
    <t>m</t>
  </si>
  <si>
    <t>-2023720871</t>
  </si>
  <si>
    <t>Montáž kanalizačního potrubí z plastů z polypropylenu PP hladkého plnostěnného SN 12 DN 200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</si>
  <si>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</si>
  <si>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58+12</t>
  </si>
  <si>
    <t>43</t>
  </si>
  <si>
    <t>28617038</t>
  </si>
  <si>
    <t>trubka kanalizační PP plnostěnná třívrstvá DN 200x6000 mm SN 12</t>
  </si>
  <si>
    <t>-414540772</t>
  </si>
  <si>
    <t>70*1,03 'Přepočtené koeficientem množství</t>
  </si>
  <si>
    <t>44</t>
  </si>
  <si>
    <t>877355211</t>
  </si>
  <si>
    <t>Montáž tvarovek z tvrdého PVC-systém KG nebo z polypropylenu-systém KG 2000 jednoosé DN 200</t>
  </si>
  <si>
    <t>2114798979</t>
  </si>
  <si>
    <t>Montáž tvarovek na kanalizačním potrubí z trub z plastu z tvrdého PVC nebo z polypropylenu v otevřeném výkopu jednoosých DN 200</t>
  </si>
  <si>
    <t xml:space="preserve">Poznámka k souboru cen:
1. V cenách nejsou započteny náklady na dodání tvarovek. Tvarovky se oceňují ve ve specifikaci.
</t>
  </si>
  <si>
    <t>4*9</t>
  </si>
  <si>
    <t>45</t>
  </si>
  <si>
    <t>28611366</t>
  </si>
  <si>
    <t>koleno kanalizační PVC 200x45°</t>
  </si>
  <si>
    <t>1287328248</t>
  </si>
  <si>
    <t>46</t>
  </si>
  <si>
    <t>892351111</t>
  </si>
  <si>
    <t>Tlaková zkouška vodou potrubí DN 150 nebo 200</t>
  </si>
  <si>
    <t>1431066216</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</si>
  <si>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</si>
  <si>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</si>
  <si>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47</t>
  </si>
  <si>
    <t>892372111</t>
  </si>
  <si>
    <t>Zabezpečení konců potrubí DN do 300 při tlakových zkouškách vodou</t>
  </si>
  <si>
    <t>-803896136</t>
  </si>
  <si>
    <t>Tlakové zkoušky vodou zabezpečení konců potrubí při tlakových zkouškách DN do 300</t>
  </si>
  <si>
    <t>48</t>
  </si>
  <si>
    <t>895941111</t>
  </si>
  <si>
    <t>Zřízení vpusti kanalizační uliční z betonových dílců typ UV-50 normální</t>
  </si>
  <si>
    <t>-2018837939</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</si>
  <si>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</si>
  <si>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49</t>
  </si>
  <si>
    <t>59223850</t>
  </si>
  <si>
    <t>dno betonové pro uliční vpusť s výtokovým otvorem 45x33x5 cm</t>
  </si>
  <si>
    <t>-1522590632</t>
  </si>
  <si>
    <t>50</t>
  </si>
  <si>
    <t>59223862</t>
  </si>
  <si>
    <t>skruž betonová pro uliční vpusť středová 45 x 29,5 x 5 cm</t>
  </si>
  <si>
    <t>65541513</t>
  </si>
  <si>
    <t>51</t>
  </si>
  <si>
    <t>59223857</t>
  </si>
  <si>
    <t>skruž betonová pro uliční vpusť horní 45 x 29,5 x 5 cm</t>
  </si>
  <si>
    <t>-1007231212</t>
  </si>
  <si>
    <t>52</t>
  </si>
  <si>
    <t>899202211</t>
  </si>
  <si>
    <t>Demontáž mříží litinových včetně rámů hmotnosti přes 50 do 100 kg</t>
  </si>
  <si>
    <t>1263801555</t>
  </si>
  <si>
    <t>Demontáž mříží litinových včetně rámů, hmotnosti jednotlivě přes 50 do 100 Kg</t>
  </si>
  <si>
    <t>53</t>
  </si>
  <si>
    <t>899204112</t>
  </si>
  <si>
    <t>Osazení mříží litinových včetně rámů a košů na bahno pro třídu zatížení D400, E600</t>
  </si>
  <si>
    <t>1118736457</t>
  </si>
  <si>
    <t xml:space="preserve">Poznámka k souboru cen:
1. V cenách nejsou započteny náklady na dodání mříží, rámů a košů na bahno; tyto náklady se oceňují ve specifikaci.
</t>
  </si>
  <si>
    <t>54</t>
  </si>
  <si>
    <t>55242320</t>
  </si>
  <si>
    <t>mříž vtoková litinová plochá 500x500mm</t>
  </si>
  <si>
    <t>-1162622882</t>
  </si>
  <si>
    <t>55</t>
  </si>
  <si>
    <t>59223874.1</t>
  </si>
  <si>
    <t>koš vysoký pro uliční vpusti, žárově zinkovaný plech,pro rám 500/300</t>
  </si>
  <si>
    <t>-314894044</t>
  </si>
  <si>
    <t>56</t>
  </si>
  <si>
    <t>899231111</t>
  </si>
  <si>
    <t>Výšková úprava uličního vstupu nebo vpusti do 200 mm zvýšením mříže</t>
  </si>
  <si>
    <t>1850453012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</si>
  <si>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</si>
  <si>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57</t>
  </si>
  <si>
    <t>548011322</t>
  </si>
  <si>
    <t>58</t>
  </si>
  <si>
    <t>59223874</t>
  </si>
  <si>
    <t>koš vysoký pro uliční vpusti, žárově zinkovaný plech</t>
  </si>
  <si>
    <t>-1760046530</t>
  </si>
  <si>
    <t>Ostatní konstrukce a práce, bourání</t>
  </si>
  <si>
    <t>59</t>
  </si>
  <si>
    <t>911331141</t>
  </si>
  <si>
    <t>Svodidlo ocelové jednostranné zádržnosti H2 typ KB3 RH2 B se zaberaněním sloupků v rozmezí do 2 m</t>
  </si>
  <si>
    <t>-1019751257</t>
  </si>
  <si>
    <t>Silniční svodidlo s osazením sloupků zaberaněním ocelové úroveň zádržnosti H2 vzdálenosti sloupků do 2 m jednostranné</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</si>
  <si>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</si>
  <si>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"nová mostní svodidala v římsách propustku"2*6</t>
  </si>
  <si>
    <t>60</t>
  </si>
  <si>
    <t>915111112</t>
  </si>
  <si>
    <t>Vodorovné dopravní značení dělící čáry souvislé š 125 mm retroreflexní bílá barva</t>
  </si>
  <si>
    <t>-1824798027</t>
  </si>
  <si>
    <t>Vodorovné dopravní značení stříkané barvou dělící čára šířky 125 mm souvislá bílá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</si>
  <si>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</si>
  <si>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34,83+81,55+20+124,52+39,07+398,19+399,09+385,18+294,15+3*12</t>
  </si>
  <si>
    <t>61</t>
  </si>
  <si>
    <t>915111122</t>
  </si>
  <si>
    <t>Vodorovné dopravní značení dělící čáry přerušované š 125 mm retroreflexní bílá barva</t>
  </si>
  <si>
    <t>200141581</t>
  </si>
  <si>
    <t>Vodorovné dopravní značení stříkané barvou dělící čára šířky 125 mm přerušovaná bílá retroreflexní</t>
  </si>
  <si>
    <t>30,22+17,77+21,55+4,13+26,72+31,56+13,2+20,89+15,58+12+8+15,24+18+13,87+16,5</t>
  </si>
  <si>
    <t>62</t>
  </si>
  <si>
    <t>915121112</t>
  </si>
  <si>
    <t>Vodorovné dopravní značení vodící čáry souvislé š 250 mm retroreflexní bíllá barva</t>
  </si>
  <si>
    <t>885136728</t>
  </si>
  <si>
    <t>Vodorovné dopravní značení stříkané barvou vodící čára bílá šířky 250 mm souvislá retroreflexní</t>
  </si>
  <si>
    <t>12,5+14,17+13,47+3*10</t>
  </si>
  <si>
    <t>63</t>
  </si>
  <si>
    <t>915121122</t>
  </si>
  <si>
    <t>Vodorovné dopravní značení vodící čáry přerušované š 250 mm retroreflexní bíllá barva</t>
  </si>
  <si>
    <t>423522306</t>
  </si>
  <si>
    <t>Vodorovné dopravní značení stříkané barvou vodící čára bílá šířky 250 mm přerušovaná retroreflexní</t>
  </si>
  <si>
    <t>35,6+15,44+17,8*2</t>
  </si>
  <si>
    <t>64</t>
  </si>
  <si>
    <t>915131112</t>
  </si>
  <si>
    <t>Vodorovné dopravní značení přechody pro chodce, šipky, symboly retroreflexní bílá barva</t>
  </si>
  <si>
    <t>1708050086</t>
  </si>
  <si>
    <t>Vodorovné dopravní značení stříkané barvou přechody pro chodce, šipky, symboly bílé retroreflexní</t>
  </si>
  <si>
    <t>5*7*4</t>
  </si>
  <si>
    <t>2,5*2,5</t>
  </si>
  <si>
    <t>65</t>
  </si>
  <si>
    <t>915131116</t>
  </si>
  <si>
    <t>Vodorovné dopravní značení přechody pro chodce, šipky, symboly retroreflexní žlutá barva</t>
  </si>
  <si>
    <t>407255179</t>
  </si>
  <si>
    <t>Vodorovné dopravní značení stříkané barvou přechody pro chodce, šipky, symboly žluté retroreflexní</t>
  </si>
  <si>
    <t>(22+24)*3</t>
  </si>
  <si>
    <t>66</t>
  </si>
  <si>
    <t>915611111</t>
  </si>
  <si>
    <t>Předznačení vodorovného liniového značení</t>
  </si>
  <si>
    <t>-1475369093</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</si>
  <si>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</si>
  <si>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</si>
  <si>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67</t>
  </si>
  <si>
    <t>915621111</t>
  </si>
  <si>
    <t>Předznačení vodorovného plošného značení</t>
  </si>
  <si>
    <t>-2055797516</t>
  </si>
  <si>
    <t>Předznačení pro vodorovné značení stříkané barvou nebo prováděné z nátěrových hmot plošné šipky, symboly, nápisy</t>
  </si>
  <si>
    <t>68</t>
  </si>
  <si>
    <t>916131213</t>
  </si>
  <si>
    <t>Osazení silničního obrubníku betonového stojatého s boční opěrou do lože z betonu prostého</t>
  </si>
  <si>
    <t>551242839</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</si>
  <si>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</si>
  <si>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</si>
  <si>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69</t>
  </si>
  <si>
    <t>59217031</t>
  </si>
  <si>
    <t>obrubník betonový silniční 100 x 15 x 25 cm</t>
  </si>
  <si>
    <t>-950619588</t>
  </si>
  <si>
    <t>70</t>
  </si>
  <si>
    <t>919411121</t>
  </si>
  <si>
    <t>Čelo propustku z betonu prostého pro propustek z trub DN 600 až 800</t>
  </si>
  <si>
    <t>-1624794742</t>
  </si>
  <si>
    <t>Čelo propustku včetně římsy z betonu prostého bez zvláštních nároků na prostředí, pro propustek z trub DN 600 až 800 mm</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</si>
  <si>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</si>
  <si>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71</t>
  </si>
  <si>
    <t>919441221</t>
  </si>
  <si>
    <t>Čelo propustku z lomového kamene pro propustek z trub DN 600 až 800</t>
  </si>
  <si>
    <t>-24644092</t>
  </si>
  <si>
    <t>Čelo propustku včetně římsy ze zdiva z lomového kamene, pro propustek z trub DN 600 až 800 mm</t>
  </si>
  <si>
    <t>72</t>
  </si>
  <si>
    <t>919443111</t>
  </si>
  <si>
    <t>Vtoková jímka z lomového kamene propustku z trub do DN 800</t>
  </si>
  <si>
    <t>1239072994</t>
  </si>
  <si>
    <t>Vtoková jímka propustku ze zdiva z lomového kamene na maltu cementovou, propustku z trub DN do 800 mm</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</si>
  <si>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</si>
  <si>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73</t>
  </si>
  <si>
    <t>919541121</t>
  </si>
  <si>
    <t>Zřízení propustku nebo sjezdu z trub ocelových do DN 700</t>
  </si>
  <si>
    <t>751374178</t>
  </si>
  <si>
    <t>Zřízení propustku nebo sjezdu z trub ocelových DN přes 400 do 700 mm</t>
  </si>
  <si>
    <t xml:space="preserve">Poznámka k souboru cen:
1. V cenách nejsou započteny náklady na:
a) zemní práce, které se oceňují příslušnými cenami katalogu 800-1 Zemní práce,
b) popř. projektem předepsané podkladní konstrukce (lože) pod potrubí, které se oceňují cenami souboru cen 451 . . - . . Lože pod potrubí, stoky a drobné objekty nebo cenami souboru cen 452 . . - . . Podkladní konstrukce z betonu, části A 01 katalogu 827-1 Vedení trubní dálková a přípojná - vodovody a kanalizace,
c) popř. projektem předepsané zřízení čel propustků, které se oceňuje cenami souboru cen 919 4 . -1 . Čelo propustku, části A 01 katalogu 822-1 Komunikace pozemní a letiště,
d) případné nutné svařování a jiné úpravy trub, které se oceňují podle zásad katalogu 23-M - Montáže potrubí,
e) dodání trub, které se oceňuje ve specifikaci; ztratné se nestanoví.
</t>
  </si>
  <si>
    <t>74</t>
  </si>
  <si>
    <t>14033245</t>
  </si>
  <si>
    <t>trubka ocelová bezešvá hladká tl 8mm ČSN 41 1375.1 D 630mm</t>
  </si>
  <si>
    <t>826918165</t>
  </si>
  <si>
    <t>75</t>
  </si>
  <si>
    <t>919726122</t>
  </si>
  <si>
    <t>Geotextilie pro ochranu, separaci a filtraci netkaná měrná hmotnost do 300 g/m2</t>
  </si>
  <si>
    <t>1930503400</t>
  </si>
  <si>
    <t>Geotextilie netkaná pro ochranu, separaci nebo filtraci měrná hmotnost přes 200 do 300 g/m2</t>
  </si>
  <si>
    <t xml:space="preserve">Poznámka k souboru cen:
1. V cenách jsou započteny i náklady na položení a dodání geotextilie včetně přesahů.
</t>
  </si>
  <si>
    <t>76</t>
  </si>
  <si>
    <t>919732211</t>
  </si>
  <si>
    <t>Styčná spára napojení nového živičného povrchu na stávající za tepla š 15 mm hl 25 mm s prořezáním</t>
  </si>
  <si>
    <t>-1144995096</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</si>
  <si>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</si>
  <si>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</si>
  <si>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6+11+19+6+5,6+27,4+6+7,2+6,8+7,6+10+6+7,3+5,4+10,4+14,5+4,6+30+9,7+10</t>
  </si>
  <si>
    <t>77</t>
  </si>
  <si>
    <t>919735113</t>
  </si>
  <si>
    <t>Řezání stávajícího živičného krytu hl do 150 mm</t>
  </si>
  <si>
    <t>1309197922</t>
  </si>
  <si>
    <t>Řezání stávajícího živičného krytu nebo podkladu hloubky přes 100 do 150 mm</t>
  </si>
  <si>
    <t xml:space="preserve">Poznámka k souboru cen:
1. V cenách jsou započteny i náklady na spotřebu vody.
</t>
  </si>
  <si>
    <t>78</t>
  </si>
  <si>
    <t>935111211</t>
  </si>
  <si>
    <t>Osazení příkopového žlabu do štěrkopísku tl 100 mm z betonových tvárnic š 800 mm</t>
  </si>
  <si>
    <t>1157586664</t>
  </si>
  <si>
    <t>Osazení betonového příkopového žlabu s vyplněním a zatřením spár cementovou maltou s ložem tl. 100 mm z kameniva těženého nebo štěrkopísku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</si>
  <si>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</si>
  <si>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79</t>
  </si>
  <si>
    <t>935112211</t>
  </si>
  <si>
    <t>Osazení příkopového žlabu do betonu tl 100 mm z betonových tvárnic š 800 mm</t>
  </si>
  <si>
    <t>1650003742</t>
  </si>
  <si>
    <t>Osazení betonového příkopového žlabu s vyplněním a zatřením spár cementovou maltou s ložem tl. 100 mm z betonu prostého z betonových příkopových tvárnic šířky přes 500 do 800 mm</t>
  </si>
  <si>
    <t>35+115</t>
  </si>
  <si>
    <t>80</t>
  </si>
  <si>
    <t>59227019</t>
  </si>
  <si>
    <t>žlabovka betonová s lomenými stěnami příkopová 500x1025x90mm</t>
  </si>
  <si>
    <t>872796625</t>
  </si>
  <si>
    <t>35+115+25,6</t>
  </si>
  <si>
    <t>81</t>
  </si>
  <si>
    <t>935114122</t>
  </si>
  <si>
    <t>Štěrbinový odvodňovací betonový žlab 450x500 mm se spádem 0,5% se základem</t>
  </si>
  <si>
    <t>-337375714</t>
  </si>
  <si>
    <t>Štěrbinový odvodňovací betonový žlab se základem z betonu prostého a s obetonováním rozměru 450x500 mm bez obrubníku se spádem dna 0,5 %</t>
  </si>
  <si>
    <t xml:space="preserve">Poznámka k souboru cen:
1. V ceně jsou započteny i náklady na dodání štěrbinového žlabu včetně čistícího kusu, vpusťového kusu a záslepky, které jsou poměrově přepočteny na 1 bm žlabu.
</t>
  </si>
  <si>
    <t>82</t>
  </si>
  <si>
    <t>938902151</t>
  </si>
  <si>
    <t>Čistění příkopů strojně příkopovou frézou š dna do 400 mm</t>
  </si>
  <si>
    <t>-720513246</t>
  </si>
  <si>
    <t>Čištění příkopů komunikací s odstraněním travnatého porostu nebo nánosu s naložením na dopravní prostředek nebo s přemístěním na hromady na vzdálenost do 20 m strojně příkopovou frézou při šířce dna do 400 mm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</si>
  <si>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</si>
  <si>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1525</t>
  </si>
  <si>
    <t>83</t>
  </si>
  <si>
    <t>938902411</t>
  </si>
  <si>
    <t>Čištění propustků strojně tlakovou vodou D do 500 mm při tl nánosu do 25% DN</t>
  </si>
  <si>
    <t>-1305275263</t>
  </si>
  <si>
    <t>Čištění propustků s odstraněním travnatého porostu nebo nánosu, s naložením na dopravní prostředek nebo s přemístěním na hromady na vzdálenost do 20 m strojně tlakovou vodou tloušťky nánosu do 25% průměru propustku do 500 mm</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</si>
  <si>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</si>
  <si>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84</t>
  </si>
  <si>
    <t>966005311</t>
  </si>
  <si>
    <t>Rozebrání a odstranění silničního svodidla s jednou pásnicí</t>
  </si>
  <si>
    <t>-2037254560</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</si>
  <si>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</si>
  <si>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</si>
  <si>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85</t>
  </si>
  <si>
    <t>966006132</t>
  </si>
  <si>
    <t>Odstranění značek dopravních nebo orientačních se sloupky s betonovými patkami</t>
  </si>
  <si>
    <t>80238386</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</si>
  <si>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</si>
  <si>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</si>
  <si>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86</t>
  </si>
  <si>
    <t>966008113</t>
  </si>
  <si>
    <t>Bourání trubního propustku do DN 800</t>
  </si>
  <si>
    <t>-1767415020</t>
  </si>
  <si>
    <t>Bourání trubního propustku s odklizením a uložením vybouraného materiálu na skládku na vzdálenost do 3 m nebo s naložením na dopravní prostředek z trub DN přes 500 do 800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</si>
  <si>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</si>
  <si>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997</t>
  </si>
  <si>
    <t>Přesun sutě</t>
  </si>
  <si>
    <t>87</t>
  </si>
  <si>
    <t>997221551</t>
  </si>
  <si>
    <t>Vodorovná doprava suti ze sypkých materiálů do 1 km</t>
  </si>
  <si>
    <t>1101787392</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</si>
  <si>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</si>
  <si>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</si>
  <si>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88</t>
  </si>
  <si>
    <t>997221559</t>
  </si>
  <si>
    <t>Příplatek ZKD 1 km u vodorovné dopravy suti ze sypkých materiálů</t>
  </si>
  <si>
    <t>257588467</t>
  </si>
  <si>
    <t>Vodorovná doprava suti bez naložení, ale se složením a s hrubým urovnáním Příplatek k ceně za každý další i započatý 1 km přes 1 km</t>
  </si>
  <si>
    <t>12933,604*9 'Přepočtené koeficientem množství</t>
  </si>
  <si>
    <t>89</t>
  </si>
  <si>
    <t>997221611</t>
  </si>
  <si>
    <t>Nakládání suti na dopravní prostředky pro vodorovnou dopravu</t>
  </si>
  <si>
    <t>-1055755374</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</si>
  <si>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</si>
  <si>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</si>
  <si>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90</t>
  </si>
  <si>
    <t>997221815</t>
  </si>
  <si>
    <t>Poplatek za uložení na skládce (skládkovné) stavebního odpadu betonového kód odpadu 170 101</t>
  </si>
  <si>
    <t>-109181146</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</si>
  <si>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</si>
  <si>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</si>
  <si>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1,9*2,2</t>
  </si>
  <si>
    <t>5*2,055</t>
  </si>
  <si>
    <t>91</t>
  </si>
  <si>
    <t>997221845</t>
  </si>
  <si>
    <t>Poplatek za uložení na skládce (skládkovné) odpadu asfaltového bez dehtu kód odpadu 170 302</t>
  </si>
  <si>
    <t>1063563094</t>
  </si>
  <si>
    <t>Poplatek za uložení stavebního odpadu na skládce (skládkovné) asfaltového bez obsahu dehtu zatříděného do Katalogu odpadů pod kódem 170 302</t>
  </si>
  <si>
    <t>(628*5,4+1005*7,2+640+191+69+48,52+51,2+83,6+76,25+94+64+104+50+18+24,5+28+70,7+30+6+29+10+20+25+32+71+9+18+72+30+85)*0,512</t>
  </si>
  <si>
    <t>92</t>
  </si>
  <si>
    <t>997221855</t>
  </si>
  <si>
    <t>Poplatek za uložení na skládce (skládkovné) zeminy a kameniva kód odpadu 170 504</t>
  </si>
  <si>
    <t>237006595</t>
  </si>
  <si>
    <t>(628*5,4+1005*7,2)*0,58</t>
  </si>
  <si>
    <t>1525*0,172</t>
  </si>
  <si>
    <t>7,5*0,043</t>
  </si>
  <si>
    <t>998</t>
  </si>
  <si>
    <t>Přesun hmot</t>
  </si>
  <si>
    <t>93</t>
  </si>
  <si>
    <t>998225111</t>
  </si>
  <si>
    <t>Přesun hmot pro pozemní komunikace s krytem z kamene, monolitickým betonovým nebo živičným</t>
  </si>
  <si>
    <t>-1361127687</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</si>
  <si>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</si>
  <si>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</si>
  <si>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Práce a dodávky M</t>
  </si>
  <si>
    <t>23-M</t>
  </si>
  <si>
    <t>Montáže potrubí</t>
  </si>
  <si>
    <t>94</t>
  </si>
  <si>
    <t>230011189</t>
  </si>
  <si>
    <t>Montáž potrubí trouby ocelové hladké tř.11-13 D 630 mm, tl 8,0 mm</t>
  </si>
  <si>
    <t>-2097084081</t>
  </si>
  <si>
    <t>Montáž potrubí z trub ocelových hladkých tř. 11 až 13 Ø 630 mm, tl. 8,0 mm</t>
  </si>
  <si>
    <t>Soupis:</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</si>
  <si>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</si>
  <si>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</si>
  <si>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</si>
  <si>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</si>
  <si>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</si>
  <si>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</si>
  <si>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</si>
  <si>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</si>
  <si>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012103000</t>
  </si>
  <si>
    <t>Geodetické práce před výstavbou</t>
  </si>
  <si>
    <t>Kč</t>
  </si>
  <si>
    <t>1024</t>
  </si>
  <si>
    <t>2022650709</t>
  </si>
  <si>
    <t>012203000</t>
  </si>
  <si>
    <t>Geodetické práce při provádění stavby</t>
  </si>
  <si>
    <t>2121834597</t>
  </si>
  <si>
    <t>012303000</t>
  </si>
  <si>
    <t>Geodetické práce po výstavbě</t>
  </si>
  <si>
    <t>778075286</t>
  </si>
  <si>
    <t>013244000</t>
  </si>
  <si>
    <t>Dokumentace pro provádění stavby</t>
  </si>
  <si>
    <t>1987304903</t>
  </si>
  <si>
    <t>013254000</t>
  </si>
  <si>
    <t>Dokumentace skutečného provedení stavby</t>
  </si>
  <si>
    <t>-1932998414</t>
  </si>
  <si>
    <t>VRN3</t>
  </si>
  <si>
    <t>Zařízení staveniště</t>
  </si>
  <si>
    <t>032803000</t>
  </si>
  <si>
    <t>1838601103</t>
  </si>
  <si>
    <t>034303000</t>
  </si>
  <si>
    <t>Dopravní značení na staveništi</t>
  </si>
  <si>
    <t>1592972194</t>
  </si>
  <si>
    <t>VRN4</t>
  </si>
  <si>
    <t>Inženýrská činnost</t>
  </si>
  <si>
    <t>040001000</t>
  </si>
  <si>
    <t>Zajištění DIR</t>
  </si>
  <si>
    <t>-548780858</t>
  </si>
  <si>
    <t>045002000</t>
  </si>
  <si>
    <t>Kompletační a koordinační činnost</t>
  </si>
  <si>
    <t>1217041511</t>
  </si>
  <si>
    <t>VRN6</t>
  </si>
  <si>
    <t>Územní vlivy</t>
  </si>
  <si>
    <t>060001000</t>
  </si>
  <si>
    <t>-405280487</t>
  </si>
  <si>
    <t>VRN7</t>
  </si>
  <si>
    <t>Provozní vlivy</t>
  </si>
  <si>
    <t>070001000</t>
  </si>
  <si>
    <t>756937582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</si>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</sst>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3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6"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18"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4"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5"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7" fillId="0" borderId="28" xfId="0" applyFont="1" applyBorder="1" applyAlignment="1">
      <alignment horizontal="left" wrapText="1"/>
    </xf>
    <xf numFmtId="0" fontId="11" fillId="0" borderId="27" xfId="0" applyFont="1" applyBorder="1" applyAlignment="1">
      <alignment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49" fontId="38" fillId="0" borderId="0" xfId="0" applyNumberFormat="1" applyFont="1" applyBorder="1" applyAlignment="1">
      <alignment horizontal="left" vertical="center" wrapText="1"/>
    </xf>
    <xf numFmtId="49" fontId="38" fillId="0" borderId="0" xfId="0" applyNumberFormat="1" applyFont="1" applyBorder="1" applyAlignment="1">
      <alignment vertical="center" wrapText="1"/>
    </xf>
    <xf numFmtId="0" fontId="11" fillId="0" borderId="29" xfId="0" applyFont="1" applyBorder="1" applyAlignment="1">
      <alignment vertical="center" wrapText="1"/>
    </xf>
    <xf numFmtId="0" fontId="39"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6" fillId="0" borderId="0" xfId="0" applyFont="1" applyBorder="1" applyAlignment="1">
      <alignment horizontal="center" vertical="center"/>
    </xf>
    <xf numFmtId="0" fontId="11"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center" vertical="center"/>
    </xf>
    <xf numFmtId="0" fontId="38" fillId="0" borderId="26"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1" fillId="0" borderId="29" xfId="0" applyFont="1" applyBorder="1" applyAlignment="1">
      <alignment horizontal="left" vertical="center"/>
    </xf>
    <xf numFmtId="0" fontId="39"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8" xfId="0" applyFont="1" applyBorder="1" applyAlignment="1">
      <alignment horizontal="left" vertical="center"/>
    </xf>
    <xf numFmtId="0" fontId="11" fillId="0" borderId="0" xfId="0" applyFont="1" applyBorder="1" applyAlignment="1">
      <alignment horizontal="left" vertical="center" wrapText="1"/>
    </xf>
    <xf numFmtId="0" fontId="38"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Border="1" applyAlignment="1">
      <alignment vertical="top"/>
    </xf>
    <xf numFmtId="49" fontId="38" fillId="0" borderId="0" xfId="0" applyNumberFormat="1" applyFont="1" applyBorder="1" applyAlignment="1">
      <alignment horizontal="left" vertical="center"/>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19</v>
      </c>
      <c r="AO7" s="20"/>
      <c r="AP7" s="20"/>
      <c r="AQ7" s="20"/>
      <c r="AR7" s="18"/>
      <c r="BE7" s="29"/>
      <c r="BS7" s="15" t="s">
        <v>6</v>
      </c>
    </row>
    <row r="8" spans="2:71" ht="12" customHeight="1">
      <c r="B8" s="19"/>
      <c r="C8" s="20"/>
      <c r="D8" s="30"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23</v>
      </c>
      <c r="AL8" s="20"/>
      <c r="AM8" s="20"/>
      <c r="AN8" s="31" t="s">
        <v>24</v>
      </c>
      <c r="AO8" s="20"/>
      <c r="AP8" s="20"/>
      <c r="AQ8" s="20"/>
      <c r="AR8" s="18"/>
      <c r="BE8" s="29"/>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ht="12" customHeight="1">
      <c r="B10" s="19"/>
      <c r="C10" s="20"/>
      <c r="D10" s="30"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26</v>
      </c>
      <c r="AL10" s="20"/>
      <c r="AM10" s="20"/>
      <c r="AN10" s="25" t="s">
        <v>27</v>
      </c>
      <c r="AO10" s="20"/>
      <c r="AP10" s="20"/>
      <c r="AQ10" s="20"/>
      <c r="AR10" s="18"/>
      <c r="BE10" s="29"/>
      <c r="BS10" s="15" t="s">
        <v>6</v>
      </c>
    </row>
    <row r="11" spans="2:71" ht="18.45" customHeight="1">
      <c r="B11" s="19"/>
      <c r="C11" s="20"/>
      <c r="D11" s="20"/>
      <c r="E11" s="25" t="s">
        <v>28</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29</v>
      </c>
      <c r="AL11" s="20"/>
      <c r="AM11" s="20"/>
      <c r="AN11" s="25" t="s">
        <v>30</v>
      </c>
      <c r="AO11" s="20"/>
      <c r="AP11" s="20"/>
      <c r="AQ11" s="20"/>
      <c r="AR11" s="18"/>
      <c r="BE11" s="29"/>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ht="12" customHeight="1">
      <c r="B13" s="19"/>
      <c r="C13" s="20"/>
      <c r="D13" s="30" t="s">
        <v>31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26</v>
      </c>
      <c r="AL13" s="20"/>
      <c r="AM13" s="20"/>
      <c r="AN13" s="32" t="s">
        <v>32</v>
      </c>
      <c r="AO13" s="20"/>
      <c r="AP13" s="20"/>
      <c r="AQ13" s="20"/>
      <c r="AR13" s="18"/>
      <c r="BE13" s="29"/>
      <c r="BS13" s="15" t="s">
        <v>6</v>
      </c>
    </row>
    <row r="14" spans="2:71" ht="12">
      <c r="B14" s="19"/>
      <c r="C14" s="20"/>
      <c r="D14" s="20"/>
      <c r="E14" s="32" t="s">
        <v>32</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29</v>
      </c>
      <c r="AL14" s="20"/>
      <c r="AM14" s="20"/>
      <c r="AN14" s="32" t="s">
        <v>32</v>
      </c>
      <c r="AO14" s="20"/>
      <c r="AP14" s="20"/>
      <c r="AQ14" s="20"/>
      <c r="AR14" s="18"/>
      <c r="BE14" s="29"/>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26</v>
      </c>
      <c r="AL16" s="20"/>
      <c r="AM16" s="20"/>
      <c r="AN16" s="25" t="s">
        <v>34</v>
      </c>
      <c r="AO16" s="20"/>
      <c r="AP16" s="20"/>
      <c r="AQ16" s="20"/>
      <c r="AR16" s="18"/>
      <c r="BE16" s="29"/>
      <c r="BS16" s="15" t="s">
        <v>4</v>
      </c>
    </row>
    <row r="17" spans="2:71" ht="18.45"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29</v>
      </c>
      <c r="AL17" s="20"/>
      <c r="AM17" s="20"/>
      <c r="AN17" s="25" t="s">
        <v>36</v>
      </c>
      <c r="AO17" s="20"/>
      <c r="AP17" s="20"/>
      <c r="AQ17" s="20"/>
      <c r="AR17" s="18"/>
      <c r="BE17" s="29"/>
      <c r="BS17" s="15" t="s">
        <v>37</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26</v>
      </c>
      <c r="AL19" s="20"/>
      <c r="AM19" s="20"/>
      <c r="AN19" s="25" t="s">
        <v>39</v>
      </c>
      <c r="AO19" s="20"/>
      <c r="AP19" s="20"/>
      <c r="AQ19" s="20"/>
      <c r="AR19" s="18"/>
      <c r="BE19" s="29"/>
      <c r="BS19" s="15" t="s">
        <v>6</v>
      </c>
    </row>
    <row r="20" spans="2:71" ht="18.45" customHeight="1">
      <c r="B20" s="19"/>
      <c r="C20" s="20"/>
      <c r="D20" s="20"/>
      <c r="E20" s="25" t="s">
        <v>40</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29</v>
      </c>
      <c r="AL20" s="20"/>
      <c r="AM20" s="20"/>
      <c r="AN20" s="25" t="s">
        <v>19</v>
      </c>
      <c r="AO20" s="20"/>
      <c r="AP20" s="20"/>
      <c r="AQ20" s="20"/>
      <c r="AR20" s="18"/>
      <c r="BE20" s="29"/>
      <c r="BS20" s="15" t="s">
        <v>37</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41</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40.8" customHeight="1">
      <c r="B23" s="19"/>
      <c r="C23" s="20"/>
      <c r="D23" s="20"/>
      <c r="E23" s="34" t="s">
        <v>42</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43</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44</v>
      </c>
      <c r="M28" s="42"/>
      <c r="N28" s="42"/>
      <c r="O28" s="42"/>
      <c r="P28" s="42"/>
      <c r="Q28" s="37"/>
      <c r="R28" s="37"/>
      <c r="S28" s="37"/>
      <c r="T28" s="37"/>
      <c r="U28" s="37"/>
      <c r="V28" s="37"/>
      <c r="W28" s="42" t="s">
        <v>45</v>
      </c>
      <c r="X28" s="42"/>
      <c r="Y28" s="42"/>
      <c r="Z28" s="42"/>
      <c r="AA28" s="42"/>
      <c r="AB28" s="42"/>
      <c r="AC28" s="42"/>
      <c r="AD28" s="42"/>
      <c r="AE28" s="42"/>
      <c r="AF28" s="37"/>
      <c r="AG28" s="37"/>
      <c r="AH28" s="37"/>
      <c r="AI28" s="37"/>
      <c r="AJ28" s="37"/>
      <c r="AK28" s="42" t="s">
        <v>46</v>
      </c>
      <c r="AL28" s="42"/>
      <c r="AM28" s="42"/>
      <c r="AN28" s="42"/>
      <c r="AO28" s="42"/>
      <c r="AP28" s="37"/>
      <c r="AQ28" s="37"/>
      <c r="AR28" s="41"/>
      <c r="BE28" s="29"/>
    </row>
    <row r="29" spans="2:57" s="2" customFormat="1" ht="14.4" customHeight="1">
      <c r="B29" s="43"/>
      <c r="C29" s="44"/>
      <c r="D29" s="30" t="s">
        <v>47</v>
      </c>
      <c r="E29" s="44"/>
      <c r="F29" s="30" t="s">
        <v>48</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29"/>
    </row>
    <row r="30" spans="2:57" s="2" customFormat="1" ht="14.4" customHeight="1">
      <c r="B30" s="43"/>
      <c r="C30" s="44"/>
      <c r="D30" s="44"/>
      <c r="E30" s="44"/>
      <c r="F30" s="30" t="s">
        <v>49</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29"/>
    </row>
    <row r="31" spans="2:57" s="2" customFormat="1" ht="14.4" customHeight="1" hidden="1">
      <c r="B31" s="43"/>
      <c r="C31" s="44"/>
      <c r="D31" s="44"/>
      <c r="E31" s="44"/>
      <c r="F31" s="30" t="s">
        <v>50</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spans="2:57" s="2" customFormat="1" ht="14.4" customHeight="1" hidden="1">
      <c r="B32" s="43"/>
      <c r="C32" s="44"/>
      <c r="D32" s="44"/>
      <c r="E32" s="44"/>
      <c r="F32" s="30" t="s">
        <v>51</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spans="2:44" s="2" customFormat="1" ht="14.4" customHeight="1" hidden="1">
      <c r="B33" s="43"/>
      <c r="C33" s="44"/>
      <c r="D33" s="44"/>
      <c r="E33" s="44"/>
      <c r="F33" s="30" t="s">
        <v>52</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row>
    <row r="34" spans="2:44"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row>
    <row r="35" spans="2:44" s="1" customFormat="1" ht="25.9" customHeight="1">
      <c r="B35" s="36"/>
      <c r="C35" s="48"/>
      <c r="D35" s="49" t="s">
        <v>53</v>
      </c>
      <c r="E35" s="50"/>
      <c r="F35" s="50"/>
      <c r="G35" s="50"/>
      <c r="H35" s="50"/>
      <c r="I35" s="50"/>
      <c r="J35" s="50"/>
      <c r="K35" s="50"/>
      <c r="L35" s="50"/>
      <c r="M35" s="50"/>
      <c r="N35" s="50"/>
      <c r="O35" s="50"/>
      <c r="P35" s="50"/>
      <c r="Q35" s="50"/>
      <c r="R35" s="50"/>
      <c r="S35" s="50"/>
      <c r="T35" s="51" t="s">
        <v>54</v>
      </c>
      <c r="U35" s="50"/>
      <c r="V35" s="50"/>
      <c r="W35" s="50"/>
      <c r="X35" s="52" t="s">
        <v>55</v>
      </c>
      <c r="Y35" s="50"/>
      <c r="Z35" s="50"/>
      <c r="AA35" s="50"/>
      <c r="AB35" s="50"/>
      <c r="AC35" s="50"/>
      <c r="AD35" s="50"/>
      <c r="AE35" s="50"/>
      <c r="AF35" s="50"/>
      <c r="AG35" s="50"/>
      <c r="AH35" s="50"/>
      <c r="AI35" s="50"/>
      <c r="AJ35" s="50"/>
      <c r="AK35" s="53">
        <f>SUM(AK26:AK33)</f>
        <v>0</v>
      </c>
      <c r="AL35" s="50"/>
      <c r="AM35" s="50"/>
      <c r="AN35" s="50"/>
      <c r="AO35" s="54"/>
      <c r="AP35" s="48"/>
      <c r="AQ35" s="48"/>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6.95"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pans="2:44" s="1" customFormat="1" ht="6.95"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pans="2:44" s="1" customFormat="1" ht="24.95" customHeight="1">
      <c r="B42" s="36"/>
      <c r="C42" s="21" t="s">
        <v>56</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pans="2:44" s="1" customFormat="1" ht="6.95"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pans="2:44" s="1" customFormat="1" ht="12" customHeight="1">
      <c r="B44" s="36"/>
      <c r="C44" s="30" t="s">
        <v>13</v>
      </c>
      <c r="D44" s="37"/>
      <c r="E44" s="37"/>
      <c r="F44" s="37"/>
      <c r="G44" s="37"/>
      <c r="H44" s="37"/>
      <c r="I44" s="37"/>
      <c r="J44" s="37"/>
      <c r="K44" s="37"/>
      <c r="L44" s="37" t="str">
        <f>K5</f>
        <v>201602b</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pans="2:44" s="3" customFormat="1" ht="36.95" customHeight="1">
      <c r="B45" s="59"/>
      <c r="C45" s="60" t="s">
        <v>16</v>
      </c>
      <c r="D45" s="61"/>
      <c r="E45" s="61"/>
      <c r="F45" s="61"/>
      <c r="G45" s="61"/>
      <c r="H45" s="61"/>
      <c r="I45" s="61"/>
      <c r="J45" s="61"/>
      <c r="K45" s="61"/>
      <c r="L45" s="62" t="str">
        <f>K6</f>
        <v>III/00516, III/00512 a III/0057 Jinočany, oprava silnic</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pans="2:44" s="1" customFormat="1" ht="6.95"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pans="2:44" s="1" customFormat="1" ht="12" customHeight="1">
      <c r="B47" s="36"/>
      <c r="C47" s="30" t="s">
        <v>21</v>
      </c>
      <c r="D47" s="37"/>
      <c r="E47" s="37"/>
      <c r="F47" s="37"/>
      <c r="G47" s="37"/>
      <c r="H47" s="37"/>
      <c r="I47" s="37"/>
      <c r="J47" s="37"/>
      <c r="K47" s="37"/>
      <c r="L47" s="64" t="str">
        <f>IF(K8="","",K8)</f>
        <v>Jinočany</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65" t="str">
        <f>IF(AN8="","",AN8)</f>
        <v>12. 11. 2018</v>
      </c>
      <c r="AN47" s="65"/>
      <c r="AO47" s="37"/>
      <c r="AP47" s="37"/>
      <c r="AQ47" s="37"/>
      <c r="AR47" s="41"/>
    </row>
    <row r="48" spans="2:44" s="1" customFormat="1" ht="6.95"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pans="2:56" s="1" customFormat="1" ht="12.6" customHeight="1">
      <c r="B49" s="36"/>
      <c r="C49" s="30" t="s">
        <v>25</v>
      </c>
      <c r="D49" s="37"/>
      <c r="E49" s="37"/>
      <c r="F49" s="37"/>
      <c r="G49" s="37"/>
      <c r="H49" s="37"/>
      <c r="I49" s="37"/>
      <c r="J49" s="37"/>
      <c r="K49" s="37"/>
      <c r="L49" s="37" t="str">
        <f>IF(E11="","",E11)</f>
        <v>KSÚS Středočeského kraje, p.o.</v>
      </c>
      <c r="M49" s="37"/>
      <c r="N49" s="37"/>
      <c r="O49" s="37"/>
      <c r="P49" s="37"/>
      <c r="Q49" s="37"/>
      <c r="R49" s="37"/>
      <c r="S49" s="37"/>
      <c r="T49" s="37"/>
      <c r="U49" s="37"/>
      <c r="V49" s="37"/>
      <c r="W49" s="37"/>
      <c r="X49" s="37"/>
      <c r="Y49" s="37"/>
      <c r="Z49" s="37"/>
      <c r="AA49" s="37"/>
      <c r="AB49" s="37"/>
      <c r="AC49" s="37"/>
      <c r="AD49" s="37"/>
      <c r="AE49" s="37"/>
      <c r="AF49" s="37"/>
      <c r="AG49" s="37"/>
      <c r="AH49" s="37"/>
      <c r="AI49" s="30" t="s">
        <v>33</v>
      </c>
      <c r="AJ49" s="37"/>
      <c r="AK49" s="37"/>
      <c r="AL49" s="37"/>
      <c r="AM49" s="66" t="str">
        <f>IF(E17="","",E17)</f>
        <v>FORVIA CZ, s.r.o.</v>
      </c>
      <c r="AN49" s="37"/>
      <c r="AO49" s="37"/>
      <c r="AP49" s="37"/>
      <c r="AQ49" s="37"/>
      <c r="AR49" s="41"/>
      <c r="AS49" s="67" t="s">
        <v>57</v>
      </c>
      <c r="AT49" s="68"/>
      <c r="AU49" s="69"/>
      <c r="AV49" s="69"/>
      <c r="AW49" s="69"/>
      <c r="AX49" s="69"/>
      <c r="AY49" s="69"/>
      <c r="AZ49" s="69"/>
      <c r="BA49" s="69"/>
      <c r="BB49" s="69"/>
      <c r="BC49" s="69"/>
      <c r="BD49" s="70"/>
    </row>
    <row r="50" spans="2:56" s="1" customFormat="1" ht="12.6" customHeight="1">
      <c r="B50" s="36"/>
      <c r="C50" s="30" t="s">
        <v>31</v>
      </c>
      <c r="D50" s="37"/>
      <c r="E50" s="37"/>
      <c r="F50" s="37"/>
      <c r="G50" s="37"/>
      <c r="H50" s="37"/>
      <c r="I50" s="37"/>
      <c r="J50" s="37"/>
      <c r="K50" s="37"/>
      <c r="L50" s="37"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38</v>
      </c>
      <c r="AJ50" s="37"/>
      <c r="AK50" s="37"/>
      <c r="AL50" s="37"/>
      <c r="AM50" s="66" t="str">
        <f>IF(E20="","",E20)</f>
        <v>Jitka Heřmanová</v>
      </c>
      <c r="AN50" s="37"/>
      <c r="AO50" s="37"/>
      <c r="AP50" s="37"/>
      <c r="AQ50" s="37"/>
      <c r="AR50" s="41"/>
      <c r="AS50" s="71"/>
      <c r="AT50" s="72"/>
      <c r="AU50" s="73"/>
      <c r="AV50" s="73"/>
      <c r="AW50" s="73"/>
      <c r="AX50" s="73"/>
      <c r="AY50" s="73"/>
      <c r="AZ50" s="73"/>
      <c r="BA50" s="73"/>
      <c r="BB50" s="73"/>
      <c r="BC50" s="73"/>
      <c r="BD50" s="74"/>
    </row>
    <row r="51" spans="2:56"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pans="2:56" s="1" customFormat="1" ht="29.25" customHeight="1">
      <c r="B52" s="36"/>
      <c r="C52" s="79" t="s">
        <v>58</v>
      </c>
      <c r="D52" s="80"/>
      <c r="E52" s="80"/>
      <c r="F52" s="80"/>
      <c r="G52" s="80"/>
      <c r="H52" s="81"/>
      <c r="I52" s="82" t="s">
        <v>59</v>
      </c>
      <c r="J52" s="80"/>
      <c r="K52" s="80"/>
      <c r="L52" s="80"/>
      <c r="M52" s="80"/>
      <c r="N52" s="80"/>
      <c r="O52" s="80"/>
      <c r="P52" s="80"/>
      <c r="Q52" s="80"/>
      <c r="R52" s="80"/>
      <c r="S52" s="80"/>
      <c r="T52" s="80"/>
      <c r="U52" s="80"/>
      <c r="V52" s="80"/>
      <c r="W52" s="80"/>
      <c r="X52" s="80"/>
      <c r="Y52" s="80"/>
      <c r="Z52" s="80"/>
      <c r="AA52" s="80"/>
      <c r="AB52" s="80"/>
      <c r="AC52" s="80"/>
      <c r="AD52" s="80"/>
      <c r="AE52" s="80"/>
      <c r="AF52" s="80"/>
      <c r="AG52" s="83" t="s">
        <v>60</v>
      </c>
      <c r="AH52" s="80"/>
      <c r="AI52" s="80"/>
      <c r="AJ52" s="80"/>
      <c r="AK52" s="80"/>
      <c r="AL52" s="80"/>
      <c r="AM52" s="80"/>
      <c r="AN52" s="82" t="s">
        <v>61</v>
      </c>
      <c r="AO52" s="80"/>
      <c r="AP52" s="80"/>
      <c r="AQ52" s="84" t="s">
        <v>62</v>
      </c>
      <c r="AR52" s="41"/>
      <c r="AS52" s="85" t="s">
        <v>63</v>
      </c>
      <c r="AT52" s="86" t="s">
        <v>64</v>
      </c>
      <c r="AU52" s="86" t="s">
        <v>65</v>
      </c>
      <c r="AV52" s="86" t="s">
        <v>66</v>
      </c>
      <c r="AW52" s="86" t="s">
        <v>67</v>
      </c>
      <c r="AX52" s="86" t="s">
        <v>68</v>
      </c>
      <c r="AY52" s="86" t="s">
        <v>69</v>
      </c>
      <c r="AZ52" s="86" t="s">
        <v>70</v>
      </c>
      <c r="BA52" s="86" t="s">
        <v>71</v>
      </c>
      <c r="BB52" s="86" t="s">
        <v>72</v>
      </c>
      <c r="BC52" s="86" t="s">
        <v>73</v>
      </c>
      <c r="BD52" s="87" t="s">
        <v>74</v>
      </c>
    </row>
    <row r="53" spans="2:56"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8"/>
      <c r="AT53" s="89"/>
      <c r="AU53" s="89"/>
      <c r="AV53" s="89"/>
      <c r="AW53" s="89"/>
      <c r="AX53" s="89"/>
      <c r="AY53" s="89"/>
      <c r="AZ53" s="89"/>
      <c r="BA53" s="89"/>
      <c r="BB53" s="89"/>
      <c r="BC53" s="89"/>
      <c r="BD53" s="90"/>
    </row>
    <row r="54" spans="2:90" s="4" customFormat="1" ht="32.4" customHeight="1">
      <c r="B54" s="91"/>
      <c r="C54" s="92" t="s">
        <v>75</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f>ROUND(AG55,2)</f>
        <v>0</v>
      </c>
      <c r="AH54" s="94"/>
      <c r="AI54" s="94"/>
      <c r="AJ54" s="94"/>
      <c r="AK54" s="94"/>
      <c r="AL54" s="94"/>
      <c r="AM54" s="94"/>
      <c r="AN54" s="95">
        <f>SUM(AG54,AT54)</f>
        <v>0</v>
      </c>
      <c r="AO54" s="95"/>
      <c r="AP54" s="95"/>
      <c r="AQ54" s="96" t="s">
        <v>19</v>
      </c>
      <c r="AR54" s="97"/>
      <c r="AS54" s="98">
        <f>ROUND(AS55,2)</f>
        <v>0</v>
      </c>
      <c r="AT54" s="99">
        <f>ROUND(SUM(AV54:AW54),2)</f>
        <v>0</v>
      </c>
      <c r="AU54" s="100">
        <f>ROUND(AU55,5)</f>
        <v>0</v>
      </c>
      <c r="AV54" s="99">
        <f>ROUND(AZ54*L29,2)</f>
        <v>0</v>
      </c>
      <c r="AW54" s="99">
        <f>ROUND(BA54*L30,2)</f>
        <v>0</v>
      </c>
      <c r="AX54" s="99">
        <f>ROUND(BB54*L29,2)</f>
        <v>0</v>
      </c>
      <c r="AY54" s="99">
        <f>ROUND(BC54*L30,2)</f>
        <v>0</v>
      </c>
      <c r="AZ54" s="99">
        <f>ROUND(AZ55,2)</f>
        <v>0</v>
      </c>
      <c r="BA54" s="99">
        <f>ROUND(BA55,2)</f>
        <v>0</v>
      </c>
      <c r="BB54" s="99">
        <f>ROUND(BB55,2)</f>
        <v>0</v>
      </c>
      <c r="BC54" s="99">
        <f>ROUND(BC55,2)</f>
        <v>0</v>
      </c>
      <c r="BD54" s="101">
        <f>ROUND(BD55,2)</f>
        <v>0</v>
      </c>
      <c r="BS54" s="102" t="s">
        <v>76</v>
      </c>
      <c r="BT54" s="102" t="s">
        <v>77</v>
      </c>
      <c r="BU54" s="103" t="s">
        <v>78</v>
      </c>
      <c r="BV54" s="102" t="s">
        <v>79</v>
      </c>
      <c r="BW54" s="102" t="s">
        <v>5</v>
      </c>
      <c r="BX54" s="102" t="s">
        <v>80</v>
      </c>
      <c r="CL54" s="102" t="s">
        <v>19</v>
      </c>
    </row>
    <row r="55" spans="2:91" s="5" customFormat="1" ht="26.4" customHeight="1">
      <c r="B55" s="104"/>
      <c r="C55" s="105"/>
      <c r="D55" s="106" t="s">
        <v>81</v>
      </c>
      <c r="E55" s="106"/>
      <c r="F55" s="106"/>
      <c r="G55" s="106"/>
      <c r="H55" s="106"/>
      <c r="I55" s="107"/>
      <c r="J55" s="106" t="s">
        <v>82</v>
      </c>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8">
        <f>ROUND(SUM(AG56:AG57),2)</f>
        <v>0</v>
      </c>
      <c r="AH55" s="107"/>
      <c r="AI55" s="107"/>
      <c r="AJ55" s="107"/>
      <c r="AK55" s="107"/>
      <c r="AL55" s="107"/>
      <c r="AM55" s="107"/>
      <c r="AN55" s="109">
        <f>SUM(AG55,AT55)</f>
        <v>0</v>
      </c>
      <c r="AO55" s="107"/>
      <c r="AP55" s="107"/>
      <c r="AQ55" s="110" t="s">
        <v>83</v>
      </c>
      <c r="AR55" s="111"/>
      <c r="AS55" s="112">
        <f>ROUND(SUM(AS56:AS57),2)</f>
        <v>0</v>
      </c>
      <c r="AT55" s="113">
        <f>ROUND(SUM(AV55:AW55),2)</f>
        <v>0</v>
      </c>
      <c r="AU55" s="114">
        <f>ROUND(SUM(AU56:AU57),5)</f>
        <v>0</v>
      </c>
      <c r="AV55" s="113">
        <f>ROUND(AZ55*L29,2)</f>
        <v>0</v>
      </c>
      <c r="AW55" s="113">
        <f>ROUND(BA55*L30,2)</f>
        <v>0</v>
      </c>
      <c r="AX55" s="113">
        <f>ROUND(BB55*L29,2)</f>
        <v>0</v>
      </c>
      <c r="AY55" s="113">
        <f>ROUND(BC55*L30,2)</f>
        <v>0</v>
      </c>
      <c r="AZ55" s="113">
        <f>ROUND(SUM(AZ56:AZ57),2)</f>
        <v>0</v>
      </c>
      <c r="BA55" s="113">
        <f>ROUND(SUM(BA56:BA57),2)</f>
        <v>0</v>
      </c>
      <c r="BB55" s="113">
        <f>ROUND(SUM(BB56:BB57),2)</f>
        <v>0</v>
      </c>
      <c r="BC55" s="113">
        <f>ROUND(SUM(BC56:BC57),2)</f>
        <v>0</v>
      </c>
      <c r="BD55" s="115">
        <f>ROUND(SUM(BD56:BD57),2)</f>
        <v>0</v>
      </c>
      <c r="BS55" s="116" t="s">
        <v>76</v>
      </c>
      <c r="BT55" s="116" t="s">
        <v>84</v>
      </c>
      <c r="BV55" s="116" t="s">
        <v>79</v>
      </c>
      <c r="BW55" s="116" t="s">
        <v>85</v>
      </c>
      <c r="BX55" s="116" t="s">
        <v>5</v>
      </c>
      <c r="CL55" s="116" t="s">
        <v>19</v>
      </c>
      <c r="CM55" s="116" t="s">
        <v>86</v>
      </c>
    </row>
    <row r="56" spans="1:91" s="6" customFormat="1" ht="24" customHeight="1">
      <c r="A56" s="117" t="s">
        <v>87</v>
      </c>
      <c r="B56" s="118"/>
      <c r="C56" s="119"/>
      <c r="D56" s="119"/>
      <c r="E56" s="120" t="s">
        <v>81</v>
      </c>
      <c r="F56" s="120"/>
      <c r="G56" s="120"/>
      <c r="H56" s="120"/>
      <c r="I56" s="120"/>
      <c r="J56" s="119"/>
      <c r="K56" s="120" t="s">
        <v>82</v>
      </c>
      <c r="L56" s="120"/>
      <c r="M56" s="120"/>
      <c r="N56" s="120"/>
      <c r="O56" s="120"/>
      <c r="P56" s="120"/>
      <c r="Q56" s="120"/>
      <c r="R56" s="120"/>
      <c r="S56" s="120"/>
      <c r="T56" s="120"/>
      <c r="U56" s="120"/>
      <c r="V56" s="120"/>
      <c r="W56" s="120"/>
      <c r="X56" s="120"/>
      <c r="Y56" s="120"/>
      <c r="Z56" s="120"/>
      <c r="AA56" s="120"/>
      <c r="AB56" s="120"/>
      <c r="AC56" s="120"/>
      <c r="AD56" s="120"/>
      <c r="AE56" s="120"/>
      <c r="AF56" s="120"/>
      <c r="AG56" s="121">
        <f>'SO 102 - III-00516 - km 2...'!J30</f>
        <v>0</v>
      </c>
      <c r="AH56" s="119"/>
      <c r="AI56" s="119"/>
      <c r="AJ56" s="119"/>
      <c r="AK56" s="119"/>
      <c r="AL56" s="119"/>
      <c r="AM56" s="119"/>
      <c r="AN56" s="121">
        <f>SUM(AG56,AT56)</f>
        <v>0</v>
      </c>
      <c r="AO56" s="119"/>
      <c r="AP56" s="119"/>
      <c r="AQ56" s="122" t="s">
        <v>88</v>
      </c>
      <c r="AR56" s="123"/>
      <c r="AS56" s="124">
        <v>0</v>
      </c>
      <c r="AT56" s="125">
        <f>ROUND(SUM(AV56:AW56),2)</f>
        <v>0</v>
      </c>
      <c r="AU56" s="126">
        <f>'SO 102 - III-00516 - km 2...'!P90</f>
        <v>0</v>
      </c>
      <c r="AV56" s="125">
        <f>'SO 102 - III-00516 - km 2...'!J33</f>
        <v>0</v>
      </c>
      <c r="AW56" s="125">
        <f>'SO 102 - III-00516 - km 2...'!J34</f>
        <v>0</v>
      </c>
      <c r="AX56" s="125">
        <f>'SO 102 - III-00516 - km 2...'!J35</f>
        <v>0</v>
      </c>
      <c r="AY56" s="125">
        <f>'SO 102 - III-00516 - km 2...'!J36</f>
        <v>0</v>
      </c>
      <c r="AZ56" s="125">
        <f>'SO 102 - III-00516 - km 2...'!F33</f>
        <v>0</v>
      </c>
      <c r="BA56" s="125">
        <f>'SO 102 - III-00516 - km 2...'!F34</f>
        <v>0</v>
      </c>
      <c r="BB56" s="125">
        <f>'SO 102 - III-00516 - km 2...'!F35</f>
        <v>0</v>
      </c>
      <c r="BC56" s="125">
        <f>'SO 102 - III-00516 - km 2...'!F36</f>
        <v>0</v>
      </c>
      <c r="BD56" s="127">
        <f>'SO 102 - III-00516 - km 2...'!F37</f>
        <v>0</v>
      </c>
      <c r="BT56" s="128" t="s">
        <v>86</v>
      </c>
      <c r="BU56" s="128" t="s">
        <v>89</v>
      </c>
      <c r="BV56" s="128" t="s">
        <v>79</v>
      </c>
      <c r="BW56" s="128" t="s">
        <v>85</v>
      </c>
      <c r="BX56" s="128" t="s">
        <v>5</v>
      </c>
      <c r="CL56" s="128" t="s">
        <v>19</v>
      </c>
      <c r="CM56" s="128" t="s">
        <v>86</v>
      </c>
    </row>
    <row r="57" spans="1:90" s="6" customFormat="1" ht="14.4" customHeight="1">
      <c r="A57" s="117" t="s">
        <v>87</v>
      </c>
      <c r="B57" s="118"/>
      <c r="C57" s="119"/>
      <c r="D57" s="119"/>
      <c r="E57" s="120" t="s">
        <v>90</v>
      </c>
      <c r="F57" s="120"/>
      <c r="G57" s="120"/>
      <c r="H57" s="120"/>
      <c r="I57" s="120"/>
      <c r="J57" s="119"/>
      <c r="K57" s="120" t="s">
        <v>91</v>
      </c>
      <c r="L57" s="120"/>
      <c r="M57" s="120"/>
      <c r="N57" s="120"/>
      <c r="O57" s="120"/>
      <c r="P57" s="120"/>
      <c r="Q57" s="120"/>
      <c r="R57" s="120"/>
      <c r="S57" s="120"/>
      <c r="T57" s="120"/>
      <c r="U57" s="120"/>
      <c r="V57" s="120"/>
      <c r="W57" s="120"/>
      <c r="X57" s="120"/>
      <c r="Y57" s="120"/>
      <c r="Z57" s="120"/>
      <c r="AA57" s="120"/>
      <c r="AB57" s="120"/>
      <c r="AC57" s="120"/>
      <c r="AD57" s="120"/>
      <c r="AE57" s="120"/>
      <c r="AF57" s="120"/>
      <c r="AG57" s="121">
        <f>'VRN - Vedlejší rozpočtové...'!J32</f>
        <v>0</v>
      </c>
      <c r="AH57" s="119"/>
      <c r="AI57" s="119"/>
      <c r="AJ57" s="119"/>
      <c r="AK57" s="119"/>
      <c r="AL57" s="119"/>
      <c r="AM57" s="119"/>
      <c r="AN57" s="121">
        <f>SUM(AG57,AT57)</f>
        <v>0</v>
      </c>
      <c r="AO57" s="119"/>
      <c r="AP57" s="119"/>
      <c r="AQ57" s="122" t="s">
        <v>88</v>
      </c>
      <c r="AR57" s="123"/>
      <c r="AS57" s="129">
        <v>0</v>
      </c>
      <c r="AT57" s="130">
        <f>ROUND(SUM(AV57:AW57),2)</f>
        <v>0</v>
      </c>
      <c r="AU57" s="131">
        <f>'VRN - Vedlejší rozpočtové...'!P91</f>
        <v>0</v>
      </c>
      <c r="AV57" s="130">
        <f>'VRN - Vedlejší rozpočtové...'!J35</f>
        <v>0</v>
      </c>
      <c r="AW57" s="130">
        <f>'VRN - Vedlejší rozpočtové...'!J36</f>
        <v>0</v>
      </c>
      <c r="AX57" s="130">
        <f>'VRN - Vedlejší rozpočtové...'!J37</f>
        <v>0</v>
      </c>
      <c r="AY57" s="130">
        <f>'VRN - Vedlejší rozpočtové...'!J38</f>
        <v>0</v>
      </c>
      <c r="AZ57" s="130">
        <f>'VRN - Vedlejší rozpočtové...'!F35</f>
        <v>0</v>
      </c>
      <c r="BA57" s="130">
        <f>'VRN - Vedlejší rozpočtové...'!F36</f>
        <v>0</v>
      </c>
      <c r="BB57" s="130">
        <f>'VRN - Vedlejší rozpočtové...'!F37</f>
        <v>0</v>
      </c>
      <c r="BC57" s="130">
        <f>'VRN - Vedlejší rozpočtové...'!F38</f>
        <v>0</v>
      </c>
      <c r="BD57" s="132">
        <f>'VRN - Vedlejší rozpočtové...'!F39</f>
        <v>0</v>
      </c>
      <c r="BT57" s="128" t="s">
        <v>86</v>
      </c>
      <c r="BV57" s="128" t="s">
        <v>79</v>
      </c>
      <c r="BW57" s="128" t="s">
        <v>92</v>
      </c>
      <c r="BX57" s="128" t="s">
        <v>85</v>
      </c>
      <c r="CL57" s="128" t="s">
        <v>19</v>
      </c>
    </row>
    <row r="58" spans="2:44" s="1" customFormat="1" ht="30" customHeight="1">
      <c r="B58" s="36"/>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41"/>
    </row>
    <row r="59" spans="2:44" s="1" customFormat="1" ht="6.95" customHeight="1">
      <c r="B59" s="5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41"/>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E56:I56"/>
    <mergeCell ref="K56:AF56"/>
    <mergeCell ref="E57:I57"/>
    <mergeCell ref="K57:AF57"/>
  </mergeCells>
  <hyperlinks>
    <hyperlink ref="A56" location="'SO 102 - III-00516 - km 2...'!C2" display="/"/>
    <hyperlink ref="A57"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55"/>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3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5" t="s">
        <v>85</v>
      </c>
    </row>
    <row r="3" spans="2:46" ht="6.95" customHeight="1">
      <c r="B3" s="134"/>
      <c r="C3" s="135"/>
      <c r="D3" s="135"/>
      <c r="E3" s="135"/>
      <c r="F3" s="135"/>
      <c r="G3" s="135"/>
      <c r="H3" s="135"/>
      <c r="I3" s="136"/>
      <c r="J3" s="135"/>
      <c r="K3" s="135"/>
      <c r="L3" s="18"/>
      <c r="AT3" s="15" t="s">
        <v>86</v>
      </c>
    </row>
    <row r="4" spans="2:46" ht="24.95" customHeight="1">
      <c r="B4" s="18"/>
      <c r="D4" s="137" t="s">
        <v>93</v>
      </c>
      <c r="L4" s="18"/>
      <c r="M4" s="22" t="s">
        <v>10</v>
      </c>
      <c r="AT4" s="15" t="s">
        <v>4</v>
      </c>
    </row>
    <row r="5" spans="2:12" ht="6.95" customHeight="1">
      <c r="B5" s="18"/>
      <c r="L5" s="18"/>
    </row>
    <row r="6" spans="2:12" ht="12" customHeight="1">
      <c r="B6" s="18"/>
      <c r="D6" s="138" t="s">
        <v>16</v>
      </c>
      <c r="L6" s="18"/>
    </row>
    <row r="7" spans="2:12" ht="14.4" customHeight="1">
      <c r="B7" s="18"/>
      <c r="E7" s="139" t="str">
        <f>'Rekapitulace stavby'!K6</f>
        <v>III/00516, III/00512 a III/0057 Jinočany, oprava silnic</v>
      </c>
      <c r="F7" s="138"/>
      <c r="G7" s="138"/>
      <c r="H7" s="138"/>
      <c r="L7" s="18"/>
    </row>
    <row r="8" spans="2:12" s="1" customFormat="1" ht="12" customHeight="1">
      <c r="B8" s="41"/>
      <c r="D8" s="138" t="s">
        <v>94</v>
      </c>
      <c r="I8" s="140"/>
      <c r="L8" s="41"/>
    </row>
    <row r="9" spans="2:12" s="1" customFormat="1" ht="36.95" customHeight="1">
      <c r="B9" s="41"/>
      <c r="E9" s="141" t="s">
        <v>95</v>
      </c>
      <c r="F9" s="1"/>
      <c r="G9" s="1"/>
      <c r="H9" s="1"/>
      <c r="I9" s="140"/>
      <c r="L9" s="41"/>
    </row>
    <row r="10" spans="2:12" s="1" customFormat="1" ht="12">
      <c r="B10" s="41"/>
      <c r="I10" s="140"/>
      <c r="L10" s="41"/>
    </row>
    <row r="11" spans="2:12" s="1" customFormat="1" ht="12" customHeight="1">
      <c r="B11" s="41"/>
      <c r="D11" s="138" t="s">
        <v>18</v>
      </c>
      <c r="F11" s="15" t="s">
        <v>19</v>
      </c>
      <c r="I11" s="142" t="s">
        <v>20</v>
      </c>
      <c r="J11" s="15" t="s">
        <v>19</v>
      </c>
      <c r="L11" s="41"/>
    </row>
    <row r="12" spans="2:12" s="1" customFormat="1" ht="12" customHeight="1">
      <c r="B12" s="41"/>
      <c r="D12" s="138" t="s">
        <v>21</v>
      </c>
      <c r="F12" s="15" t="s">
        <v>22</v>
      </c>
      <c r="I12" s="142" t="s">
        <v>23</v>
      </c>
      <c r="J12" s="143" t="str">
        <f>'Rekapitulace stavby'!AN8</f>
        <v>12. 11. 2018</v>
      </c>
      <c r="L12" s="41"/>
    </row>
    <row r="13" spans="2:12" s="1" customFormat="1" ht="10.8" customHeight="1">
      <c r="B13" s="41"/>
      <c r="I13" s="140"/>
      <c r="L13" s="41"/>
    </row>
    <row r="14" spans="2:12" s="1" customFormat="1" ht="12" customHeight="1">
      <c r="B14" s="41"/>
      <c r="D14" s="138" t="s">
        <v>25</v>
      </c>
      <c r="I14" s="142" t="s">
        <v>26</v>
      </c>
      <c r="J14" s="15" t="s">
        <v>27</v>
      </c>
      <c r="L14" s="41"/>
    </row>
    <row r="15" spans="2:12" s="1" customFormat="1" ht="18" customHeight="1">
      <c r="B15" s="41"/>
      <c r="E15" s="15" t="s">
        <v>28</v>
      </c>
      <c r="I15" s="142" t="s">
        <v>29</v>
      </c>
      <c r="J15" s="15" t="s">
        <v>30</v>
      </c>
      <c r="L15" s="41"/>
    </row>
    <row r="16" spans="2:12" s="1" customFormat="1" ht="6.95" customHeight="1">
      <c r="B16" s="41"/>
      <c r="I16" s="140"/>
      <c r="L16" s="41"/>
    </row>
    <row r="17" spans="2:12" s="1" customFormat="1" ht="12" customHeight="1">
      <c r="B17" s="41"/>
      <c r="D17" s="138" t="s">
        <v>31</v>
      </c>
      <c r="I17" s="142" t="s">
        <v>26</v>
      </c>
      <c r="J17" s="31" t="str">
        <f>'Rekapitulace stavby'!AN13</f>
        <v>Vyplň údaj</v>
      </c>
      <c r="L17" s="41"/>
    </row>
    <row r="18" spans="2:12" s="1" customFormat="1" ht="18" customHeight="1">
      <c r="B18" s="41"/>
      <c r="E18" s="31" t="str">
        <f>'Rekapitulace stavby'!E14</f>
        <v>Vyplň údaj</v>
      </c>
      <c r="F18" s="15"/>
      <c r="G18" s="15"/>
      <c r="H18" s="15"/>
      <c r="I18" s="142" t="s">
        <v>29</v>
      </c>
      <c r="J18" s="31" t="str">
        <f>'Rekapitulace stavby'!AN14</f>
        <v>Vyplň údaj</v>
      </c>
      <c r="L18" s="41"/>
    </row>
    <row r="19" spans="2:12" s="1" customFormat="1" ht="6.95" customHeight="1">
      <c r="B19" s="41"/>
      <c r="I19" s="140"/>
      <c r="L19" s="41"/>
    </row>
    <row r="20" spans="2:12" s="1" customFormat="1" ht="12" customHeight="1">
      <c r="B20" s="41"/>
      <c r="D20" s="138" t="s">
        <v>33</v>
      </c>
      <c r="I20" s="142" t="s">
        <v>26</v>
      </c>
      <c r="J20" s="15" t="s">
        <v>34</v>
      </c>
      <c r="L20" s="41"/>
    </row>
    <row r="21" spans="2:12" s="1" customFormat="1" ht="18" customHeight="1">
      <c r="B21" s="41"/>
      <c r="E21" s="15" t="s">
        <v>35</v>
      </c>
      <c r="I21" s="142" t="s">
        <v>29</v>
      </c>
      <c r="J21" s="15" t="s">
        <v>36</v>
      </c>
      <c r="L21" s="41"/>
    </row>
    <row r="22" spans="2:12" s="1" customFormat="1" ht="6.95" customHeight="1">
      <c r="B22" s="41"/>
      <c r="I22" s="140"/>
      <c r="L22" s="41"/>
    </row>
    <row r="23" spans="2:12" s="1" customFormat="1" ht="12" customHeight="1">
      <c r="B23" s="41"/>
      <c r="D23" s="138" t="s">
        <v>38</v>
      </c>
      <c r="I23" s="142" t="s">
        <v>26</v>
      </c>
      <c r="J23" s="15" t="s">
        <v>39</v>
      </c>
      <c r="L23" s="41"/>
    </row>
    <row r="24" spans="2:12" s="1" customFormat="1" ht="18" customHeight="1">
      <c r="B24" s="41"/>
      <c r="E24" s="15" t="s">
        <v>40</v>
      </c>
      <c r="I24" s="142" t="s">
        <v>29</v>
      </c>
      <c r="J24" s="15" t="s">
        <v>19</v>
      </c>
      <c r="L24" s="41"/>
    </row>
    <row r="25" spans="2:12" s="1" customFormat="1" ht="6.95" customHeight="1">
      <c r="B25" s="41"/>
      <c r="I25" s="140"/>
      <c r="L25" s="41"/>
    </row>
    <row r="26" spans="2:12" s="1" customFormat="1" ht="12" customHeight="1">
      <c r="B26" s="41"/>
      <c r="D26" s="138" t="s">
        <v>41</v>
      </c>
      <c r="I26" s="140"/>
      <c r="L26" s="41"/>
    </row>
    <row r="27" spans="2:12" s="7" customFormat="1" ht="14.4" customHeight="1">
      <c r="B27" s="144"/>
      <c r="E27" s="145" t="s">
        <v>19</v>
      </c>
      <c r="F27" s="145"/>
      <c r="G27" s="145"/>
      <c r="H27" s="145"/>
      <c r="I27" s="146"/>
      <c r="L27" s="144"/>
    </row>
    <row r="28" spans="2:12" s="1" customFormat="1" ht="6.95" customHeight="1">
      <c r="B28" s="41"/>
      <c r="I28" s="140"/>
      <c r="L28" s="41"/>
    </row>
    <row r="29" spans="2:12" s="1" customFormat="1" ht="6.95" customHeight="1">
      <c r="B29" s="41"/>
      <c r="D29" s="69"/>
      <c r="E29" s="69"/>
      <c r="F29" s="69"/>
      <c r="G29" s="69"/>
      <c r="H29" s="69"/>
      <c r="I29" s="147"/>
      <c r="J29" s="69"/>
      <c r="K29" s="69"/>
      <c r="L29" s="41"/>
    </row>
    <row r="30" spans="2:12" s="1" customFormat="1" ht="25.4" customHeight="1">
      <c r="B30" s="41"/>
      <c r="D30" s="148" t="s">
        <v>43</v>
      </c>
      <c r="I30" s="140"/>
      <c r="J30" s="149">
        <f>ROUND(J90,2)</f>
        <v>0</v>
      </c>
      <c r="L30" s="41"/>
    </row>
    <row r="31" spans="2:12" s="1" customFormat="1" ht="6.95" customHeight="1">
      <c r="B31" s="41"/>
      <c r="D31" s="69"/>
      <c r="E31" s="69"/>
      <c r="F31" s="69"/>
      <c r="G31" s="69"/>
      <c r="H31" s="69"/>
      <c r="I31" s="147"/>
      <c r="J31" s="69"/>
      <c r="K31" s="69"/>
      <c r="L31" s="41"/>
    </row>
    <row r="32" spans="2:12" s="1" customFormat="1" ht="14.4" customHeight="1">
      <c r="B32" s="41"/>
      <c r="F32" s="150" t="s">
        <v>45</v>
      </c>
      <c r="I32" s="151" t="s">
        <v>44</v>
      </c>
      <c r="J32" s="150" t="s">
        <v>46</v>
      </c>
      <c r="L32" s="41"/>
    </row>
    <row r="33" spans="2:12" s="1" customFormat="1" ht="14.4" customHeight="1">
      <c r="B33" s="41"/>
      <c r="D33" s="138" t="s">
        <v>47</v>
      </c>
      <c r="E33" s="138" t="s">
        <v>48</v>
      </c>
      <c r="F33" s="152">
        <f>ROUND((SUM(BE90:BE454)),2)</f>
        <v>0</v>
      </c>
      <c r="I33" s="153">
        <v>0.21</v>
      </c>
      <c r="J33" s="152">
        <f>ROUND(((SUM(BE90:BE454))*I33),2)</f>
        <v>0</v>
      </c>
      <c r="L33" s="41"/>
    </row>
    <row r="34" spans="2:12" s="1" customFormat="1" ht="14.4" customHeight="1">
      <c r="B34" s="41"/>
      <c r="E34" s="138" t="s">
        <v>49</v>
      </c>
      <c r="F34" s="152">
        <f>ROUND((SUM(BF90:BF454)),2)</f>
        <v>0</v>
      </c>
      <c r="I34" s="153">
        <v>0.15</v>
      </c>
      <c r="J34" s="152">
        <f>ROUND(((SUM(BF90:BF454))*I34),2)</f>
        <v>0</v>
      </c>
      <c r="L34" s="41"/>
    </row>
    <row r="35" spans="2:12" s="1" customFormat="1" ht="14.4" customHeight="1" hidden="1">
      <c r="B35" s="41"/>
      <c r="E35" s="138" t="s">
        <v>50</v>
      </c>
      <c r="F35" s="152">
        <f>ROUND((SUM(BG90:BG454)),2)</f>
        <v>0</v>
      </c>
      <c r="I35" s="153">
        <v>0.21</v>
      </c>
      <c r="J35" s="152">
        <f>0</f>
        <v>0</v>
      </c>
      <c r="L35" s="41"/>
    </row>
    <row r="36" spans="2:12" s="1" customFormat="1" ht="14.4" customHeight="1" hidden="1">
      <c r="B36" s="41"/>
      <c r="E36" s="138" t="s">
        <v>51</v>
      </c>
      <c r="F36" s="152">
        <f>ROUND((SUM(BH90:BH454)),2)</f>
        <v>0</v>
      </c>
      <c r="I36" s="153">
        <v>0.15</v>
      </c>
      <c r="J36" s="152">
        <f>0</f>
        <v>0</v>
      </c>
      <c r="L36" s="41"/>
    </row>
    <row r="37" spans="2:12" s="1" customFormat="1" ht="14.4" customHeight="1" hidden="1">
      <c r="B37" s="41"/>
      <c r="E37" s="138" t="s">
        <v>52</v>
      </c>
      <c r="F37" s="152">
        <f>ROUND((SUM(BI90:BI454)),2)</f>
        <v>0</v>
      </c>
      <c r="I37" s="153">
        <v>0</v>
      </c>
      <c r="J37" s="152">
        <f>0</f>
        <v>0</v>
      </c>
      <c r="L37" s="41"/>
    </row>
    <row r="38" spans="2:12" s="1" customFormat="1" ht="6.95" customHeight="1">
      <c r="B38" s="41"/>
      <c r="I38" s="140"/>
      <c r="L38" s="41"/>
    </row>
    <row r="39" spans="2:12" s="1" customFormat="1" ht="25.4" customHeight="1">
      <c r="B39" s="41"/>
      <c r="C39" s="154"/>
      <c r="D39" s="155" t="s">
        <v>53</v>
      </c>
      <c r="E39" s="156"/>
      <c r="F39" s="156"/>
      <c r="G39" s="157" t="s">
        <v>54</v>
      </c>
      <c r="H39" s="158" t="s">
        <v>55</v>
      </c>
      <c r="I39" s="159"/>
      <c r="J39" s="160">
        <f>SUM(J30:J37)</f>
        <v>0</v>
      </c>
      <c r="K39" s="161"/>
      <c r="L39" s="41"/>
    </row>
    <row r="40" spans="2:12" s="1" customFormat="1" ht="14.4" customHeight="1">
      <c r="B40" s="162"/>
      <c r="C40" s="163"/>
      <c r="D40" s="163"/>
      <c r="E40" s="163"/>
      <c r="F40" s="163"/>
      <c r="G40" s="163"/>
      <c r="H40" s="163"/>
      <c r="I40" s="164"/>
      <c r="J40" s="163"/>
      <c r="K40" s="163"/>
      <c r="L40" s="41"/>
    </row>
    <row r="44" spans="2:12" s="1" customFormat="1" ht="6.95" customHeight="1">
      <c r="B44" s="165"/>
      <c r="C44" s="166"/>
      <c r="D44" s="166"/>
      <c r="E44" s="166"/>
      <c r="F44" s="166"/>
      <c r="G44" s="166"/>
      <c r="H44" s="166"/>
      <c r="I44" s="167"/>
      <c r="J44" s="166"/>
      <c r="K44" s="166"/>
      <c r="L44" s="41"/>
    </row>
    <row r="45" spans="2:12" s="1" customFormat="1" ht="24.95" customHeight="1">
      <c r="B45" s="36"/>
      <c r="C45" s="21" t="s">
        <v>96</v>
      </c>
      <c r="D45" s="37"/>
      <c r="E45" s="37"/>
      <c r="F45" s="37"/>
      <c r="G45" s="37"/>
      <c r="H45" s="37"/>
      <c r="I45" s="140"/>
      <c r="J45" s="37"/>
      <c r="K45" s="37"/>
      <c r="L45" s="41"/>
    </row>
    <row r="46" spans="2:12" s="1" customFormat="1" ht="6.95" customHeight="1">
      <c r="B46" s="36"/>
      <c r="C46" s="37"/>
      <c r="D46" s="37"/>
      <c r="E46" s="37"/>
      <c r="F46" s="37"/>
      <c r="G46" s="37"/>
      <c r="H46" s="37"/>
      <c r="I46" s="140"/>
      <c r="J46" s="37"/>
      <c r="K46" s="37"/>
      <c r="L46" s="41"/>
    </row>
    <row r="47" spans="2:12" s="1" customFormat="1" ht="12" customHeight="1">
      <c r="B47" s="36"/>
      <c r="C47" s="30" t="s">
        <v>16</v>
      </c>
      <c r="D47" s="37"/>
      <c r="E47" s="37"/>
      <c r="F47" s="37"/>
      <c r="G47" s="37"/>
      <c r="H47" s="37"/>
      <c r="I47" s="140"/>
      <c r="J47" s="37"/>
      <c r="K47" s="37"/>
      <c r="L47" s="41"/>
    </row>
    <row r="48" spans="2:12" s="1" customFormat="1" ht="14.4" customHeight="1">
      <c r="B48" s="36"/>
      <c r="C48" s="37"/>
      <c r="D48" s="37"/>
      <c r="E48" s="168" t="str">
        <f>E7</f>
        <v>III/00516, III/00512 a III/0057 Jinočany, oprava silnic</v>
      </c>
      <c r="F48" s="30"/>
      <c r="G48" s="30"/>
      <c r="H48" s="30"/>
      <c r="I48" s="140"/>
      <c r="J48" s="37"/>
      <c r="K48" s="37"/>
      <c r="L48" s="41"/>
    </row>
    <row r="49" spans="2:12" s="1" customFormat="1" ht="12" customHeight="1">
      <c r="B49" s="36"/>
      <c r="C49" s="30" t="s">
        <v>94</v>
      </c>
      <c r="D49" s="37"/>
      <c r="E49" s="37"/>
      <c r="F49" s="37"/>
      <c r="G49" s="37"/>
      <c r="H49" s="37"/>
      <c r="I49" s="140"/>
      <c r="J49" s="37"/>
      <c r="K49" s="37"/>
      <c r="L49" s="41"/>
    </row>
    <row r="50" spans="2:12" s="1" customFormat="1" ht="14.4" customHeight="1">
      <c r="B50" s="36"/>
      <c r="C50" s="37"/>
      <c r="D50" s="37"/>
      <c r="E50" s="62" t="str">
        <f>E9</f>
        <v>SO 102 - III/00516 - km 2,658 - 4,291</v>
      </c>
      <c r="F50" s="37"/>
      <c r="G50" s="37"/>
      <c r="H50" s="37"/>
      <c r="I50" s="140"/>
      <c r="J50" s="37"/>
      <c r="K50" s="37"/>
      <c r="L50" s="41"/>
    </row>
    <row r="51" spans="2:12" s="1" customFormat="1" ht="6.95" customHeight="1">
      <c r="B51" s="36"/>
      <c r="C51" s="37"/>
      <c r="D51" s="37"/>
      <c r="E51" s="37"/>
      <c r="F51" s="37"/>
      <c r="G51" s="37"/>
      <c r="H51" s="37"/>
      <c r="I51" s="140"/>
      <c r="J51" s="37"/>
      <c r="K51" s="37"/>
      <c r="L51" s="41"/>
    </row>
    <row r="52" spans="2:12" s="1" customFormat="1" ht="12" customHeight="1">
      <c r="B52" s="36"/>
      <c r="C52" s="30" t="s">
        <v>21</v>
      </c>
      <c r="D52" s="37"/>
      <c r="E52" s="37"/>
      <c r="F52" s="25" t="str">
        <f>F12</f>
        <v>Jinočany</v>
      </c>
      <c r="G52" s="37"/>
      <c r="H52" s="37"/>
      <c r="I52" s="142" t="s">
        <v>23</v>
      </c>
      <c r="J52" s="65" t="str">
        <f>IF(J12="","",J12)</f>
        <v>12. 11. 2018</v>
      </c>
      <c r="K52" s="37"/>
      <c r="L52" s="41"/>
    </row>
    <row r="53" spans="2:12" s="1" customFormat="1" ht="6.95" customHeight="1">
      <c r="B53" s="36"/>
      <c r="C53" s="37"/>
      <c r="D53" s="37"/>
      <c r="E53" s="37"/>
      <c r="F53" s="37"/>
      <c r="G53" s="37"/>
      <c r="H53" s="37"/>
      <c r="I53" s="140"/>
      <c r="J53" s="37"/>
      <c r="K53" s="37"/>
      <c r="L53" s="41"/>
    </row>
    <row r="54" spans="2:12" s="1" customFormat="1" ht="12.6" customHeight="1">
      <c r="B54" s="36"/>
      <c r="C54" s="30" t="s">
        <v>25</v>
      </c>
      <c r="D54" s="37"/>
      <c r="E54" s="37"/>
      <c r="F54" s="25" t="str">
        <f>E15</f>
        <v>KSÚS Středočeského kraje, p.o.</v>
      </c>
      <c r="G54" s="37"/>
      <c r="H54" s="37"/>
      <c r="I54" s="142" t="s">
        <v>33</v>
      </c>
      <c r="J54" s="34" t="str">
        <f>E21</f>
        <v>FORVIA CZ, s.r.o.</v>
      </c>
      <c r="K54" s="37"/>
      <c r="L54" s="41"/>
    </row>
    <row r="55" spans="2:12" s="1" customFormat="1" ht="12.6" customHeight="1">
      <c r="B55" s="36"/>
      <c r="C55" s="30" t="s">
        <v>31</v>
      </c>
      <c r="D55" s="37"/>
      <c r="E55" s="37"/>
      <c r="F55" s="25" t="str">
        <f>IF(E18="","",E18)</f>
        <v>Vyplň údaj</v>
      </c>
      <c r="G55" s="37"/>
      <c r="H55" s="37"/>
      <c r="I55" s="142" t="s">
        <v>38</v>
      </c>
      <c r="J55" s="34" t="str">
        <f>E24</f>
        <v>Jitka Heřmanová</v>
      </c>
      <c r="K55" s="37"/>
      <c r="L55" s="41"/>
    </row>
    <row r="56" spans="2:12" s="1" customFormat="1" ht="10.3" customHeight="1">
      <c r="B56" s="36"/>
      <c r="C56" s="37"/>
      <c r="D56" s="37"/>
      <c r="E56" s="37"/>
      <c r="F56" s="37"/>
      <c r="G56" s="37"/>
      <c r="H56" s="37"/>
      <c r="I56" s="140"/>
      <c r="J56" s="37"/>
      <c r="K56" s="37"/>
      <c r="L56" s="41"/>
    </row>
    <row r="57" spans="2:12" s="1" customFormat="1" ht="29.25" customHeight="1">
      <c r="B57" s="36"/>
      <c r="C57" s="169" t="s">
        <v>97</v>
      </c>
      <c r="D57" s="170"/>
      <c r="E57" s="170"/>
      <c r="F57" s="170"/>
      <c r="G57" s="170"/>
      <c r="H57" s="170"/>
      <c r="I57" s="171"/>
      <c r="J57" s="172" t="s">
        <v>98</v>
      </c>
      <c r="K57" s="170"/>
      <c r="L57" s="41"/>
    </row>
    <row r="58" spans="2:12" s="1" customFormat="1" ht="10.3" customHeight="1">
      <c r="B58" s="36"/>
      <c r="C58" s="37"/>
      <c r="D58" s="37"/>
      <c r="E58" s="37"/>
      <c r="F58" s="37"/>
      <c r="G58" s="37"/>
      <c r="H58" s="37"/>
      <c r="I58" s="140"/>
      <c r="J58" s="37"/>
      <c r="K58" s="37"/>
      <c r="L58" s="41"/>
    </row>
    <row r="59" spans="2:47" s="1" customFormat="1" ht="22.8" customHeight="1">
      <c r="B59" s="36"/>
      <c r="C59" s="173" t="s">
        <v>75</v>
      </c>
      <c r="D59" s="37"/>
      <c r="E59" s="37"/>
      <c r="F59" s="37"/>
      <c r="G59" s="37"/>
      <c r="H59" s="37"/>
      <c r="I59" s="140"/>
      <c r="J59" s="95">
        <f>J90</f>
        <v>0</v>
      </c>
      <c r="K59" s="37"/>
      <c r="L59" s="41"/>
      <c r="AU59" s="15" t="s">
        <v>99</v>
      </c>
    </row>
    <row r="60" spans="2:12" s="8" customFormat="1" ht="24.95" customHeight="1">
      <c r="B60" s="174"/>
      <c r="C60" s="175"/>
      <c r="D60" s="176" t="s">
        <v>100</v>
      </c>
      <c r="E60" s="177"/>
      <c r="F60" s="177"/>
      <c r="G60" s="177"/>
      <c r="H60" s="177"/>
      <c r="I60" s="178"/>
      <c r="J60" s="179">
        <f>J91</f>
        <v>0</v>
      </c>
      <c r="K60" s="175"/>
      <c r="L60" s="180"/>
    </row>
    <row r="61" spans="2:12" s="9" customFormat="1" ht="19.9" customHeight="1">
      <c r="B61" s="181"/>
      <c r="C61" s="119"/>
      <c r="D61" s="182" t="s">
        <v>101</v>
      </c>
      <c r="E61" s="183"/>
      <c r="F61" s="183"/>
      <c r="G61" s="183"/>
      <c r="H61" s="183"/>
      <c r="I61" s="184"/>
      <c r="J61" s="185">
        <f>J92</f>
        <v>0</v>
      </c>
      <c r="K61" s="119"/>
      <c r="L61" s="186"/>
    </row>
    <row r="62" spans="2:12" s="9" customFormat="1" ht="19.9" customHeight="1">
      <c r="B62" s="181"/>
      <c r="C62" s="119"/>
      <c r="D62" s="182" t="s">
        <v>102</v>
      </c>
      <c r="E62" s="183"/>
      <c r="F62" s="183"/>
      <c r="G62" s="183"/>
      <c r="H62" s="183"/>
      <c r="I62" s="184"/>
      <c r="J62" s="185">
        <f>J207</f>
        <v>0</v>
      </c>
      <c r="K62" s="119"/>
      <c r="L62" s="186"/>
    </row>
    <row r="63" spans="2:12" s="9" customFormat="1" ht="19.9" customHeight="1">
      <c r="B63" s="181"/>
      <c r="C63" s="119"/>
      <c r="D63" s="182" t="s">
        <v>103</v>
      </c>
      <c r="E63" s="183"/>
      <c r="F63" s="183"/>
      <c r="G63" s="183"/>
      <c r="H63" s="183"/>
      <c r="I63" s="184"/>
      <c r="J63" s="185">
        <f>J211</f>
        <v>0</v>
      </c>
      <c r="K63" s="119"/>
      <c r="L63" s="186"/>
    </row>
    <row r="64" spans="2:12" s="9" customFormat="1" ht="19.9" customHeight="1">
      <c r="B64" s="181"/>
      <c r="C64" s="119"/>
      <c r="D64" s="182" t="s">
        <v>104</v>
      </c>
      <c r="E64" s="183"/>
      <c r="F64" s="183"/>
      <c r="G64" s="183"/>
      <c r="H64" s="183"/>
      <c r="I64" s="184"/>
      <c r="J64" s="185">
        <f>J222</f>
        <v>0</v>
      </c>
      <c r="K64" s="119"/>
      <c r="L64" s="186"/>
    </row>
    <row r="65" spans="2:12" s="9" customFormat="1" ht="19.9" customHeight="1">
      <c r="B65" s="181"/>
      <c r="C65" s="119"/>
      <c r="D65" s="182" t="s">
        <v>105</v>
      </c>
      <c r="E65" s="183"/>
      <c r="F65" s="183"/>
      <c r="G65" s="183"/>
      <c r="H65" s="183"/>
      <c r="I65" s="184"/>
      <c r="J65" s="185">
        <f>J271</f>
        <v>0</v>
      </c>
      <c r="K65" s="119"/>
      <c r="L65" s="186"/>
    </row>
    <row r="66" spans="2:12" s="9" customFormat="1" ht="19.9" customHeight="1">
      <c r="B66" s="181"/>
      <c r="C66" s="119"/>
      <c r="D66" s="182" t="s">
        <v>106</v>
      </c>
      <c r="E66" s="183"/>
      <c r="F66" s="183"/>
      <c r="G66" s="183"/>
      <c r="H66" s="183"/>
      <c r="I66" s="184"/>
      <c r="J66" s="185">
        <f>J318</f>
        <v>0</v>
      </c>
      <c r="K66" s="119"/>
      <c r="L66" s="186"/>
    </row>
    <row r="67" spans="2:12" s="9" customFormat="1" ht="19.9" customHeight="1">
      <c r="B67" s="181"/>
      <c r="C67" s="119"/>
      <c r="D67" s="182" t="s">
        <v>107</v>
      </c>
      <c r="E67" s="183"/>
      <c r="F67" s="183"/>
      <c r="G67" s="183"/>
      <c r="H67" s="183"/>
      <c r="I67" s="184"/>
      <c r="J67" s="185">
        <f>J421</f>
        <v>0</v>
      </c>
      <c r="K67" s="119"/>
      <c r="L67" s="186"/>
    </row>
    <row r="68" spans="2:12" s="9" customFormat="1" ht="19.9" customHeight="1">
      <c r="B68" s="181"/>
      <c r="C68" s="119"/>
      <c r="D68" s="182" t="s">
        <v>108</v>
      </c>
      <c r="E68" s="183"/>
      <c r="F68" s="183"/>
      <c r="G68" s="183"/>
      <c r="H68" s="183"/>
      <c r="I68" s="184"/>
      <c r="J68" s="185">
        <f>J447</f>
        <v>0</v>
      </c>
      <c r="K68" s="119"/>
      <c r="L68" s="186"/>
    </row>
    <row r="69" spans="2:12" s="8" customFormat="1" ht="24.95" customHeight="1">
      <c r="B69" s="174"/>
      <c r="C69" s="175"/>
      <c r="D69" s="176" t="s">
        <v>109</v>
      </c>
      <c r="E69" s="177"/>
      <c r="F69" s="177"/>
      <c r="G69" s="177"/>
      <c r="H69" s="177"/>
      <c r="I69" s="178"/>
      <c r="J69" s="179">
        <f>J451</f>
        <v>0</v>
      </c>
      <c r="K69" s="175"/>
      <c r="L69" s="180"/>
    </row>
    <row r="70" spans="2:12" s="9" customFormat="1" ht="19.9" customHeight="1">
      <c r="B70" s="181"/>
      <c r="C70" s="119"/>
      <c r="D70" s="182" t="s">
        <v>110</v>
      </c>
      <c r="E70" s="183"/>
      <c r="F70" s="183"/>
      <c r="G70" s="183"/>
      <c r="H70" s="183"/>
      <c r="I70" s="184"/>
      <c r="J70" s="185">
        <f>J452</f>
        <v>0</v>
      </c>
      <c r="K70" s="119"/>
      <c r="L70" s="186"/>
    </row>
    <row r="71" spans="2:12" s="1" customFormat="1" ht="21.8" customHeight="1">
      <c r="B71" s="36"/>
      <c r="C71" s="37"/>
      <c r="D71" s="37"/>
      <c r="E71" s="37"/>
      <c r="F71" s="37"/>
      <c r="G71" s="37"/>
      <c r="H71" s="37"/>
      <c r="I71" s="140"/>
      <c r="J71" s="37"/>
      <c r="K71" s="37"/>
      <c r="L71" s="41"/>
    </row>
    <row r="72" spans="2:12" s="1" customFormat="1" ht="6.95" customHeight="1">
      <c r="B72" s="55"/>
      <c r="C72" s="56"/>
      <c r="D72" s="56"/>
      <c r="E72" s="56"/>
      <c r="F72" s="56"/>
      <c r="G72" s="56"/>
      <c r="H72" s="56"/>
      <c r="I72" s="164"/>
      <c r="J72" s="56"/>
      <c r="K72" s="56"/>
      <c r="L72" s="41"/>
    </row>
    <row r="76" spans="2:12" s="1" customFormat="1" ht="6.95" customHeight="1">
      <c r="B76" s="57"/>
      <c r="C76" s="58"/>
      <c r="D76" s="58"/>
      <c r="E76" s="58"/>
      <c r="F76" s="58"/>
      <c r="G76" s="58"/>
      <c r="H76" s="58"/>
      <c r="I76" s="167"/>
      <c r="J76" s="58"/>
      <c r="K76" s="58"/>
      <c r="L76" s="41"/>
    </row>
    <row r="77" spans="2:12" s="1" customFormat="1" ht="24.95" customHeight="1">
      <c r="B77" s="36"/>
      <c r="C77" s="21" t="s">
        <v>111</v>
      </c>
      <c r="D77" s="37"/>
      <c r="E77" s="37"/>
      <c r="F77" s="37"/>
      <c r="G77" s="37"/>
      <c r="H77" s="37"/>
      <c r="I77" s="140"/>
      <c r="J77" s="37"/>
      <c r="K77" s="37"/>
      <c r="L77" s="41"/>
    </row>
    <row r="78" spans="2:12" s="1" customFormat="1" ht="6.95" customHeight="1">
      <c r="B78" s="36"/>
      <c r="C78" s="37"/>
      <c r="D78" s="37"/>
      <c r="E78" s="37"/>
      <c r="F78" s="37"/>
      <c r="G78" s="37"/>
      <c r="H78" s="37"/>
      <c r="I78" s="140"/>
      <c r="J78" s="37"/>
      <c r="K78" s="37"/>
      <c r="L78" s="41"/>
    </row>
    <row r="79" spans="2:12" s="1" customFormat="1" ht="12" customHeight="1">
      <c r="B79" s="36"/>
      <c r="C79" s="30" t="s">
        <v>16</v>
      </c>
      <c r="D79" s="37"/>
      <c r="E79" s="37"/>
      <c r="F79" s="37"/>
      <c r="G79" s="37"/>
      <c r="H79" s="37"/>
      <c r="I79" s="140"/>
      <c r="J79" s="37"/>
      <c r="K79" s="37"/>
      <c r="L79" s="41"/>
    </row>
    <row r="80" spans="2:12" s="1" customFormat="1" ht="14.4" customHeight="1">
      <c r="B80" s="36"/>
      <c r="C80" s="37"/>
      <c r="D80" s="37"/>
      <c r="E80" s="168" t="str">
        <f>E7</f>
        <v>III/00516, III/00512 a III/0057 Jinočany, oprava silnic</v>
      </c>
      <c r="F80" s="30"/>
      <c r="G80" s="30"/>
      <c r="H80" s="30"/>
      <c r="I80" s="140"/>
      <c r="J80" s="37"/>
      <c r="K80" s="37"/>
      <c r="L80" s="41"/>
    </row>
    <row r="81" spans="2:12" s="1" customFormat="1" ht="12" customHeight="1">
      <c r="B81" s="36"/>
      <c r="C81" s="30" t="s">
        <v>94</v>
      </c>
      <c r="D81" s="37"/>
      <c r="E81" s="37"/>
      <c r="F81" s="37"/>
      <c r="G81" s="37"/>
      <c r="H81" s="37"/>
      <c r="I81" s="140"/>
      <c r="J81" s="37"/>
      <c r="K81" s="37"/>
      <c r="L81" s="41"/>
    </row>
    <row r="82" spans="2:12" s="1" customFormat="1" ht="14.4" customHeight="1">
      <c r="B82" s="36"/>
      <c r="C82" s="37"/>
      <c r="D82" s="37"/>
      <c r="E82" s="62" t="str">
        <f>E9</f>
        <v>SO 102 - III/00516 - km 2,658 - 4,291</v>
      </c>
      <c r="F82" s="37"/>
      <c r="G82" s="37"/>
      <c r="H82" s="37"/>
      <c r="I82" s="140"/>
      <c r="J82" s="37"/>
      <c r="K82" s="37"/>
      <c r="L82" s="41"/>
    </row>
    <row r="83" spans="2:12" s="1" customFormat="1" ht="6.95" customHeight="1">
      <c r="B83" s="36"/>
      <c r="C83" s="37"/>
      <c r="D83" s="37"/>
      <c r="E83" s="37"/>
      <c r="F83" s="37"/>
      <c r="G83" s="37"/>
      <c r="H83" s="37"/>
      <c r="I83" s="140"/>
      <c r="J83" s="37"/>
      <c r="K83" s="37"/>
      <c r="L83" s="41"/>
    </row>
    <row r="84" spans="2:12" s="1" customFormat="1" ht="12" customHeight="1">
      <c r="B84" s="36"/>
      <c r="C84" s="30" t="s">
        <v>21</v>
      </c>
      <c r="D84" s="37"/>
      <c r="E84" s="37"/>
      <c r="F84" s="25" t="str">
        <f>F12</f>
        <v>Jinočany</v>
      </c>
      <c r="G84" s="37"/>
      <c r="H84" s="37"/>
      <c r="I84" s="142" t="s">
        <v>23</v>
      </c>
      <c r="J84" s="65" t="str">
        <f>IF(J12="","",J12)</f>
        <v>12. 11. 2018</v>
      </c>
      <c r="K84" s="37"/>
      <c r="L84" s="41"/>
    </row>
    <row r="85" spans="2:12" s="1" customFormat="1" ht="6.95" customHeight="1">
      <c r="B85" s="36"/>
      <c r="C85" s="37"/>
      <c r="D85" s="37"/>
      <c r="E85" s="37"/>
      <c r="F85" s="37"/>
      <c r="G85" s="37"/>
      <c r="H85" s="37"/>
      <c r="I85" s="140"/>
      <c r="J85" s="37"/>
      <c r="K85" s="37"/>
      <c r="L85" s="41"/>
    </row>
    <row r="86" spans="2:12" s="1" customFormat="1" ht="12.6" customHeight="1">
      <c r="B86" s="36"/>
      <c r="C86" s="30" t="s">
        <v>25</v>
      </c>
      <c r="D86" s="37"/>
      <c r="E86" s="37"/>
      <c r="F86" s="25" t="str">
        <f>E15</f>
        <v>KSÚS Středočeského kraje, p.o.</v>
      </c>
      <c r="G86" s="37"/>
      <c r="H86" s="37"/>
      <c r="I86" s="142" t="s">
        <v>33</v>
      </c>
      <c r="J86" s="34" t="str">
        <f>E21</f>
        <v>FORVIA CZ, s.r.o.</v>
      </c>
      <c r="K86" s="37"/>
      <c r="L86" s="41"/>
    </row>
    <row r="87" spans="2:12" s="1" customFormat="1" ht="12.6" customHeight="1">
      <c r="B87" s="36"/>
      <c r="C87" s="30" t="s">
        <v>31</v>
      </c>
      <c r="D87" s="37"/>
      <c r="E87" s="37"/>
      <c r="F87" s="25" t="str">
        <f>IF(E18="","",E18)</f>
        <v>Vyplň údaj</v>
      </c>
      <c r="G87" s="37"/>
      <c r="H87" s="37"/>
      <c r="I87" s="142" t="s">
        <v>38</v>
      </c>
      <c r="J87" s="34" t="str">
        <f>E24</f>
        <v>Jitka Heřmanová</v>
      </c>
      <c r="K87" s="37"/>
      <c r="L87" s="41"/>
    </row>
    <row r="88" spans="2:12" s="1" customFormat="1" ht="10.3" customHeight="1">
      <c r="B88" s="36"/>
      <c r="C88" s="37"/>
      <c r="D88" s="37"/>
      <c r="E88" s="37"/>
      <c r="F88" s="37"/>
      <c r="G88" s="37"/>
      <c r="H88" s="37"/>
      <c r="I88" s="140"/>
      <c r="J88" s="37"/>
      <c r="K88" s="37"/>
      <c r="L88" s="41"/>
    </row>
    <row r="89" spans="2:20" s="10" customFormat="1" ht="29.25" customHeight="1">
      <c r="B89" s="187"/>
      <c r="C89" s="188" t="s">
        <v>112</v>
      </c>
      <c r="D89" s="189" t="s">
        <v>62</v>
      </c>
      <c r="E89" s="189" t="s">
        <v>58</v>
      </c>
      <c r="F89" s="189" t="s">
        <v>59</v>
      </c>
      <c r="G89" s="189" t="s">
        <v>113</v>
      </c>
      <c r="H89" s="189" t="s">
        <v>114</v>
      </c>
      <c r="I89" s="190" t="s">
        <v>115</v>
      </c>
      <c r="J89" s="189" t="s">
        <v>98</v>
      </c>
      <c r="K89" s="191" t="s">
        <v>116</v>
      </c>
      <c r="L89" s="192"/>
      <c r="M89" s="85" t="s">
        <v>19</v>
      </c>
      <c r="N89" s="86" t="s">
        <v>47</v>
      </c>
      <c r="O89" s="86" t="s">
        <v>117</v>
      </c>
      <c r="P89" s="86" t="s">
        <v>118</v>
      </c>
      <c r="Q89" s="86" t="s">
        <v>119</v>
      </c>
      <c r="R89" s="86" t="s">
        <v>120</v>
      </c>
      <c r="S89" s="86" t="s">
        <v>121</v>
      </c>
      <c r="T89" s="87" t="s">
        <v>122</v>
      </c>
    </row>
    <row r="90" spans="2:63" s="1" customFormat="1" ht="22.8" customHeight="1">
      <c r="B90" s="36"/>
      <c r="C90" s="92" t="s">
        <v>123</v>
      </c>
      <c r="D90" s="37"/>
      <c r="E90" s="37"/>
      <c r="F90" s="37"/>
      <c r="G90" s="37"/>
      <c r="H90" s="37"/>
      <c r="I90" s="140"/>
      <c r="J90" s="193">
        <f>BK90</f>
        <v>0</v>
      </c>
      <c r="K90" s="37"/>
      <c r="L90" s="41"/>
      <c r="M90" s="88"/>
      <c r="N90" s="89"/>
      <c r="O90" s="89"/>
      <c r="P90" s="194">
        <f>P91+P451</f>
        <v>0</v>
      </c>
      <c r="Q90" s="89"/>
      <c r="R90" s="194">
        <f>R91+R451</f>
        <v>824.99088755</v>
      </c>
      <c r="S90" s="89"/>
      <c r="T90" s="195">
        <f>T91+T451</f>
        <v>12933.60414</v>
      </c>
      <c r="AT90" s="15" t="s">
        <v>76</v>
      </c>
      <c r="AU90" s="15" t="s">
        <v>99</v>
      </c>
      <c r="BK90" s="196">
        <f>BK91+BK451</f>
        <v>0</v>
      </c>
    </row>
    <row r="91" spans="2:63" s="11" customFormat="1" ht="25.9" customHeight="1">
      <c r="B91" s="197"/>
      <c r="C91" s="198"/>
      <c r="D91" s="199" t="s">
        <v>76</v>
      </c>
      <c r="E91" s="200" t="s">
        <v>124</v>
      </c>
      <c r="F91" s="200" t="s">
        <v>125</v>
      </c>
      <c r="G91" s="198"/>
      <c r="H91" s="198"/>
      <c r="I91" s="201"/>
      <c r="J91" s="202">
        <f>BK91</f>
        <v>0</v>
      </c>
      <c r="K91" s="198"/>
      <c r="L91" s="203"/>
      <c r="M91" s="204"/>
      <c r="N91" s="205"/>
      <c r="O91" s="205"/>
      <c r="P91" s="206">
        <f>P92+P207+P211+P222+P271+P318+P421+P447</f>
        <v>0</v>
      </c>
      <c r="Q91" s="205"/>
      <c r="R91" s="206">
        <f>R92+R207+R211+R222+R271+R318+R421+R447</f>
        <v>824.98365305</v>
      </c>
      <c r="S91" s="205"/>
      <c r="T91" s="207">
        <f>T92+T207+T211+T222+T271+T318+T421+T447</f>
        <v>12933.60414</v>
      </c>
      <c r="AR91" s="208" t="s">
        <v>84</v>
      </c>
      <c r="AT91" s="209" t="s">
        <v>76</v>
      </c>
      <c r="AU91" s="209" t="s">
        <v>77</v>
      </c>
      <c r="AY91" s="208" t="s">
        <v>126</v>
      </c>
      <c r="BK91" s="210">
        <f>BK92+BK207+BK211+BK222+BK271+BK318+BK421+BK447</f>
        <v>0</v>
      </c>
    </row>
    <row r="92" spans="2:63" s="11" customFormat="1" ht="22.8" customHeight="1">
      <c r="B92" s="197"/>
      <c r="C92" s="198"/>
      <c r="D92" s="199" t="s">
        <v>76</v>
      </c>
      <c r="E92" s="211" t="s">
        <v>84</v>
      </c>
      <c r="F92" s="211" t="s">
        <v>127</v>
      </c>
      <c r="G92" s="198"/>
      <c r="H92" s="198"/>
      <c r="I92" s="201"/>
      <c r="J92" s="212">
        <f>BK92</f>
        <v>0</v>
      </c>
      <c r="K92" s="198"/>
      <c r="L92" s="203"/>
      <c r="M92" s="204"/>
      <c r="N92" s="205"/>
      <c r="O92" s="205"/>
      <c r="P92" s="206">
        <f>SUM(P93:P206)</f>
        <v>0</v>
      </c>
      <c r="Q92" s="205"/>
      <c r="R92" s="206">
        <f>SUM(R93:R206)</f>
        <v>26.976141</v>
      </c>
      <c r="S92" s="205"/>
      <c r="T92" s="207">
        <f>SUM(T93:T206)</f>
        <v>12654.38464</v>
      </c>
      <c r="AR92" s="208" t="s">
        <v>84</v>
      </c>
      <c r="AT92" s="209" t="s">
        <v>76</v>
      </c>
      <c r="AU92" s="209" t="s">
        <v>84</v>
      </c>
      <c r="AY92" s="208" t="s">
        <v>126</v>
      </c>
      <c r="BK92" s="210">
        <f>SUM(BK93:BK206)</f>
        <v>0</v>
      </c>
    </row>
    <row r="93" spans="2:65" s="1" customFormat="1" ht="20.4" customHeight="1">
      <c r="B93" s="36"/>
      <c r="C93" s="213" t="s">
        <v>84</v>
      </c>
      <c r="D93" s="213" t="s">
        <v>128</v>
      </c>
      <c r="E93" s="214" t="s">
        <v>129</v>
      </c>
      <c r="F93" s="215" t="s">
        <v>130</v>
      </c>
      <c r="G93" s="216" t="s">
        <v>131</v>
      </c>
      <c r="H93" s="217">
        <v>1</v>
      </c>
      <c r="I93" s="218"/>
      <c r="J93" s="219">
        <f>ROUND(I93*H93,2)</f>
        <v>0</v>
      </c>
      <c r="K93" s="215" t="s">
        <v>132</v>
      </c>
      <c r="L93" s="41"/>
      <c r="M93" s="220" t="s">
        <v>19</v>
      </c>
      <c r="N93" s="221" t="s">
        <v>48</v>
      </c>
      <c r="O93" s="77"/>
      <c r="P93" s="222">
        <f>O93*H93</f>
        <v>0</v>
      </c>
      <c r="Q93" s="222">
        <v>0</v>
      </c>
      <c r="R93" s="222">
        <f>Q93*H93</f>
        <v>0</v>
      </c>
      <c r="S93" s="222">
        <v>0</v>
      </c>
      <c r="T93" s="223">
        <f>S93*H93</f>
        <v>0</v>
      </c>
      <c r="AR93" s="15" t="s">
        <v>133</v>
      </c>
      <c r="AT93" s="15" t="s">
        <v>128</v>
      </c>
      <c r="AU93" s="15" t="s">
        <v>86</v>
      </c>
      <c r="AY93" s="15" t="s">
        <v>126</v>
      </c>
      <c r="BE93" s="224">
        <f>IF(N93="základní",J93,0)</f>
        <v>0</v>
      </c>
      <c r="BF93" s="224">
        <f>IF(N93="snížená",J93,0)</f>
        <v>0</v>
      </c>
      <c r="BG93" s="224">
        <f>IF(N93="zákl. přenesená",J93,0)</f>
        <v>0</v>
      </c>
      <c r="BH93" s="224">
        <f>IF(N93="sníž. přenesená",J93,0)</f>
        <v>0</v>
      </c>
      <c r="BI93" s="224">
        <f>IF(N93="nulová",J93,0)</f>
        <v>0</v>
      </c>
      <c r="BJ93" s="15" t="s">
        <v>84</v>
      </c>
      <c r="BK93" s="224">
        <f>ROUND(I93*H93,2)</f>
        <v>0</v>
      </c>
      <c r="BL93" s="15" t="s">
        <v>133</v>
      </c>
      <c r="BM93" s="15" t="s">
        <v>134</v>
      </c>
    </row>
    <row r="94" spans="2:47" s="1" customFormat="1" ht="12">
      <c r="B94" s="36"/>
      <c r="C94" s="37"/>
      <c r="D94" s="225" t="s">
        <v>135</v>
      </c>
      <c r="E94" s="37"/>
      <c r="F94" s="226" t="s">
        <v>136</v>
      </c>
      <c r="G94" s="37"/>
      <c r="H94" s="37"/>
      <c r="I94" s="140"/>
      <c r="J94" s="37"/>
      <c r="K94" s="37"/>
      <c r="L94" s="41"/>
      <c r="M94" s="227"/>
      <c r="N94" s="77"/>
      <c r="O94" s="77"/>
      <c r="P94" s="77"/>
      <c r="Q94" s="77"/>
      <c r="R94" s="77"/>
      <c r="S94" s="77"/>
      <c r="T94" s="78"/>
      <c r="AT94" s="15" t="s">
        <v>135</v>
      </c>
      <c r="AU94" s="15" t="s">
        <v>86</v>
      </c>
    </row>
    <row r="95" spans="2:47" s="1" customFormat="1" ht="12">
      <c r="B95" s="36"/>
      <c r="C95" s="37"/>
      <c r="D95" s="225" t="s">
        <v>137</v>
      </c>
      <c r="E95" s="37"/>
      <c r="F95" s="228" t="s">
        <v>138</v>
      </c>
      <c r="G95" s="37"/>
      <c r="H95" s="37"/>
      <c r="I95" s="140"/>
      <c r="J95" s="37"/>
      <c r="K95" s="37"/>
      <c r="L95" s="41"/>
      <c r="M95" s="227"/>
      <c r="N95" s="77"/>
      <c r="O95" s="77"/>
      <c r="P95" s="77"/>
      <c r="Q95" s="77"/>
      <c r="R95" s="77"/>
      <c r="S95" s="77"/>
      <c r="T95" s="78"/>
      <c r="AT95" s="15" t="s">
        <v>137</v>
      </c>
      <c r="AU95" s="15" t="s">
        <v>86</v>
      </c>
    </row>
    <row r="96" spans="2:65" s="1" customFormat="1" ht="20.4" customHeight="1">
      <c r="B96" s="36"/>
      <c r="C96" s="213" t="s">
        <v>86</v>
      </c>
      <c r="D96" s="213" t="s">
        <v>128</v>
      </c>
      <c r="E96" s="214" t="s">
        <v>139</v>
      </c>
      <c r="F96" s="215" t="s">
        <v>140</v>
      </c>
      <c r="G96" s="216" t="s">
        <v>131</v>
      </c>
      <c r="H96" s="217">
        <v>1</v>
      </c>
      <c r="I96" s="218"/>
      <c r="J96" s="219">
        <f>ROUND(I96*H96,2)</f>
        <v>0</v>
      </c>
      <c r="K96" s="215" t="s">
        <v>132</v>
      </c>
      <c r="L96" s="41"/>
      <c r="M96" s="220" t="s">
        <v>19</v>
      </c>
      <c r="N96" s="221" t="s">
        <v>48</v>
      </c>
      <c r="O96" s="77"/>
      <c r="P96" s="222">
        <f>O96*H96</f>
        <v>0</v>
      </c>
      <c r="Q96" s="222">
        <v>5E-05</v>
      </c>
      <c r="R96" s="222">
        <f>Q96*H96</f>
        <v>5E-05</v>
      </c>
      <c r="S96" s="222">
        <v>0</v>
      </c>
      <c r="T96" s="223">
        <f>S96*H96</f>
        <v>0</v>
      </c>
      <c r="AR96" s="15" t="s">
        <v>133</v>
      </c>
      <c r="AT96" s="15" t="s">
        <v>128</v>
      </c>
      <c r="AU96" s="15" t="s">
        <v>86</v>
      </c>
      <c r="AY96" s="15" t="s">
        <v>126</v>
      </c>
      <c r="BE96" s="224">
        <f>IF(N96="základní",J96,0)</f>
        <v>0</v>
      </c>
      <c r="BF96" s="224">
        <f>IF(N96="snížená",J96,0)</f>
        <v>0</v>
      </c>
      <c r="BG96" s="224">
        <f>IF(N96="zákl. přenesená",J96,0)</f>
        <v>0</v>
      </c>
      <c r="BH96" s="224">
        <f>IF(N96="sníž. přenesená",J96,0)</f>
        <v>0</v>
      </c>
      <c r="BI96" s="224">
        <f>IF(N96="nulová",J96,0)</f>
        <v>0</v>
      </c>
      <c r="BJ96" s="15" t="s">
        <v>84</v>
      </c>
      <c r="BK96" s="224">
        <f>ROUND(I96*H96,2)</f>
        <v>0</v>
      </c>
      <c r="BL96" s="15" t="s">
        <v>133</v>
      </c>
      <c r="BM96" s="15" t="s">
        <v>141</v>
      </c>
    </row>
    <row r="97" spans="2:47" s="1" customFormat="1" ht="12">
      <c r="B97" s="36"/>
      <c r="C97" s="37"/>
      <c r="D97" s="225" t="s">
        <v>135</v>
      </c>
      <c r="E97" s="37"/>
      <c r="F97" s="226" t="s">
        <v>142</v>
      </c>
      <c r="G97" s="37"/>
      <c r="H97" s="37"/>
      <c r="I97" s="140"/>
      <c r="J97" s="37"/>
      <c r="K97" s="37"/>
      <c r="L97" s="41"/>
      <c r="M97" s="227"/>
      <c r="N97" s="77"/>
      <c r="O97" s="77"/>
      <c r="P97" s="77"/>
      <c r="Q97" s="77"/>
      <c r="R97" s="77"/>
      <c r="S97" s="77"/>
      <c r="T97" s="78"/>
      <c r="AT97" s="15" t="s">
        <v>135</v>
      </c>
      <c r="AU97" s="15" t="s">
        <v>86</v>
      </c>
    </row>
    <row r="98" spans="2:47" s="1" customFormat="1" ht="12">
      <c r="B98" s="36"/>
      <c r="C98" s="37"/>
      <c r="D98" s="225" t="s">
        <v>137</v>
      </c>
      <c r="E98" s="37"/>
      <c r="F98" s="228" t="s">
        <v>143</v>
      </c>
      <c r="G98" s="37"/>
      <c r="H98" s="37"/>
      <c r="I98" s="140"/>
      <c r="J98" s="37"/>
      <c r="K98" s="37"/>
      <c r="L98" s="41"/>
      <c r="M98" s="227"/>
      <c r="N98" s="77"/>
      <c r="O98" s="77"/>
      <c r="P98" s="77"/>
      <c r="Q98" s="77"/>
      <c r="R98" s="77"/>
      <c r="S98" s="77"/>
      <c r="T98" s="78"/>
      <c r="AT98" s="15" t="s">
        <v>137</v>
      </c>
      <c r="AU98" s="15" t="s">
        <v>86</v>
      </c>
    </row>
    <row r="99" spans="2:65" s="1" customFormat="1" ht="20.4" customHeight="1">
      <c r="B99" s="36"/>
      <c r="C99" s="213" t="s">
        <v>144</v>
      </c>
      <c r="D99" s="213" t="s">
        <v>128</v>
      </c>
      <c r="E99" s="214" t="s">
        <v>145</v>
      </c>
      <c r="F99" s="215" t="s">
        <v>146</v>
      </c>
      <c r="G99" s="216" t="s">
        <v>147</v>
      </c>
      <c r="H99" s="217">
        <v>10627.2</v>
      </c>
      <c r="I99" s="218"/>
      <c r="J99" s="219">
        <f>ROUND(I99*H99,2)</f>
        <v>0</v>
      </c>
      <c r="K99" s="215" t="s">
        <v>132</v>
      </c>
      <c r="L99" s="41"/>
      <c r="M99" s="220" t="s">
        <v>19</v>
      </c>
      <c r="N99" s="221" t="s">
        <v>48</v>
      </c>
      <c r="O99" s="77"/>
      <c r="P99" s="222">
        <f>O99*H99</f>
        <v>0</v>
      </c>
      <c r="Q99" s="222">
        <v>0</v>
      </c>
      <c r="R99" s="222">
        <f>Q99*H99</f>
        <v>0</v>
      </c>
      <c r="S99" s="222">
        <v>0.58</v>
      </c>
      <c r="T99" s="223">
        <f>S99*H99</f>
        <v>6163.776</v>
      </c>
      <c r="AR99" s="15" t="s">
        <v>133</v>
      </c>
      <c r="AT99" s="15" t="s">
        <v>128</v>
      </c>
      <c r="AU99" s="15" t="s">
        <v>86</v>
      </c>
      <c r="AY99" s="15" t="s">
        <v>126</v>
      </c>
      <c r="BE99" s="224">
        <f>IF(N99="základní",J99,0)</f>
        <v>0</v>
      </c>
      <c r="BF99" s="224">
        <f>IF(N99="snížená",J99,0)</f>
        <v>0</v>
      </c>
      <c r="BG99" s="224">
        <f>IF(N99="zákl. přenesená",J99,0)</f>
        <v>0</v>
      </c>
      <c r="BH99" s="224">
        <f>IF(N99="sníž. přenesená",J99,0)</f>
        <v>0</v>
      </c>
      <c r="BI99" s="224">
        <f>IF(N99="nulová",J99,0)</f>
        <v>0</v>
      </c>
      <c r="BJ99" s="15" t="s">
        <v>84</v>
      </c>
      <c r="BK99" s="224">
        <f>ROUND(I99*H99,2)</f>
        <v>0</v>
      </c>
      <c r="BL99" s="15" t="s">
        <v>133</v>
      </c>
      <c r="BM99" s="15" t="s">
        <v>148</v>
      </c>
    </row>
    <row r="100" spans="2:47" s="1" customFormat="1" ht="12">
      <c r="B100" s="36"/>
      <c r="C100" s="37"/>
      <c r="D100" s="225" t="s">
        <v>135</v>
      </c>
      <c r="E100" s="37"/>
      <c r="F100" s="226" t="s">
        <v>149</v>
      </c>
      <c r="G100" s="37"/>
      <c r="H100" s="37"/>
      <c r="I100" s="140"/>
      <c r="J100" s="37"/>
      <c r="K100" s="37"/>
      <c r="L100" s="41"/>
      <c r="M100" s="227"/>
      <c r="N100" s="77"/>
      <c r="O100" s="77"/>
      <c r="P100" s="77"/>
      <c r="Q100" s="77"/>
      <c r="R100" s="77"/>
      <c r="S100" s="77"/>
      <c r="T100" s="78"/>
      <c r="AT100" s="15" t="s">
        <v>135</v>
      </c>
      <c r="AU100" s="15" t="s">
        <v>86</v>
      </c>
    </row>
    <row r="101" spans="2:47" s="1" customFormat="1" ht="12">
      <c r="B101" s="36"/>
      <c r="C101" s="37"/>
      <c r="D101" s="225" t="s">
        <v>137</v>
      </c>
      <c r="E101" s="37"/>
      <c r="F101" s="228" t="s">
        <v>150</v>
      </c>
      <c r="G101" s="37"/>
      <c r="H101" s="37"/>
      <c r="I101" s="140"/>
      <c r="J101" s="37"/>
      <c r="K101" s="37"/>
      <c r="L101" s="41"/>
      <c r="M101" s="227"/>
      <c r="N101" s="77"/>
      <c r="O101" s="77"/>
      <c r="P101" s="77"/>
      <c r="Q101" s="77"/>
      <c r="R101" s="77"/>
      <c r="S101" s="77"/>
      <c r="T101" s="78"/>
      <c r="AT101" s="15" t="s">
        <v>137</v>
      </c>
      <c r="AU101" s="15" t="s">
        <v>86</v>
      </c>
    </row>
    <row r="102" spans="2:51" s="12" customFormat="1" ht="12">
      <c r="B102" s="229"/>
      <c r="C102" s="230"/>
      <c r="D102" s="225" t="s">
        <v>151</v>
      </c>
      <c r="E102" s="231" t="s">
        <v>19</v>
      </c>
      <c r="F102" s="232" t="s">
        <v>152</v>
      </c>
      <c r="G102" s="230"/>
      <c r="H102" s="233">
        <v>10627.2</v>
      </c>
      <c r="I102" s="234"/>
      <c r="J102" s="230"/>
      <c r="K102" s="230"/>
      <c r="L102" s="235"/>
      <c r="M102" s="236"/>
      <c r="N102" s="237"/>
      <c r="O102" s="237"/>
      <c r="P102" s="237"/>
      <c r="Q102" s="237"/>
      <c r="R102" s="237"/>
      <c r="S102" s="237"/>
      <c r="T102" s="238"/>
      <c r="AT102" s="239" t="s">
        <v>151</v>
      </c>
      <c r="AU102" s="239" t="s">
        <v>86</v>
      </c>
      <c r="AV102" s="12" t="s">
        <v>86</v>
      </c>
      <c r="AW102" s="12" t="s">
        <v>37</v>
      </c>
      <c r="AX102" s="12" t="s">
        <v>84</v>
      </c>
      <c r="AY102" s="239" t="s">
        <v>126</v>
      </c>
    </row>
    <row r="103" spans="2:65" s="1" customFormat="1" ht="20.4" customHeight="1">
      <c r="B103" s="36"/>
      <c r="C103" s="213" t="s">
        <v>133</v>
      </c>
      <c r="D103" s="213" t="s">
        <v>128</v>
      </c>
      <c r="E103" s="214" t="s">
        <v>153</v>
      </c>
      <c r="F103" s="215" t="s">
        <v>154</v>
      </c>
      <c r="G103" s="216" t="s">
        <v>147</v>
      </c>
      <c r="H103" s="217">
        <v>12676.97</v>
      </c>
      <c r="I103" s="218"/>
      <c r="J103" s="219">
        <f>ROUND(I103*H103,2)</f>
        <v>0</v>
      </c>
      <c r="K103" s="215" t="s">
        <v>132</v>
      </c>
      <c r="L103" s="41"/>
      <c r="M103" s="220" t="s">
        <v>19</v>
      </c>
      <c r="N103" s="221" t="s">
        <v>48</v>
      </c>
      <c r="O103" s="77"/>
      <c r="P103" s="222">
        <f>O103*H103</f>
        <v>0</v>
      </c>
      <c r="Q103" s="222">
        <v>0.0003</v>
      </c>
      <c r="R103" s="222">
        <f>Q103*H103</f>
        <v>3.8030909999999993</v>
      </c>
      <c r="S103" s="222">
        <v>0.512</v>
      </c>
      <c r="T103" s="223">
        <f>S103*H103</f>
        <v>6490.6086399999995</v>
      </c>
      <c r="AR103" s="15" t="s">
        <v>133</v>
      </c>
      <c r="AT103" s="15" t="s">
        <v>128</v>
      </c>
      <c r="AU103" s="15" t="s">
        <v>86</v>
      </c>
      <c r="AY103" s="15" t="s">
        <v>126</v>
      </c>
      <c r="BE103" s="224">
        <f>IF(N103="základní",J103,0)</f>
        <v>0</v>
      </c>
      <c r="BF103" s="224">
        <f>IF(N103="snížená",J103,0)</f>
        <v>0</v>
      </c>
      <c r="BG103" s="224">
        <f>IF(N103="zákl. přenesená",J103,0)</f>
        <v>0</v>
      </c>
      <c r="BH103" s="224">
        <f>IF(N103="sníž. přenesená",J103,0)</f>
        <v>0</v>
      </c>
      <c r="BI103" s="224">
        <f>IF(N103="nulová",J103,0)</f>
        <v>0</v>
      </c>
      <c r="BJ103" s="15" t="s">
        <v>84</v>
      </c>
      <c r="BK103" s="224">
        <f>ROUND(I103*H103,2)</f>
        <v>0</v>
      </c>
      <c r="BL103" s="15" t="s">
        <v>133</v>
      </c>
      <c r="BM103" s="15" t="s">
        <v>155</v>
      </c>
    </row>
    <row r="104" spans="2:47" s="1" customFormat="1" ht="12">
      <c r="B104" s="36"/>
      <c r="C104" s="37"/>
      <c r="D104" s="225" t="s">
        <v>135</v>
      </c>
      <c r="E104" s="37"/>
      <c r="F104" s="226" t="s">
        <v>156</v>
      </c>
      <c r="G104" s="37"/>
      <c r="H104" s="37"/>
      <c r="I104" s="140"/>
      <c r="J104" s="37"/>
      <c r="K104" s="37"/>
      <c r="L104" s="41"/>
      <c r="M104" s="227"/>
      <c r="N104" s="77"/>
      <c r="O104" s="77"/>
      <c r="P104" s="77"/>
      <c r="Q104" s="77"/>
      <c r="R104" s="77"/>
      <c r="S104" s="77"/>
      <c r="T104" s="78"/>
      <c r="AT104" s="15" t="s">
        <v>135</v>
      </c>
      <c r="AU104" s="15" t="s">
        <v>86</v>
      </c>
    </row>
    <row r="105" spans="2:47" s="1" customFormat="1" ht="12">
      <c r="B105" s="36"/>
      <c r="C105" s="37"/>
      <c r="D105" s="225" t="s">
        <v>137</v>
      </c>
      <c r="E105" s="37"/>
      <c r="F105" s="228" t="s">
        <v>157</v>
      </c>
      <c r="G105" s="37"/>
      <c r="H105" s="37"/>
      <c r="I105" s="140"/>
      <c r="J105" s="37"/>
      <c r="K105" s="37"/>
      <c r="L105" s="41"/>
      <c r="M105" s="227"/>
      <c r="N105" s="77"/>
      <c r="O105" s="77"/>
      <c r="P105" s="77"/>
      <c r="Q105" s="77"/>
      <c r="R105" s="77"/>
      <c r="S105" s="77"/>
      <c r="T105" s="78"/>
      <c r="AT105" s="15" t="s">
        <v>137</v>
      </c>
      <c r="AU105" s="15" t="s">
        <v>86</v>
      </c>
    </row>
    <row r="106" spans="2:51" s="12" customFormat="1" ht="12">
      <c r="B106" s="229"/>
      <c r="C106" s="230"/>
      <c r="D106" s="225" t="s">
        <v>151</v>
      </c>
      <c r="E106" s="231" t="s">
        <v>19</v>
      </c>
      <c r="F106" s="232" t="s">
        <v>158</v>
      </c>
      <c r="G106" s="230"/>
      <c r="H106" s="233">
        <v>12676.97</v>
      </c>
      <c r="I106" s="234"/>
      <c r="J106" s="230"/>
      <c r="K106" s="230"/>
      <c r="L106" s="235"/>
      <c r="M106" s="236"/>
      <c r="N106" s="237"/>
      <c r="O106" s="237"/>
      <c r="P106" s="237"/>
      <c r="Q106" s="237"/>
      <c r="R106" s="237"/>
      <c r="S106" s="237"/>
      <c r="T106" s="238"/>
      <c r="AT106" s="239" t="s">
        <v>151</v>
      </c>
      <c r="AU106" s="239" t="s">
        <v>86</v>
      </c>
      <c r="AV106" s="12" t="s">
        <v>86</v>
      </c>
      <c r="AW106" s="12" t="s">
        <v>37</v>
      </c>
      <c r="AX106" s="12" t="s">
        <v>84</v>
      </c>
      <c r="AY106" s="239" t="s">
        <v>126</v>
      </c>
    </row>
    <row r="107" spans="2:65" s="1" customFormat="1" ht="20.4" customHeight="1">
      <c r="B107" s="36"/>
      <c r="C107" s="213" t="s">
        <v>159</v>
      </c>
      <c r="D107" s="213" t="s">
        <v>128</v>
      </c>
      <c r="E107" s="214" t="s">
        <v>160</v>
      </c>
      <c r="F107" s="215" t="s">
        <v>161</v>
      </c>
      <c r="G107" s="216" t="s">
        <v>162</v>
      </c>
      <c r="H107" s="217">
        <v>71.4</v>
      </c>
      <c r="I107" s="218"/>
      <c r="J107" s="219">
        <f>ROUND(I107*H107,2)</f>
        <v>0</v>
      </c>
      <c r="K107" s="215" t="s">
        <v>132</v>
      </c>
      <c r="L107" s="41"/>
      <c r="M107" s="220" t="s">
        <v>19</v>
      </c>
      <c r="N107" s="221" t="s">
        <v>48</v>
      </c>
      <c r="O107" s="77"/>
      <c r="P107" s="222">
        <f>O107*H107</f>
        <v>0</v>
      </c>
      <c r="Q107" s="222">
        <v>0</v>
      </c>
      <c r="R107" s="222">
        <f>Q107*H107</f>
        <v>0</v>
      </c>
      <c r="S107" s="222">
        <v>0</v>
      </c>
      <c r="T107" s="223">
        <f>S107*H107</f>
        <v>0</v>
      </c>
      <c r="AR107" s="15" t="s">
        <v>133</v>
      </c>
      <c r="AT107" s="15" t="s">
        <v>128</v>
      </c>
      <c r="AU107" s="15" t="s">
        <v>86</v>
      </c>
      <c r="AY107" s="15" t="s">
        <v>126</v>
      </c>
      <c r="BE107" s="224">
        <f>IF(N107="základní",J107,0)</f>
        <v>0</v>
      </c>
      <c r="BF107" s="224">
        <f>IF(N107="snížená",J107,0)</f>
        <v>0</v>
      </c>
      <c r="BG107" s="224">
        <f>IF(N107="zákl. přenesená",J107,0)</f>
        <v>0</v>
      </c>
      <c r="BH107" s="224">
        <f>IF(N107="sníž. přenesená",J107,0)</f>
        <v>0</v>
      </c>
      <c r="BI107" s="224">
        <f>IF(N107="nulová",J107,0)</f>
        <v>0</v>
      </c>
      <c r="BJ107" s="15" t="s">
        <v>84</v>
      </c>
      <c r="BK107" s="224">
        <f>ROUND(I107*H107,2)</f>
        <v>0</v>
      </c>
      <c r="BL107" s="15" t="s">
        <v>133</v>
      </c>
      <c r="BM107" s="15" t="s">
        <v>163</v>
      </c>
    </row>
    <row r="108" spans="2:47" s="1" customFormat="1" ht="12">
      <c r="B108" s="36"/>
      <c r="C108" s="37"/>
      <c r="D108" s="225" t="s">
        <v>135</v>
      </c>
      <c r="E108" s="37"/>
      <c r="F108" s="226" t="s">
        <v>164</v>
      </c>
      <c r="G108" s="37"/>
      <c r="H108" s="37"/>
      <c r="I108" s="140"/>
      <c r="J108" s="37"/>
      <c r="K108" s="37"/>
      <c r="L108" s="41"/>
      <c r="M108" s="227"/>
      <c r="N108" s="77"/>
      <c r="O108" s="77"/>
      <c r="P108" s="77"/>
      <c r="Q108" s="77"/>
      <c r="R108" s="77"/>
      <c r="S108" s="77"/>
      <c r="T108" s="78"/>
      <c r="AT108" s="15" t="s">
        <v>135</v>
      </c>
      <c r="AU108" s="15" t="s">
        <v>86</v>
      </c>
    </row>
    <row r="109" spans="2:47" s="1" customFormat="1" ht="12">
      <c r="B109" s="36"/>
      <c r="C109" s="37"/>
      <c r="D109" s="225" t="s">
        <v>137</v>
      </c>
      <c r="E109" s="37"/>
      <c r="F109" s="228" t="s">
        <v>165</v>
      </c>
      <c r="G109" s="37"/>
      <c r="H109" s="37"/>
      <c r="I109" s="140"/>
      <c r="J109" s="37"/>
      <c r="K109" s="37"/>
      <c r="L109" s="41"/>
      <c r="M109" s="227"/>
      <c r="N109" s="77"/>
      <c r="O109" s="77"/>
      <c r="P109" s="77"/>
      <c r="Q109" s="77"/>
      <c r="R109" s="77"/>
      <c r="S109" s="77"/>
      <c r="T109" s="78"/>
      <c r="AT109" s="15" t="s">
        <v>137</v>
      </c>
      <c r="AU109" s="15" t="s">
        <v>86</v>
      </c>
    </row>
    <row r="110" spans="2:51" s="12" customFormat="1" ht="12">
      <c r="B110" s="229"/>
      <c r="C110" s="230"/>
      <c r="D110" s="225" t="s">
        <v>151</v>
      </c>
      <c r="E110" s="231" t="s">
        <v>19</v>
      </c>
      <c r="F110" s="232" t="s">
        <v>166</v>
      </c>
      <c r="G110" s="230"/>
      <c r="H110" s="233">
        <v>71.4</v>
      </c>
      <c r="I110" s="234"/>
      <c r="J110" s="230"/>
      <c r="K110" s="230"/>
      <c r="L110" s="235"/>
      <c r="M110" s="236"/>
      <c r="N110" s="237"/>
      <c r="O110" s="237"/>
      <c r="P110" s="237"/>
      <c r="Q110" s="237"/>
      <c r="R110" s="237"/>
      <c r="S110" s="237"/>
      <c r="T110" s="238"/>
      <c r="AT110" s="239" t="s">
        <v>151</v>
      </c>
      <c r="AU110" s="239" t="s">
        <v>86</v>
      </c>
      <c r="AV110" s="12" t="s">
        <v>86</v>
      </c>
      <c r="AW110" s="12" t="s">
        <v>37</v>
      </c>
      <c r="AX110" s="12" t="s">
        <v>84</v>
      </c>
      <c r="AY110" s="239" t="s">
        <v>126</v>
      </c>
    </row>
    <row r="111" spans="2:65" s="1" customFormat="1" ht="20.4" customHeight="1">
      <c r="B111" s="36"/>
      <c r="C111" s="213" t="s">
        <v>167</v>
      </c>
      <c r="D111" s="213" t="s">
        <v>128</v>
      </c>
      <c r="E111" s="214" t="s">
        <v>168</v>
      </c>
      <c r="F111" s="215" t="s">
        <v>169</v>
      </c>
      <c r="G111" s="216" t="s">
        <v>162</v>
      </c>
      <c r="H111" s="217">
        <v>21.42</v>
      </c>
      <c r="I111" s="218"/>
      <c r="J111" s="219">
        <f>ROUND(I111*H111,2)</f>
        <v>0</v>
      </c>
      <c r="K111" s="215" t="s">
        <v>132</v>
      </c>
      <c r="L111" s="41"/>
      <c r="M111" s="220" t="s">
        <v>19</v>
      </c>
      <c r="N111" s="221" t="s">
        <v>48</v>
      </c>
      <c r="O111" s="77"/>
      <c r="P111" s="222">
        <f>O111*H111</f>
        <v>0</v>
      </c>
      <c r="Q111" s="222">
        <v>0</v>
      </c>
      <c r="R111" s="222">
        <f>Q111*H111</f>
        <v>0</v>
      </c>
      <c r="S111" s="222">
        <v>0</v>
      </c>
      <c r="T111" s="223">
        <f>S111*H111</f>
        <v>0</v>
      </c>
      <c r="AR111" s="15" t="s">
        <v>133</v>
      </c>
      <c r="AT111" s="15" t="s">
        <v>128</v>
      </c>
      <c r="AU111" s="15" t="s">
        <v>86</v>
      </c>
      <c r="AY111" s="15" t="s">
        <v>126</v>
      </c>
      <c r="BE111" s="224">
        <f>IF(N111="základní",J111,0)</f>
        <v>0</v>
      </c>
      <c r="BF111" s="224">
        <f>IF(N111="snížená",J111,0)</f>
        <v>0</v>
      </c>
      <c r="BG111" s="224">
        <f>IF(N111="zákl. přenesená",J111,0)</f>
        <v>0</v>
      </c>
      <c r="BH111" s="224">
        <f>IF(N111="sníž. přenesená",J111,0)</f>
        <v>0</v>
      </c>
      <c r="BI111" s="224">
        <f>IF(N111="nulová",J111,0)</f>
        <v>0</v>
      </c>
      <c r="BJ111" s="15" t="s">
        <v>84</v>
      </c>
      <c r="BK111" s="224">
        <f>ROUND(I111*H111,2)</f>
        <v>0</v>
      </c>
      <c r="BL111" s="15" t="s">
        <v>133</v>
      </c>
      <c r="BM111" s="15" t="s">
        <v>170</v>
      </c>
    </row>
    <row r="112" spans="2:47" s="1" customFormat="1" ht="12">
      <c r="B112" s="36"/>
      <c r="C112" s="37"/>
      <c r="D112" s="225" t="s">
        <v>135</v>
      </c>
      <c r="E112" s="37"/>
      <c r="F112" s="226" t="s">
        <v>171</v>
      </c>
      <c r="G112" s="37"/>
      <c r="H112" s="37"/>
      <c r="I112" s="140"/>
      <c r="J112" s="37"/>
      <c r="K112" s="37"/>
      <c r="L112" s="41"/>
      <c r="M112" s="227"/>
      <c r="N112" s="77"/>
      <c r="O112" s="77"/>
      <c r="P112" s="77"/>
      <c r="Q112" s="77"/>
      <c r="R112" s="77"/>
      <c r="S112" s="77"/>
      <c r="T112" s="78"/>
      <c r="AT112" s="15" t="s">
        <v>135</v>
      </c>
      <c r="AU112" s="15" t="s">
        <v>86</v>
      </c>
    </row>
    <row r="113" spans="2:47" s="1" customFormat="1" ht="12">
      <c r="B113" s="36"/>
      <c r="C113" s="37"/>
      <c r="D113" s="225" t="s">
        <v>137</v>
      </c>
      <c r="E113" s="37"/>
      <c r="F113" s="228" t="s">
        <v>165</v>
      </c>
      <c r="G113" s="37"/>
      <c r="H113" s="37"/>
      <c r="I113" s="140"/>
      <c r="J113" s="37"/>
      <c r="K113" s="37"/>
      <c r="L113" s="41"/>
      <c r="M113" s="227"/>
      <c r="N113" s="77"/>
      <c r="O113" s="77"/>
      <c r="P113" s="77"/>
      <c r="Q113" s="77"/>
      <c r="R113" s="77"/>
      <c r="S113" s="77"/>
      <c r="T113" s="78"/>
      <c r="AT113" s="15" t="s">
        <v>137</v>
      </c>
      <c r="AU113" s="15" t="s">
        <v>86</v>
      </c>
    </row>
    <row r="114" spans="2:51" s="12" customFormat="1" ht="12">
      <c r="B114" s="229"/>
      <c r="C114" s="230"/>
      <c r="D114" s="225" t="s">
        <v>151</v>
      </c>
      <c r="E114" s="231" t="s">
        <v>19</v>
      </c>
      <c r="F114" s="232" t="s">
        <v>166</v>
      </c>
      <c r="G114" s="230"/>
      <c r="H114" s="233">
        <v>71.4</v>
      </c>
      <c r="I114" s="234"/>
      <c r="J114" s="230"/>
      <c r="K114" s="230"/>
      <c r="L114" s="235"/>
      <c r="M114" s="236"/>
      <c r="N114" s="237"/>
      <c r="O114" s="237"/>
      <c r="P114" s="237"/>
      <c r="Q114" s="237"/>
      <c r="R114" s="237"/>
      <c r="S114" s="237"/>
      <c r="T114" s="238"/>
      <c r="AT114" s="239" t="s">
        <v>151</v>
      </c>
      <c r="AU114" s="239" t="s">
        <v>86</v>
      </c>
      <c r="AV114" s="12" t="s">
        <v>86</v>
      </c>
      <c r="AW114" s="12" t="s">
        <v>37</v>
      </c>
      <c r="AX114" s="12" t="s">
        <v>84</v>
      </c>
      <c r="AY114" s="239" t="s">
        <v>126</v>
      </c>
    </row>
    <row r="115" spans="2:51" s="12" customFormat="1" ht="12">
      <c r="B115" s="229"/>
      <c r="C115" s="230"/>
      <c r="D115" s="225" t="s">
        <v>151</v>
      </c>
      <c r="E115" s="230"/>
      <c r="F115" s="232" t="s">
        <v>172</v>
      </c>
      <c r="G115" s="230"/>
      <c r="H115" s="233">
        <v>21.42</v>
      </c>
      <c r="I115" s="234"/>
      <c r="J115" s="230"/>
      <c r="K115" s="230"/>
      <c r="L115" s="235"/>
      <c r="M115" s="236"/>
      <c r="N115" s="237"/>
      <c r="O115" s="237"/>
      <c r="P115" s="237"/>
      <c r="Q115" s="237"/>
      <c r="R115" s="237"/>
      <c r="S115" s="237"/>
      <c r="T115" s="238"/>
      <c r="AT115" s="239" t="s">
        <v>151</v>
      </c>
      <c r="AU115" s="239" t="s">
        <v>86</v>
      </c>
      <c r="AV115" s="12" t="s">
        <v>86</v>
      </c>
      <c r="AW115" s="12" t="s">
        <v>4</v>
      </c>
      <c r="AX115" s="12" t="s">
        <v>84</v>
      </c>
      <c r="AY115" s="239" t="s">
        <v>126</v>
      </c>
    </row>
    <row r="116" spans="2:65" s="1" customFormat="1" ht="20.4" customHeight="1">
      <c r="B116" s="36"/>
      <c r="C116" s="213" t="s">
        <v>173</v>
      </c>
      <c r="D116" s="213" t="s">
        <v>128</v>
      </c>
      <c r="E116" s="214" t="s">
        <v>174</v>
      </c>
      <c r="F116" s="215" t="s">
        <v>175</v>
      </c>
      <c r="G116" s="216" t="s">
        <v>162</v>
      </c>
      <c r="H116" s="217">
        <v>84.2</v>
      </c>
      <c r="I116" s="218"/>
      <c r="J116" s="219">
        <f>ROUND(I116*H116,2)</f>
        <v>0</v>
      </c>
      <c r="K116" s="215" t="s">
        <v>132</v>
      </c>
      <c r="L116" s="41"/>
      <c r="M116" s="220" t="s">
        <v>19</v>
      </c>
      <c r="N116" s="221" t="s">
        <v>48</v>
      </c>
      <c r="O116" s="77"/>
      <c r="P116" s="222">
        <f>O116*H116</f>
        <v>0</v>
      </c>
      <c r="Q116" s="222">
        <v>0</v>
      </c>
      <c r="R116" s="222">
        <f>Q116*H116</f>
        <v>0</v>
      </c>
      <c r="S116" s="222">
        <v>0</v>
      </c>
      <c r="T116" s="223">
        <f>S116*H116</f>
        <v>0</v>
      </c>
      <c r="AR116" s="15" t="s">
        <v>133</v>
      </c>
      <c r="AT116" s="15" t="s">
        <v>128</v>
      </c>
      <c r="AU116" s="15" t="s">
        <v>86</v>
      </c>
      <c r="AY116" s="15" t="s">
        <v>126</v>
      </c>
      <c r="BE116" s="224">
        <f>IF(N116="základní",J116,0)</f>
        <v>0</v>
      </c>
      <c r="BF116" s="224">
        <f>IF(N116="snížená",J116,0)</f>
        <v>0</v>
      </c>
      <c r="BG116" s="224">
        <f>IF(N116="zákl. přenesená",J116,0)</f>
        <v>0</v>
      </c>
      <c r="BH116" s="224">
        <f>IF(N116="sníž. přenesená",J116,0)</f>
        <v>0</v>
      </c>
      <c r="BI116" s="224">
        <f>IF(N116="nulová",J116,0)</f>
        <v>0</v>
      </c>
      <c r="BJ116" s="15" t="s">
        <v>84</v>
      </c>
      <c r="BK116" s="224">
        <f>ROUND(I116*H116,2)</f>
        <v>0</v>
      </c>
      <c r="BL116" s="15" t="s">
        <v>133</v>
      </c>
      <c r="BM116" s="15" t="s">
        <v>176</v>
      </c>
    </row>
    <row r="117" spans="2:47" s="1" customFormat="1" ht="12">
      <c r="B117" s="36"/>
      <c r="C117" s="37"/>
      <c r="D117" s="225" t="s">
        <v>135</v>
      </c>
      <c r="E117" s="37"/>
      <c r="F117" s="226" t="s">
        <v>177</v>
      </c>
      <c r="G117" s="37"/>
      <c r="H117" s="37"/>
      <c r="I117" s="140"/>
      <c r="J117" s="37"/>
      <c r="K117" s="37"/>
      <c r="L117" s="41"/>
      <c r="M117" s="227"/>
      <c r="N117" s="77"/>
      <c r="O117" s="77"/>
      <c r="P117" s="77"/>
      <c r="Q117" s="77"/>
      <c r="R117" s="77"/>
      <c r="S117" s="77"/>
      <c r="T117" s="78"/>
      <c r="AT117" s="15" t="s">
        <v>135</v>
      </c>
      <c r="AU117" s="15" t="s">
        <v>86</v>
      </c>
    </row>
    <row r="118" spans="2:47" s="1" customFormat="1" ht="12">
      <c r="B118" s="36"/>
      <c r="C118" s="37"/>
      <c r="D118" s="225" t="s">
        <v>137</v>
      </c>
      <c r="E118" s="37"/>
      <c r="F118" s="228" t="s">
        <v>178</v>
      </c>
      <c r="G118" s="37"/>
      <c r="H118" s="37"/>
      <c r="I118" s="140"/>
      <c r="J118" s="37"/>
      <c r="K118" s="37"/>
      <c r="L118" s="41"/>
      <c r="M118" s="227"/>
      <c r="N118" s="77"/>
      <c r="O118" s="77"/>
      <c r="P118" s="77"/>
      <c r="Q118" s="77"/>
      <c r="R118" s="77"/>
      <c r="S118" s="77"/>
      <c r="T118" s="78"/>
      <c r="AT118" s="15" t="s">
        <v>137</v>
      </c>
      <c r="AU118" s="15" t="s">
        <v>86</v>
      </c>
    </row>
    <row r="119" spans="2:51" s="12" customFormat="1" ht="12">
      <c r="B119" s="229"/>
      <c r="C119" s="230"/>
      <c r="D119" s="225" t="s">
        <v>151</v>
      </c>
      <c r="E119" s="231" t="s">
        <v>19</v>
      </c>
      <c r="F119" s="232" t="s">
        <v>179</v>
      </c>
      <c r="G119" s="230"/>
      <c r="H119" s="233">
        <v>84.2</v>
      </c>
      <c r="I119" s="234"/>
      <c r="J119" s="230"/>
      <c r="K119" s="230"/>
      <c r="L119" s="235"/>
      <c r="M119" s="236"/>
      <c r="N119" s="237"/>
      <c r="O119" s="237"/>
      <c r="P119" s="237"/>
      <c r="Q119" s="237"/>
      <c r="R119" s="237"/>
      <c r="S119" s="237"/>
      <c r="T119" s="238"/>
      <c r="AT119" s="239" t="s">
        <v>151</v>
      </c>
      <c r="AU119" s="239" t="s">
        <v>86</v>
      </c>
      <c r="AV119" s="12" t="s">
        <v>86</v>
      </c>
      <c r="AW119" s="12" t="s">
        <v>37</v>
      </c>
      <c r="AX119" s="12" t="s">
        <v>84</v>
      </c>
      <c r="AY119" s="239" t="s">
        <v>126</v>
      </c>
    </row>
    <row r="120" spans="2:65" s="1" customFormat="1" ht="20.4" customHeight="1">
      <c r="B120" s="36"/>
      <c r="C120" s="213" t="s">
        <v>180</v>
      </c>
      <c r="D120" s="213" t="s">
        <v>128</v>
      </c>
      <c r="E120" s="214" t="s">
        <v>181</v>
      </c>
      <c r="F120" s="215" t="s">
        <v>182</v>
      </c>
      <c r="G120" s="216" t="s">
        <v>162</v>
      </c>
      <c r="H120" s="217">
        <v>25.26</v>
      </c>
      <c r="I120" s="218"/>
      <c r="J120" s="219">
        <f>ROUND(I120*H120,2)</f>
        <v>0</v>
      </c>
      <c r="K120" s="215" t="s">
        <v>132</v>
      </c>
      <c r="L120" s="41"/>
      <c r="M120" s="220" t="s">
        <v>19</v>
      </c>
      <c r="N120" s="221" t="s">
        <v>48</v>
      </c>
      <c r="O120" s="77"/>
      <c r="P120" s="222">
        <f>O120*H120</f>
        <v>0</v>
      </c>
      <c r="Q120" s="222">
        <v>0</v>
      </c>
      <c r="R120" s="222">
        <f>Q120*H120</f>
        <v>0</v>
      </c>
      <c r="S120" s="222">
        <v>0</v>
      </c>
      <c r="T120" s="223">
        <f>S120*H120</f>
        <v>0</v>
      </c>
      <c r="AR120" s="15" t="s">
        <v>133</v>
      </c>
      <c r="AT120" s="15" t="s">
        <v>128</v>
      </c>
      <c r="AU120" s="15" t="s">
        <v>86</v>
      </c>
      <c r="AY120" s="15" t="s">
        <v>126</v>
      </c>
      <c r="BE120" s="224">
        <f>IF(N120="základní",J120,0)</f>
        <v>0</v>
      </c>
      <c r="BF120" s="224">
        <f>IF(N120="snížená",J120,0)</f>
        <v>0</v>
      </c>
      <c r="BG120" s="224">
        <f>IF(N120="zákl. přenesená",J120,0)</f>
        <v>0</v>
      </c>
      <c r="BH120" s="224">
        <f>IF(N120="sníž. přenesená",J120,0)</f>
        <v>0</v>
      </c>
      <c r="BI120" s="224">
        <f>IF(N120="nulová",J120,0)</f>
        <v>0</v>
      </c>
      <c r="BJ120" s="15" t="s">
        <v>84</v>
      </c>
      <c r="BK120" s="224">
        <f>ROUND(I120*H120,2)</f>
        <v>0</v>
      </c>
      <c r="BL120" s="15" t="s">
        <v>133</v>
      </c>
      <c r="BM120" s="15" t="s">
        <v>183</v>
      </c>
    </row>
    <row r="121" spans="2:47" s="1" customFormat="1" ht="12">
      <c r="B121" s="36"/>
      <c r="C121" s="37"/>
      <c r="D121" s="225" t="s">
        <v>135</v>
      </c>
      <c r="E121" s="37"/>
      <c r="F121" s="226" t="s">
        <v>184</v>
      </c>
      <c r="G121" s="37"/>
      <c r="H121" s="37"/>
      <c r="I121" s="140"/>
      <c r="J121" s="37"/>
      <c r="K121" s="37"/>
      <c r="L121" s="41"/>
      <c r="M121" s="227"/>
      <c r="N121" s="77"/>
      <c r="O121" s="77"/>
      <c r="P121" s="77"/>
      <c r="Q121" s="77"/>
      <c r="R121" s="77"/>
      <c r="S121" s="77"/>
      <c r="T121" s="78"/>
      <c r="AT121" s="15" t="s">
        <v>135</v>
      </c>
      <c r="AU121" s="15" t="s">
        <v>86</v>
      </c>
    </row>
    <row r="122" spans="2:47" s="1" customFormat="1" ht="12">
      <c r="B122" s="36"/>
      <c r="C122" s="37"/>
      <c r="D122" s="225" t="s">
        <v>137</v>
      </c>
      <c r="E122" s="37"/>
      <c r="F122" s="228" t="s">
        <v>178</v>
      </c>
      <c r="G122" s="37"/>
      <c r="H122" s="37"/>
      <c r="I122" s="140"/>
      <c r="J122" s="37"/>
      <c r="K122" s="37"/>
      <c r="L122" s="41"/>
      <c r="M122" s="227"/>
      <c r="N122" s="77"/>
      <c r="O122" s="77"/>
      <c r="P122" s="77"/>
      <c r="Q122" s="77"/>
      <c r="R122" s="77"/>
      <c r="S122" s="77"/>
      <c r="T122" s="78"/>
      <c r="AT122" s="15" t="s">
        <v>137</v>
      </c>
      <c r="AU122" s="15" t="s">
        <v>86</v>
      </c>
    </row>
    <row r="123" spans="2:51" s="12" customFormat="1" ht="12">
      <c r="B123" s="229"/>
      <c r="C123" s="230"/>
      <c r="D123" s="225" t="s">
        <v>151</v>
      </c>
      <c r="E123" s="231" t="s">
        <v>19</v>
      </c>
      <c r="F123" s="232" t="s">
        <v>179</v>
      </c>
      <c r="G123" s="230"/>
      <c r="H123" s="233">
        <v>84.2</v>
      </c>
      <c r="I123" s="234"/>
      <c r="J123" s="230"/>
      <c r="K123" s="230"/>
      <c r="L123" s="235"/>
      <c r="M123" s="236"/>
      <c r="N123" s="237"/>
      <c r="O123" s="237"/>
      <c r="P123" s="237"/>
      <c r="Q123" s="237"/>
      <c r="R123" s="237"/>
      <c r="S123" s="237"/>
      <c r="T123" s="238"/>
      <c r="AT123" s="239" t="s">
        <v>151</v>
      </c>
      <c r="AU123" s="239" t="s">
        <v>86</v>
      </c>
      <c r="AV123" s="12" t="s">
        <v>86</v>
      </c>
      <c r="AW123" s="12" t="s">
        <v>37</v>
      </c>
      <c r="AX123" s="12" t="s">
        <v>84</v>
      </c>
      <c r="AY123" s="239" t="s">
        <v>126</v>
      </c>
    </row>
    <row r="124" spans="2:51" s="12" customFormat="1" ht="12">
      <c r="B124" s="229"/>
      <c r="C124" s="230"/>
      <c r="D124" s="225" t="s">
        <v>151</v>
      </c>
      <c r="E124" s="230"/>
      <c r="F124" s="232" t="s">
        <v>185</v>
      </c>
      <c r="G124" s="230"/>
      <c r="H124" s="233">
        <v>25.26</v>
      </c>
      <c r="I124" s="234"/>
      <c r="J124" s="230"/>
      <c r="K124" s="230"/>
      <c r="L124" s="235"/>
      <c r="M124" s="236"/>
      <c r="N124" s="237"/>
      <c r="O124" s="237"/>
      <c r="P124" s="237"/>
      <c r="Q124" s="237"/>
      <c r="R124" s="237"/>
      <c r="S124" s="237"/>
      <c r="T124" s="238"/>
      <c r="AT124" s="239" t="s">
        <v>151</v>
      </c>
      <c r="AU124" s="239" t="s">
        <v>86</v>
      </c>
      <c r="AV124" s="12" t="s">
        <v>86</v>
      </c>
      <c r="AW124" s="12" t="s">
        <v>4</v>
      </c>
      <c r="AX124" s="12" t="s">
        <v>84</v>
      </c>
      <c r="AY124" s="239" t="s">
        <v>126</v>
      </c>
    </row>
    <row r="125" spans="2:65" s="1" customFormat="1" ht="20.4" customHeight="1">
      <c r="B125" s="36"/>
      <c r="C125" s="213" t="s">
        <v>186</v>
      </c>
      <c r="D125" s="213" t="s">
        <v>128</v>
      </c>
      <c r="E125" s="214" t="s">
        <v>187</v>
      </c>
      <c r="F125" s="215" t="s">
        <v>188</v>
      </c>
      <c r="G125" s="216" t="s">
        <v>162</v>
      </c>
      <c r="H125" s="217">
        <v>155.6</v>
      </c>
      <c r="I125" s="218"/>
      <c r="J125" s="219">
        <f>ROUND(I125*H125,2)</f>
        <v>0</v>
      </c>
      <c r="K125" s="215" t="s">
        <v>132</v>
      </c>
      <c r="L125" s="41"/>
      <c r="M125" s="220" t="s">
        <v>19</v>
      </c>
      <c r="N125" s="221" t="s">
        <v>48</v>
      </c>
      <c r="O125" s="77"/>
      <c r="P125" s="222">
        <f>O125*H125</f>
        <v>0</v>
      </c>
      <c r="Q125" s="222">
        <v>0</v>
      </c>
      <c r="R125" s="222">
        <f>Q125*H125</f>
        <v>0</v>
      </c>
      <c r="S125" s="222">
        <v>0</v>
      </c>
      <c r="T125" s="223">
        <f>S125*H125</f>
        <v>0</v>
      </c>
      <c r="AR125" s="15" t="s">
        <v>133</v>
      </c>
      <c r="AT125" s="15" t="s">
        <v>128</v>
      </c>
      <c r="AU125" s="15" t="s">
        <v>86</v>
      </c>
      <c r="AY125" s="15" t="s">
        <v>126</v>
      </c>
      <c r="BE125" s="224">
        <f>IF(N125="základní",J125,0)</f>
        <v>0</v>
      </c>
      <c r="BF125" s="224">
        <f>IF(N125="snížená",J125,0)</f>
        <v>0</v>
      </c>
      <c r="BG125" s="224">
        <f>IF(N125="zákl. přenesená",J125,0)</f>
        <v>0</v>
      </c>
      <c r="BH125" s="224">
        <f>IF(N125="sníž. přenesená",J125,0)</f>
        <v>0</v>
      </c>
      <c r="BI125" s="224">
        <f>IF(N125="nulová",J125,0)</f>
        <v>0</v>
      </c>
      <c r="BJ125" s="15" t="s">
        <v>84</v>
      </c>
      <c r="BK125" s="224">
        <f>ROUND(I125*H125,2)</f>
        <v>0</v>
      </c>
      <c r="BL125" s="15" t="s">
        <v>133</v>
      </c>
      <c r="BM125" s="15" t="s">
        <v>189</v>
      </c>
    </row>
    <row r="126" spans="2:47" s="1" customFormat="1" ht="12">
      <c r="B126" s="36"/>
      <c r="C126" s="37"/>
      <c r="D126" s="225" t="s">
        <v>135</v>
      </c>
      <c r="E126" s="37"/>
      <c r="F126" s="226" t="s">
        <v>190</v>
      </c>
      <c r="G126" s="37"/>
      <c r="H126" s="37"/>
      <c r="I126" s="140"/>
      <c r="J126" s="37"/>
      <c r="K126" s="37"/>
      <c r="L126" s="41"/>
      <c r="M126" s="227"/>
      <c r="N126" s="77"/>
      <c r="O126" s="77"/>
      <c r="P126" s="77"/>
      <c r="Q126" s="77"/>
      <c r="R126" s="77"/>
      <c r="S126" s="77"/>
      <c r="T126" s="78"/>
      <c r="AT126" s="15" t="s">
        <v>135</v>
      </c>
      <c r="AU126" s="15" t="s">
        <v>86</v>
      </c>
    </row>
    <row r="127" spans="2:47" s="1" customFormat="1" ht="12">
      <c r="B127" s="36"/>
      <c r="C127" s="37"/>
      <c r="D127" s="225" t="s">
        <v>137</v>
      </c>
      <c r="E127" s="37"/>
      <c r="F127" s="228" t="s">
        <v>191</v>
      </c>
      <c r="G127" s="37"/>
      <c r="H127" s="37"/>
      <c r="I127" s="140"/>
      <c r="J127" s="37"/>
      <c r="K127" s="37"/>
      <c r="L127" s="41"/>
      <c r="M127" s="227"/>
      <c r="N127" s="77"/>
      <c r="O127" s="77"/>
      <c r="P127" s="77"/>
      <c r="Q127" s="77"/>
      <c r="R127" s="77"/>
      <c r="S127" s="77"/>
      <c r="T127" s="78"/>
      <c r="AT127" s="15" t="s">
        <v>137</v>
      </c>
      <c r="AU127" s="15" t="s">
        <v>86</v>
      </c>
    </row>
    <row r="128" spans="2:51" s="12" customFormat="1" ht="12">
      <c r="B128" s="229"/>
      <c r="C128" s="230"/>
      <c r="D128" s="225" t="s">
        <v>151</v>
      </c>
      <c r="E128" s="231" t="s">
        <v>19</v>
      </c>
      <c r="F128" s="232" t="s">
        <v>166</v>
      </c>
      <c r="G128" s="230"/>
      <c r="H128" s="233">
        <v>71.4</v>
      </c>
      <c r="I128" s="234"/>
      <c r="J128" s="230"/>
      <c r="K128" s="230"/>
      <c r="L128" s="235"/>
      <c r="M128" s="236"/>
      <c r="N128" s="237"/>
      <c r="O128" s="237"/>
      <c r="P128" s="237"/>
      <c r="Q128" s="237"/>
      <c r="R128" s="237"/>
      <c r="S128" s="237"/>
      <c r="T128" s="238"/>
      <c r="AT128" s="239" t="s">
        <v>151</v>
      </c>
      <c r="AU128" s="239" t="s">
        <v>86</v>
      </c>
      <c r="AV128" s="12" t="s">
        <v>86</v>
      </c>
      <c r="AW128" s="12" t="s">
        <v>37</v>
      </c>
      <c r="AX128" s="12" t="s">
        <v>77</v>
      </c>
      <c r="AY128" s="239" t="s">
        <v>126</v>
      </c>
    </row>
    <row r="129" spans="2:51" s="12" customFormat="1" ht="12">
      <c r="B129" s="229"/>
      <c r="C129" s="230"/>
      <c r="D129" s="225" t="s">
        <v>151</v>
      </c>
      <c r="E129" s="231" t="s">
        <v>19</v>
      </c>
      <c r="F129" s="232" t="s">
        <v>179</v>
      </c>
      <c r="G129" s="230"/>
      <c r="H129" s="233">
        <v>84.2</v>
      </c>
      <c r="I129" s="234"/>
      <c r="J129" s="230"/>
      <c r="K129" s="230"/>
      <c r="L129" s="235"/>
      <c r="M129" s="236"/>
      <c r="N129" s="237"/>
      <c r="O129" s="237"/>
      <c r="P129" s="237"/>
      <c r="Q129" s="237"/>
      <c r="R129" s="237"/>
      <c r="S129" s="237"/>
      <c r="T129" s="238"/>
      <c r="AT129" s="239" t="s">
        <v>151</v>
      </c>
      <c r="AU129" s="239" t="s">
        <v>86</v>
      </c>
      <c r="AV129" s="12" t="s">
        <v>86</v>
      </c>
      <c r="AW129" s="12" t="s">
        <v>37</v>
      </c>
      <c r="AX129" s="12" t="s">
        <v>77</v>
      </c>
      <c r="AY129" s="239" t="s">
        <v>126</v>
      </c>
    </row>
    <row r="130" spans="2:65" s="1" customFormat="1" ht="20.4" customHeight="1">
      <c r="B130" s="36"/>
      <c r="C130" s="213" t="s">
        <v>192</v>
      </c>
      <c r="D130" s="213" t="s">
        <v>128</v>
      </c>
      <c r="E130" s="214" t="s">
        <v>193</v>
      </c>
      <c r="F130" s="215" t="s">
        <v>194</v>
      </c>
      <c r="G130" s="216" t="s">
        <v>131</v>
      </c>
      <c r="H130" s="217">
        <v>1</v>
      </c>
      <c r="I130" s="218"/>
      <c r="J130" s="219">
        <f>ROUND(I130*H130,2)</f>
        <v>0</v>
      </c>
      <c r="K130" s="215" t="s">
        <v>132</v>
      </c>
      <c r="L130" s="41"/>
      <c r="M130" s="220" t="s">
        <v>19</v>
      </c>
      <c r="N130" s="221" t="s">
        <v>48</v>
      </c>
      <c r="O130" s="77"/>
      <c r="P130" s="222">
        <f>O130*H130</f>
        <v>0</v>
      </c>
      <c r="Q130" s="222">
        <v>0</v>
      </c>
      <c r="R130" s="222">
        <f>Q130*H130</f>
        <v>0</v>
      </c>
      <c r="S130" s="222">
        <v>0</v>
      </c>
      <c r="T130" s="223">
        <f>S130*H130</f>
        <v>0</v>
      </c>
      <c r="AR130" s="15" t="s">
        <v>133</v>
      </c>
      <c r="AT130" s="15" t="s">
        <v>128</v>
      </c>
      <c r="AU130" s="15" t="s">
        <v>86</v>
      </c>
      <c r="AY130" s="15" t="s">
        <v>126</v>
      </c>
      <c r="BE130" s="224">
        <f>IF(N130="základní",J130,0)</f>
        <v>0</v>
      </c>
      <c r="BF130" s="224">
        <f>IF(N130="snížená",J130,0)</f>
        <v>0</v>
      </c>
      <c r="BG130" s="224">
        <f>IF(N130="zákl. přenesená",J130,0)</f>
        <v>0</v>
      </c>
      <c r="BH130" s="224">
        <f>IF(N130="sníž. přenesená",J130,0)</f>
        <v>0</v>
      </c>
      <c r="BI130" s="224">
        <f>IF(N130="nulová",J130,0)</f>
        <v>0</v>
      </c>
      <c r="BJ130" s="15" t="s">
        <v>84</v>
      </c>
      <c r="BK130" s="224">
        <f>ROUND(I130*H130,2)</f>
        <v>0</v>
      </c>
      <c r="BL130" s="15" t="s">
        <v>133</v>
      </c>
      <c r="BM130" s="15" t="s">
        <v>195</v>
      </c>
    </row>
    <row r="131" spans="2:47" s="1" customFormat="1" ht="12">
      <c r="B131" s="36"/>
      <c r="C131" s="37"/>
      <c r="D131" s="225" t="s">
        <v>135</v>
      </c>
      <c r="E131" s="37"/>
      <c r="F131" s="226" t="s">
        <v>196</v>
      </c>
      <c r="G131" s="37"/>
      <c r="H131" s="37"/>
      <c r="I131" s="140"/>
      <c r="J131" s="37"/>
      <c r="K131" s="37"/>
      <c r="L131" s="41"/>
      <c r="M131" s="227"/>
      <c r="N131" s="77"/>
      <c r="O131" s="77"/>
      <c r="P131" s="77"/>
      <c r="Q131" s="77"/>
      <c r="R131" s="77"/>
      <c r="S131" s="77"/>
      <c r="T131" s="78"/>
      <c r="AT131" s="15" t="s">
        <v>135</v>
      </c>
      <c r="AU131" s="15" t="s">
        <v>86</v>
      </c>
    </row>
    <row r="132" spans="2:47" s="1" customFormat="1" ht="12">
      <c r="B132" s="36"/>
      <c r="C132" s="37"/>
      <c r="D132" s="225" t="s">
        <v>137</v>
      </c>
      <c r="E132" s="37"/>
      <c r="F132" s="228" t="s">
        <v>197</v>
      </c>
      <c r="G132" s="37"/>
      <c r="H132" s="37"/>
      <c r="I132" s="140"/>
      <c r="J132" s="37"/>
      <c r="K132" s="37"/>
      <c r="L132" s="41"/>
      <c r="M132" s="227"/>
      <c r="N132" s="77"/>
      <c r="O132" s="77"/>
      <c r="P132" s="77"/>
      <c r="Q132" s="77"/>
      <c r="R132" s="77"/>
      <c r="S132" s="77"/>
      <c r="T132" s="78"/>
      <c r="AT132" s="15" t="s">
        <v>137</v>
      </c>
      <c r="AU132" s="15" t="s">
        <v>86</v>
      </c>
    </row>
    <row r="133" spans="2:65" s="1" customFormat="1" ht="20.4" customHeight="1">
      <c r="B133" s="36"/>
      <c r="C133" s="213" t="s">
        <v>198</v>
      </c>
      <c r="D133" s="213" t="s">
        <v>128</v>
      </c>
      <c r="E133" s="214" t="s">
        <v>199</v>
      </c>
      <c r="F133" s="215" t="s">
        <v>200</v>
      </c>
      <c r="G133" s="216" t="s">
        <v>131</v>
      </c>
      <c r="H133" s="217">
        <v>1</v>
      </c>
      <c r="I133" s="218"/>
      <c r="J133" s="219">
        <f>ROUND(I133*H133,2)</f>
        <v>0</v>
      </c>
      <c r="K133" s="215" t="s">
        <v>132</v>
      </c>
      <c r="L133" s="41"/>
      <c r="M133" s="220" t="s">
        <v>19</v>
      </c>
      <c r="N133" s="221" t="s">
        <v>48</v>
      </c>
      <c r="O133" s="77"/>
      <c r="P133" s="222">
        <f>O133*H133</f>
        <v>0</v>
      </c>
      <c r="Q133" s="222">
        <v>0</v>
      </c>
      <c r="R133" s="222">
        <f>Q133*H133</f>
        <v>0</v>
      </c>
      <c r="S133" s="222">
        <v>0</v>
      </c>
      <c r="T133" s="223">
        <f>S133*H133</f>
        <v>0</v>
      </c>
      <c r="AR133" s="15" t="s">
        <v>133</v>
      </c>
      <c r="AT133" s="15" t="s">
        <v>128</v>
      </c>
      <c r="AU133" s="15" t="s">
        <v>86</v>
      </c>
      <c r="AY133" s="15" t="s">
        <v>126</v>
      </c>
      <c r="BE133" s="224">
        <f>IF(N133="základní",J133,0)</f>
        <v>0</v>
      </c>
      <c r="BF133" s="224">
        <f>IF(N133="snížená",J133,0)</f>
        <v>0</v>
      </c>
      <c r="BG133" s="224">
        <f>IF(N133="zákl. přenesená",J133,0)</f>
        <v>0</v>
      </c>
      <c r="BH133" s="224">
        <f>IF(N133="sníž. přenesená",J133,0)</f>
        <v>0</v>
      </c>
      <c r="BI133" s="224">
        <f>IF(N133="nulová",J133,0)</f>
        <v>0</v>
      </c>
      <c r="BJ133" s="15" t="s">
        <v>84</v>
      </c>
      <c r="BK133" s="224">
        <f>ROUND(I133*H133,2)</f>
        <v>0</v>
      </c>
      <c r="BL133" s="15" t="s">
        <v>133</v>
      </c>
      <c r="BM133" s="15" t="s">
        <v>201</v>
      </c>
    </row>
    <row r="134" spans="2:47" s="1" customFormat="1" ht="12">
      <c r="B134" s="36"/>
      <c r="C134" s="37"/>
      <c r="D134" s="225" t="s">
        <v>135</v>
      </c>
      <c r="E134" s="37"/>
      <c r="F134" s="226" t="s">
        <v>202</v>
      </c>
      <c r="G134" s="37"/>
      <c r="H134" s="37"/>
      <c r="I134" s="140"/>
      <c r="J134" s="37"/>
      <c r="K134" s="37"/>
      <c r="L134" s="41"/>
      <c r="M134" s="227"/>
      <c r="N134" s="77"/>
      <c r="O134" s="77"/>
      <c r="P134" s="77"/>
      <c r="Q134" s="77"/>
      <c r="R134" s="77"/>
      <c r="S134" s="77"/>
      <c r="T134" s="78"/>
      <c r="AT134" s="15" t="s">
        <v>135</v>
      </c>
      <c r="AU134" s="15" t="s">
        <v>86</v>
      </c>
    </row>
    <row r="135" spans="2:47" s="1" customFormat="1" ht="12">
      <c r="B135" s="36"/>
      <c r="C135" s="37"/>
      <c r="D135" s="225" t="s">
        <v>137</v>
      </c>
      <c r="E135" s="37"/>
      <c r="F135" s="228" t="s">
        <v>197</v>
      </c>
      <c r="G135" s="37"/>
      <c r="H135" s="37"/>
      <c r="I135" s="140"/>
      <c r="J135" s="37"/>
      <c r="K135" s="37"/>
      <c r="L135" s="41"/>
      <c r="M135" s="227"/>
      <c r="N135" s="77"/>
      <c r="O135" s="77"/>
      <c r="P135" s="77"/>
      <c r="Q135" s="77"/>
      <c r="R135" s="77"/>
      <c r="S135" s="77"/>
      <c r="T135" s="78"/>
      <c r="AT135" s="15" t="s">
        <v>137</v>
      </c>
      <c r="AU135" s="15" t="s">
        <v>86</v>
      </c>
    </row>
    <row r="136" spans="2:65" s="1" customFormat="1" ht="20.4" customHeight="1">
      <c r="B136" s="36"/>
      <c r="C136" s="213" t="s">
        <v>203</v>
      </c>
      <c r="D136" s="213" t="s">
        <v>128</v>
      </c>
      <c r="E136" s="214" t="s">
        <v>204</v>
      </c>
      <c r="F136" s="215" t="s">
        <v>205</v>
      </c>
      <c r="G136" s="216" t="s">
        <v>131</v>
      </c>
      <c r="H136" s="217">
        <v>1</v>
      </c>
      <c r="I136" s="218"/>
      <c r="J136" s="219">
        <f>ROUND(I136*H136,2)</f>
        <v>0</v>
      </c>
      <c r="K136" s="215" t="s">
        <v>132</v>
      </c>
      <c r="L136" s="41"/>
      <c r="M136" s="220" t="s">
        <v>19</v>
      </c>
      <c r="N136" s="221" t="s">
        <v>48</v>
      </c>
      <c r="O136" s="77"/>
      <c r="P136" s="222">
        <f>O136*H136</f>
        <v>0</v>
      </c>
      <c r="Q136" s="222">
        <v>0</v>
      </c>
      <c r="R136" s="222">
        <f>Q136*H136</f>
        <v>0</v>
      </c>
      <c r="S136" s="222">
        <v>0</v>
      </c>
      <c r="T136" s="223">
        <f>S136*H136</f>
        <v>0</v>
      </c>
      <c r="AR136" s="15" t="s">
        <v>133</v>
      </c>
      <c r="AT136" s="15" t="s">
        <v>128</v>
      </c>
      <c r="AU136" s="15" t="s">
        <v>86</v>
      </c>
      <c r="AY136" s="15" t="s">
        <v>126</v>
      </c>
      <c r="BE136" s="224">
        <f>IF(N136="základní",J136,0)</f>
        <v>0</v>
      </c>
      <c r="BF136" s="224">
        <f>IF(N136="snížená",J136,0)</f>
        <v>0</v>
      </c>
      <c r="BG136" s="224">
        <f>IF(N136="zákl. přenesená",J136,0)</f>
        <v>0</v>
      </c>
      <c r="BH136" s="224">
        <f>IF(N136="sníž. přenesená",J136,0)</f>
        <v>0</v>
      </c>
      <c r="BI136" s="224">
        <f>IF(N136="nulová",J136,0)</f>
        <v>0</v>
      </c>
      <c r="BJ136" s="15" t="s">
        <v>84</v>
      </c>
      <c r="BK136" s="224">
        <f>ROUND(I136*H136,2)</f>
        <v>0</v>
      </c>
      <c r="BL136" s="15" t="s">
        <v>133</v>
      </c>
      <c r="BM136" s="15" t="s">
        <v>206</v>
      </c>
    </row>
    <row r="137" spans="2:47" s="1" customFormat="1" ht="12">
      <c r="B137" s="36"/>
      <c r="C137" s="37"/>
      <c r="D137" s="225" t="s">
        <v>135</v>
      </c>
      <c r="E137" s="37"/>
      <c r="F137" s="226" t="s">
        <v>207</v>
      </c>
      <c r="G137" s="37"/>
      <c r="H137" s="37"/>
      <c r="I137" s="140"/>
      <c r="J137" s="37"/>
      <c r="K137" s="37"/>
      <c r="L137" s="41"/>
      <c r="M137" s="227"/>
      <c r="N137" s="77"/>
      <c r="O137" s="77"/>
      <c r="P137" s="77"/>
      <c r="Q137" s="77"/>
      <c r="R137" s="77"/>
      <c r="S137" s="77"/>
      <c r="T137" s="78"/>
      <c r="AT137" s="15" t="s">
        <v>135</v>
      </c>
      <c r="AU137" s="15" t="s">
        <v>86</v>
      </c>
    </row>
    <row r="138" spans="2:47" s="1" customFormat="1" ht="12">
      <c r="B138" s="36"/>
      <c r="C138" s="37"/>
      <c r="D138" s="225" t="s">
        <v>137</v>
      </c>
      <c r="E138" s="37"/>
      <c r="F138" s="228" t="s">
        <v>197</v>
      </c>
      <c r="G138" s="37"/>
      <c r="H138" s="37"/>
      <c r="I138" s="140"/>
      <c r="J138" s="37"/>
      <c r="K138" s="37"/>
      <c r="L138" s="41"/>
      <c r="M138" s="227"/>
      <c r="N138" s="77"/>
      <c r="O138" s="77"/>
      <c r="P138" s="77"/>
      <c r="Q138" s="77"/>
      <c r="R138" s="77"/>
      <c r="S138" s="77"/>
      <c r="T138" s="78"/>
      <c r="AT138" s="15" t="s">
        <v>137</v>
      </c>
      <c r="AU138" s="15" t="s">
        <v>86</v>
      </c>
    </row>
    <row r="139" spans="2:65" s="1" customFormat="1" ht="20.4" customHeight="1">
      <c r="B139" s="36"/>
      <c r="C139" s="213" t="s">
        <v>208</v>
      </c>
      <c r="D139" s="213" t="s">
        <v>128</v>
      </c>
      <c r="E139" s="214" t="s">
        <v>209</v>
      </c>
      <c r="F139" s="215" t="s">
        <v>210</v>
      </c>
      <c r="G139" s="216" t="s">
        <v>131</v>
      </c>
      <c r="H139" s="217">
        <v>1</v>
      </c>
      <c r="I139" s="218"/>
      <c r="J139" s="219">
        <f>ROUND(I139*H139,2)</f>
        <v>0</v>
      </c>
      <c r="K139" s="215" t="s">
        <v>132</v>
      </c>
      <c r="L139" s="41"/>
      <c r="M139" s="220" t="s">
        <v>19</v>
      </c>
      <c r="N139" s="221" t="s">
        <v>48</v>
      </c>
      <c r="O139" s="77"/>
      <c r="P139" s="222">
        <f>O139*H139</f>
        <v>0</v>
      </c>
      <c r="Q139" s="222">
        <v>0</v>
      </c>
      <c r="R139" s="222">
        <f>Q139*H139</f>
        <v>0</v>
      </c>
      <c r="S139" s="222">
        <v>0</v>
      </c>
      <c r="T139" s="223">
        <f>S139*H139</f>
        <v>0</v>
      </c>
      <c r="AR139" s="15" t="s">
        <v>133</v>
      </c>
      <c r="AT139" s="15" t="s">
        <v>128</v>
      </c>
      <c r="AU139" s="15" t="s">
        <v>86</v>
      </c>
      <c r="AY139" s="15" t="s">
        <v>126</v>
      </c>
      <c r="BE139" s="224">
        <f>IF(N139="základní",J139,0)</f>
        <v>0</v>
      </c>
      <c r="BF139" s="224">
        <f>IF(N139="snížená",J139,0)</f>
        <v>0</v>
      </c>
      <c r="BG139" s="224">
        <f>IF(N139="zákl. přenesená",J139,0)</f>
        <v>0</v>
      </c>
      <c r="BH139" s="224">
        <f>IF(N139="sníž. přenesená",J139,0)</f>
        <v>0</v>
      </c>
      <c r="BI139" s="224">
        <f>IF(N139="nulová",J139,0)</f>
        <v>0</v>
      </c>
      <c r="BJ139" s="15" t="s">
        <v>84</v>
      </c>
      <c r="BK139" s="224">
        <f>ROUND(I139*H139,2)</f>
        <v>0</v>
      </c>
      <c r="BL139" s="15" t="s">
        <v>133</v>
      </c>
      <c r="BM139" s="15" t="s">
        <v>211</v>
      </c>
    </row>
    <row r="140" spans="2:47" s="1" customFormat="1" ht="12">
      <c r="B140" s="36"/>
      <c r="C140" s="37"/>
      <c r="D140" s="225" t="s">
        <v>135</v>
      </c>
      <c r="E140" s="37"/>
      <c r="F140" s="226" t="s">
        <v>212</v>
      </c>
      <c r="G140" s="37"/>
      <c r="H140" s="37"/>
      <c r="I140" s="140"/>
      <c r="J140" s="37"/>
      <c r="K140" s="37"/>
      <c r="L140" s="41"/>
      <c r="M140" s="227"/>
      <c r="N140" s="77"/>
      <c r="O140" s="77"/>
      <c r="P140" s="77"/>
      <c r="Q140" s="77"/>
      <c r="R140" s="77"/>
      <c r="S140" s="77"/>
      <c r="T140" s="78"/>
      <c r="AT140" s="15" t="s">
        <v>135</v>
      </c>
      <c r="AU140" s="15" t="s">
        <v>86</v>
      </c>
    </row>
    <row r="141" spans="2:47" s="1" customFormat="1" ht="12">
      <c r="B141" s="36"/>
      <c r="C141" s="37"/>
      <c r="D141" s="225" t="s">
        <v>137</v>
      </c>
      <c r="E141" s="37"/>
      <c r="F141" s="228" t="s">
        <v>197</v>
      </c>
      <c r="G141" s="37"/>
      <c r="H141" s="37"/>
      <c r="I141" s="140"/>
      <c r="J141" s="37"/>
      <c r="K141" s="37"/>
      <c r="L141" s="41"/>
      <c r="M141" s="227"/>
      <c r="N141" s="77"/>
      <c r="O141" s="77"/>
      <c r="P141" s="77"/>
      <c r="Q141" s="77"/>
      <c r="R141" s="77"/>
      <c r="S141" s="77"/>
      <c r="T141" s="78"/>
      <c r="AT141" s="15" t="s">
        <v>137</v>
      </c>
      <c r="AU141" s="15" t="s">
        <v>86</v>
      </c>
    </row>
    <row r="142" spans="2:65" s="1" customFormat="1" ht="20.4" customHeight="1">
      <c r="B142" s="36"/>
      <c r="C142" s="213" t="s">
        <v>213</v>
      </c>
      <c r="D142" s="213" t="s">
        <v>128</v>
      </c>
      <c r="E142" s="214" t="s">
        <v>214</v>
      </c>
      <c r="F142" s="215" t="s">
        <v>215</v>
      </c>
      <c r="G142" s="216" t="s">
        <v>131</v>
      </c>
      <c r="H142" s="217">
        <v>1</v>
      </c>
      <c r="I142" s="218"/>
      <c r="J142" s="219">
        <f>ROUND(I142*H142,2)</f>
        <v>0</v>
      </c>
      <c r="K142" s="215" t="s">
        <v>132</v>
      </c>
      <c r="L142" s="41"/>
      <c r="M142" s="220" t="s">
        <v>19</v>
      </c>
      <c r="N142" s="221" t="s">
        <v>48</v>
      </c>
      <c r="O142" s="77"/>
      <c r="P142" s="222">
        <f>O142*H142</f>
        <v>0</v>
      </c>
      <c r="Q142" s="222">
        <v>0</v>
      </c>
      <c r="R142" s="222">
        <f>Q142*H142</f>
        <v>0</v>
      </c>
      <c r="S142" s="222">
        <v>0</v>
      </c>
      <c r="T142" s="223">
        <f>S142*H142</f>
        <v>0</v>
      </c>
      <c r="AR142" s="15" t="s">
        <v>133</v>
      </c>
      <c r="AT142" s="15" t="s">
        <v>128</v>
      </c>
      <c r="AU142" s="15" t="s">
        <v>86</v>
      </c>
      <c r="AY142" s="15" t="s">
        <v>126</v>
      </c>
      <c r="BE142" s="224">
        <f>IF(N142="základní",J142,0)</f>
        <v>0</v>
      </c>
      <c r="BF142" s="224">
        <f>IF(N142="snížená",J142,0)</f>
        <v>0</v>
      </c>
      <c r="BG142" s="224">
        <f>IF(N142="zákl. přenesená",J142,0)</f>
        <v>0</v>
      </c>
      <c r="BH142" s="224">
        <f>IF(N142="sníž. přenesená",J142,0)</f>
        <v>0</v>
      </c>
      <c r="BI142" s="224">
        <f>IF(N142="nulová",J142,0)</f>
        <v>0</v>
      </c>
      <c r="BJ142" s="15" t="s">
        <v>84</v>
      </c>
      <c r="BK142" s="224">
        <f>ROUND(I142*H142,2)</f>
        <v>0</v>
      </c>
      <c r="BL142" s="15" t="s">
        <v>133</v>
      </c>
      <c r="BM142" s="15" t="s">
        <v>216</v>
      </c>
    </row>
    <row r="143" spans="2:47" s="1" customFormat="1" ht="12">
      <c r="B143" s="36"/>
      <c r="C143" s="37"/>
      <c r="D143" s="225" t="s">
        <v>135</v>
      </c>
      <c r="E143" s="37"/>
      <c r="F143" s="226" t="s">
        <v>217</v>
      </c>
      <c r="G143" s="37"/>
      <c r="H143" s="37"/>
      <c r="I143" s="140"/>
      <c r="J143" s="37"/>
      <c r="K143" s="37"/>
      <c r="L143" s="41"/>
      <c r="M143" s="227"/>
      <c r="N143" s="77"/>
      <c r="O143" s="77"/>
      <c r="P143" s="77"/>
      <c r="Q143" s="77"/>
      <c r="R143" s="77"/>
      <c r="S143" s="77"/>
      <c r="T143" s="78"/>
      <c r="AT143" s="15" t="s">
        <v>135</v>
      </c>
      <c r="AU143" s="15" t="s">
        <v>86</v>
      </c>
    </row>
    <row r="144" spans="2:47" s="1" customFormat="1" ht="12">
      <c r="B144" s="36"/>
      <c r="C144" s="37"/>
      <c r="D144" s="225" t="s">
        <v>137</v>
      </c>
      <c r="E144" s="37"/>
      <c r="F144" s="228" t="s">
        <v>197</v>
      </c>
      <c r="G144" s="37"/>
      <c r="H144" s="37"/>
      <c r="I144" s="140"/>
      <c r="J144" s="37"/>
      <c r="K144" s="37"/>
      <c r="L144" s="41"/>
      <c r="M144" s="227"/>
      <c r="N144" s="77"/>
      <c r="O144" s="77"/>
      <c r="P144" s="77"/>
      <c r="Q144" s="77"/>
      <c r="R144" s="77"/>
      <c r="S144" s="77"/>
      <c r="T144" s="78"/>
      <c r="AT144" s="15" t="s">
        <v>137</v>
      </c>
      <c r="AU144" s="15" t="s">
        <v>86</v>
      </c>
    </row>
    <row r="145" spans="2:65" s="1" customFormat="1" ht="20.4" customHeight="1">
      <c r="B145" s="36"/>
      <c r="C145" s="213" t="s">
        <v>8</v>
      </c>
      <c r="D145" s="213" t="s">
        <v>128</v>
      </c>
      <c r="E145" s="214" t="s">
        <v>218</v>
      </c>
      <c r="F145" s="215" t="s">
        <v>219</v>
      </c>
      <c r="G145" s="216" t="s">
        <v>131</v>
      </c>
      <c r="H145" s="217">
        <v>1</v>
      </c>
      <c r="I145" s="218"/>
      <c r="J145" s="219">
        <f>ROUND(I145*H145,2)</f>
        <v>0</v>
      </c>
      <c r="K145" s="215" t="s">
        <v>132</v>
      </c>
      <c r="L145" s="41"/>
      <c r="M145" s="220" t="s">
        <v>19</v>
      </c>
      <c r="N145" s="221" t="s">
        <v>48</v>
      </c>
      <c r="O145" s="77"/>
      <c r="P145" s="222">
        <f>O145*H145</f>
        <v>0</v>
      </c>
      <c r="Q145" s="222">
        <v>0</v>
      </c>
      <c r="R145" s="222">
        <f>Q145*H145</f>
        <v>0</v>
      </c>
      <c r="S145" s="222">
        <v>0</v>
      </c>
      <c r="T145" s="223">
        <f>S145*H145</f>
        <v>0</v>
      </c>
      <c r="AR145" s="15" t="s">
        <v>133</v>
      </c>
      <c r="AT145" s="15" t="s">
        <v>128</v>
      </c>
      <c r="AU145" s="15" t="s">
        <v>86</v>
      </c>
      <c r="AY145" s="15" t="s">
        <v>126</v>
      </c>
      <c r="BE145" s="224">
        <f>IF(N145="základní",J145,0)</f>
        <v>0</v>
      </c>
      <c r="BF145" s="224">
        <f>IF(N145="snížená",J145,0)</f>
        <v>0</v>
      </c>
      <c r="BG145" s="224">
        <f>IF(N145="zákl. přenesená",J145,0)</f>
        <v>0</v>
      </c>
      <c r="BH145" s="224">
        <f>IF(N145="sníž. přenesená",J145,0)</f>
        <v>0</v>
      </c>
      <c r="BI145" s="224">
        <f>IF(N145="nulová",J145,0)</f>
        <v>0</v>
      </c>
      <c r="BJ145" s="15" t="s">
        <v>84</v>
      </c>
      <c r="BK145" s="224">
        <f>ROUND(I145*H145,2)</f>
        <v>0</v>
      </c>
      <c r="BL145" s="15" t="s">
        <v>133</v>
      </c>
      <c r="BM145" s="15" t="s">
        <v>220</v>
      </c>
    </row>
    <row r="146" spans="2:47" s="1" customFormat="1" ht="12">
      <c r="B146" s="36"/>
      <c r="C146" s="37"/>
      <c r="D146" s="225" t="s">
        <v>135</v>
      </c>
      <c r="E146" s="37"/>
      <c r="F146" s="226" t="s">
        <v>221</v>
      </c>
      <c r="G146" s="37"/>
      <c r="H146" s="37"/>
      <c r="I146" s="140"/>
      <c r="J146" s="37"/>
      <c r="K146" s="37"/>
      <c r="L146" s="41"/>
      <c r="M146" s="227"/>
      <c r="N146" s="77"/>
      <c r="O146" s="77"/>
      <c r="P146" s="77"/>
      <c r="Q146" s="77"/>
      <c r="R146" s="77"/>
      <c r="S146" s="77"/>
      <c r="T146" s="78"/>
      <c r="AT146" s="15" t="s">
        <v>135</v>
      </c>
      <c r="AU146" s="15" t="s">
        <v>86</v>
      </c>
    </row>
    <row r="147" spans="2:47" s="1" customFormat="1" ht="12">
      <c r="B147" s="36"/>
      <c r="C147" s="37"/>
      <c r="D147" s="225" t="s">
        <v>137</v>
      </c>
      <c r="E147" s="37"/>
      <c r="F147" s="228" t="s">
        <v>197</v>
      </c>
      <c r="G147" s="37"/>
      <c r="H147" s="37"/>
      <c r="I147" s="140"/>
      <c r="J147" s="37"/>
      <c r="K147" s="37"/>
      <c r="L147" s="41"/>
      <c r="M147" s="227"/>
      <c r="N147" s="77"/>
      <c r="O147" s="77"/>
      <c r="P147" s="77"/>
      <c r="Q147" s="77"/>
      <c r="R147" s="77"/>
      <c r="S147" s="77"/>
      <c r="T147" s="78"/>
      <c r="AT147" s="15" t="s">
        <v>137</v>
      </c>
      <c r="AU147" s="15" t="s">
        <v>86</v>
      </c>
    </row>
    <row r="148" spans="2:65" s="1" customFormat="1" ht="20.4" customHeight="1">
      <c r="B148" s="36"/>
      <c r="C148" s="213" t="s">
        <v>222</v>
      </c>
      <c r="D148" s="213" t="s">
        <v>128</v>
      </c>
      <c r="E148" s="214" t="s">
        <v>223</v>
      </c>
      <c r="F148" s="215" t="s">
        <v>224</v>
      </c>
      <c r="G148" s="216" t="s">
        <v>162</v>
      </c>
      <c r="H148" s="217">
        <v>71.75</v>
      </c>
      <c r="I148" s="218"/>
      <c r="J148" s="219">
        <f>ROUND(I148*H148,2)</f>
        <v>0</v>
      </c>
      <c r="K148" s="215" t="s">
        <v>132</v>
      </c>
      <c r="L148" s="41"/>
      <c r="M148" s="220" t="s">
        <v>19</v>
      </c>
      <c r="N148" s="221" t="s">
        <v>48</v>
      </c>
      <c r="O148" s="77"/>
      <c r="P148" s="222">
        <f>O148*H148</f>
        <v>0</v>
      </c>
      <c r="Q148" s="222">
        <v>0</v>
      </c>
      <c r="R148" s="222">
        <f>Q148*H148</f>
        <v>0</v>
      </c>
      <c r="S148" s="222">
        <v>0</v>
      </c>
      <c r="T148" s="223">
        <f>S148*H148</f>
        <v>0</v>
      </c>
      <c r="AR148" s="15" t="s">
        <v>133</v>
      </c>
      <c r="AT148" s="15" t="s">
        <v>128</v>
      </c>
      <c r="AU148" s="15" t="s">
        <v>86</v>
      </c>
      <c r="AY148" s="15" t="s">
        <v>126</v>
      </c>
      <c r="BE148" s="224">
        <f>IF(N148="základní",J148,0)</f>
        <v>0</v>
      </c>
      <c r="BF148" s="224">
        <f>IF(N148="snížená",J148,0)</f>
        <v>0</v>
      </c>
      <c r="BG148" s="224">
        <f>IF(N148="zákl. přenesená",J148,0)</f>
        <v>0</v>
      </c>
      <c r="BH148" s="224">
        <f>IF(N148="sníž. přenesená",J148,0)</f>
        <v>0</v>
      </c>
      <c r="BI148" s="224">
        <f>IF(N148="nulová",J148,0)</f>
        <v>0</v>
      </c>
      <c r="BJ148" s="15" t="s">
        <v>84</v>
      </c>
      <c r="BK148" s="224">
        <f>ROUND(I148*H148,2)</f>
        <v>0</v>
      </c>
      <c r="BL148" s="15" t="s">
        <v>133</v>
      </c>
      <c r="BM148" s="15" t="s">
        <v>225</v>
      </c>
    </row>
    <row r="149" spans="2:47" s="1" customFormat="1" ht="12">
      <c r="B149" s="36"/>
      <c r="C149" s="37"/>
      <c r="D149" s="225" t="s">
        <v>135</v>
      </c>
      <c r="E149" s="37"/>
      <c r="F149" s="226" t="s">
        <v>226</v>
      </c>
      <c r="G149" s="37"/>
      <c r="H149" s="37"/>
      <c r="I149" s="140"/>
      <c r="J149" s="37"/>
      <c r="K149" s="37"/>
      <c r="L149" s="41"/>
      <c r="M149" s="227"/>
      <c r="N149" s="77"/>
      <c r="O149" s="77"/>
      <c r="P149" s="77"/>
      <c r="Q149" s="77"/>
      <c r="R149" s="77"/>
      <c r="S149" s="77"/>
      <c r="T149" s="78"/>
      <c r="AT149" s="15" t="s">
        <v>135</v>
      </c>
      <c r="AU149" s="15" t="s">
        <v>86</v>
      </c>
    </row>
    <row r="150" spans="2:47" s="1" customFormat="1" ht="12">
      <c r="B150" s="36"/>
      <c r="C150" s="37"/>
      <c r="D150" s="225" t="s">
        <v>137</v>
      </c>
      <c r="E150" s="37"/>
      <c r="F150" s="228" t="s">
        <v>227</v>
      </c>
      <c r="G150" s="37"/>
      <c r="H150" s="37"/>
      <c r="I150" s="140"/>
      <c r="J150" s="37"/>
      <c r="K150" s="37"/>
      <c r="L150" s="41"/>
      <c r="M150" s="227"/>
      <c r="N150" s="77"/>
      <c r="O150" s="77"/>
      <c r="P150" s="77"/>
      <c r="Q150" s="77"/>
      <c r="R150" s="77"/>
      <c r="S150" s="77"/>
      <c r="T150" s="78"/>
      <c r="AT150" s="15" t="s">
        <v>137</v>
      </c>
      <c r="AU150" s="15" t="s">
        <v>86</v>
      </c>
    </row>
    <row r="151" spans="2:51" s="12" customFormat="1" ht="12">
      <c r="B151" s="229"/>
      <c r="C151" s="230"/>
      <c r="D151" s="225" t="s">
        <v>151</v>
      </c>
      <c r="E151" s="231" t="s">
        <v>19</v>
      </c>
      <c r="F151" s="232" t="s">
        <v>228</v>
      </c>
      <c r="G151" s="230"/>
      <c r="H151" s="233">
        <v>17.55</v>
      </c>
      <c r="I151" s="234"/>
      <c r="J151" s="230"/>
      <c r="K151" s="230"/>
      <c r="L151" s="235"/>
      <c r="M151" s="236"/>
      <c r="N151" s="237"/>
      <c r="O151" s="237"/>
      <c r="P151" s="237"/>
      <c r="Q151" s="237"/>
      <c r="R151" s="237"/>
      <c r="S151" s="237"/>
      <c r="T151" s="238"/>
      <c r="AT151" s="239" t="s">
        <v>151</v>
      </c>
      <c r="AU151" s="239" t="s">
        <v>86</v>
      </c>
      <c r="AV151" s="12" t="s">
        <v>86</v>
      </c>
      <c r="AW151" s="12" t="s">
        <v>37</v>
      </c>
      <c r="AX151" s="12" t="s">
        <v>77</v>
      </c>
      <c r="AY151" s="239" t="s">
        <v>126</v>
      </c>
    </row>
    <row r="152" spans="2:51" s="12" customFormat="1" ht="12">
      <c r="B152" s="229"/>
      <c r="C152" s="230"/>
      <c r="D152" s="225" t="s">
        <v>151</v>
      </c>
      <c r="E152" s="231" t="s">
        <v>19</v>
      </c>
      <c r="F152" s="232" t="s">
        <v>229</v>
      </c>
      <c r="G152" s="230"/>
      <c r="H152" s="233">
        <v>33.6</v>
      </c>
      <c r="I152" s="234"/>
      <c r="J152" s="230"/>
      <c r="K152" s="230"/>
      <c r="L152" s="235"/>
      <c r="M152" s="236"/>
      <c r="N152" s="237"/>
      <c r="O152" s="237"/>
      <c r="P152" s="237"/>
      <c r="Q152" s="237"/>
      <c r="R152" s="237"/>
      <c r="S152" s="237"/>
      <c r="T152" s="238"/>
      <c r="AT152" s="239" t="s">
        <v>151</v>
      </c>
      <c r="AU152" s="239" t="s">
        <v>86</v>
      </c>
      <c r="AV152" s="12" t="s">
        <v>86</v>
      </c>
      <c r="AW152" s="12" t="s">
        <v>37</v>
      </c>
      <c r="AX152" s="12" t="s">
        <v>77</v>
      </c>
      <c r="AY152" s="239" t="s">
        <v>126</v>
      </c>
    </row>
    <row r="153" spans="2:51" s="12" customFormat="1" ht="12">
      <c r="B153" s="229"/>
      <c r="C153" s="230"/>
      <c r="D153" s="225" t="s">
        <v>151</v>
      </c>
      <c r="E153" s="231" t="s">
        <v>19</v>
      </c>
      <c r="F153" s="232" t="s">
        <v>230</v>
      </c>
      <c r="G153" s="230"/>
      <c r="H153" s="233">
        <v>18.2</v>
      </c>
      <c r="I153" s="234"/>
      <c r="J153" s="230"/>
      <c r="K153" s="230"/>
      <c r="L153" s="235"/>
      <c r="M153" s="236"/>
      <c r="N153" s="237"/>
      <c r="O153" s="237"/>
      <c r="P153" s="237"/>
      <c r="Q153" s="237"/>
      <c r="R153" s="237"/>
      <c r="S153" s="237"/>
      <c r="T153" s="238"/>
      <c r="AT153" s="239" t="s">
        <v>151</v>
      </c>
      <c r="AU153" s="239" t="s">
        <v>86</v>
      </c>
      <c r="AV153" s="12" t="s">
        <v>86</v>
      </c>
      <c r="AW153" s="12" t="s">
        <v>37</v>
      </c>
      <c r="AX153" s="12" t="s">
        <v>77</v>
      </c>
      <c r="AY153" s="239" t="s">
        <v>126</v>
      </c>
    </row>
    <row r="154" spans="2:51" s="12" customFormat="1" ht="12">
      <c r="B154" s="229"/>
      <c r="C154" s="230"/>
      <c r="D154" s="225" t="s">
        <v>151</v>
      </c>
      <c r="E154" s="231" t="s">
        <v>19</v>
      </c>
      <c r="F154" s="232" t="s">
        <v>231</v>
      </c>
      <c r="G154" s="230"/>
      <c r="H154" s="233">
        <v>2.4</v>
      </c>
      <c r="I154" s="234"/>
      <c r="J154" s="230"/>
      <c r="K154" s="230"/>
      <c r="L154" s="235"/>
      <c r="M154" s="236"/>
      <c r="N154" s="237"/>
      <c r="O154" s="237"/>
      <c r="P154" s="237"/>
      <c r="Q154" s="237"/>
      <c r="R154" s="237"/>
      <c r="S154" s="237"/>
      <c r="T154" s="238"/>
      <c r="AT154" s="239" t="s">
        <v>151</v>
      </c>
      <c r="AU154" s="239" t="s">
        <v>86</v>
      </c>
      <c r="AV154" s="12" t="s">
        <v>86</v>
      </c>
      <c r="AW154" s="12" t="s">
        <v>37</v>
      </c>
      <c r="AX154" s="12" t="s">
        <v>77</v>
      </c>
      <c r="AY154" s="239" t="s">
        <v>126</v>
      </c>
    </row>
    <row r="155" spans="2:65" s="1" customFormat="1" ht="20.4" customHeight="1">
      <c r="B155" s="36"/>
      <c r="C155" s="213" t="s">
        <v>232</v>
      </c>
      <c r="D155" s="213" t="s">
        <v>128</v>
      </c>
      <c r="E155" s="214" t="s">
        <v>233</v>
      </c>
      <c r="F155" s="215" t="s">
        <v>234</v>
      </c>
      <c r="G155" s="216" t="s">
        <v>162</v>
      </c>
      <c r="H155" s="217">
        <v>71.75</v>
      </c>
      <c r="I155" s="218"/>
      <c r="J155" s="219">
        <f>ROUND(I155*H155,2)</f>
        <v>0</v>
      </c>
      <c r="K155" s="215" t="s">
        <v>132</v>
      </c>
      <c r="L155" s="41"/>
      <c r="M155" s="220" t="s">
        <v>19</v>
      </c>
      <c r="N155" s="221" t="s">
        <v>48</v>
      </c>
      <c r="O155" s="77"/>
      <c r="P155" s="222">
        <f>O155*H155</f>
        <v>0</v>
      </c>
      <c r="Q155" s="222">
        <v>0</v>
      </c>
      <c r="R155" s="222">
        <f>Q155*H155</f>
        <v>0</v>
      </c>
      <c r="S155" s="222">
        <v>0</v>
      </c>
      <c r="T155" s="223">
        <f>S155*H155</f>
        <v>0</v>
      </c>
      <c r="AR155" s="15" t="s">
        <v>133</v>
      </c>
      <c r="AT155" s="15" t="s">
        <v>128</v>
      </c>
      <c r="AU155" s="15" t="s">
        <v>86</v>
      </c>
      <c r="AY155" s="15" t="s">
        <v>126</v>
      </c>
      <c r="BE155" s="224">
        <f>IF(N155="základní",J155,0)</f>
        <v>0</v>
      </c>
      <c r="BF155" s="224">
        <f>IF(N155="snížená",J155,0)</f>
        <v>0</v>
      </c>
      <c r="BG155" s="224">
        <f>IF(N155="zákl. přenesená",J155,0)</f>
        <v>0</v>
      </c>
      <c r="BH155" s="224">
        <f>IF(N155="sníž. přenesená",J155,0)</f>
        <v>0</v>
      </c>
      <c r="BI155" s="224">
        <f>IF(N155="nulová",J155,0)</f>
        <v>0</v>
      </c>
      <c r="BJ155" s="15" t="s">
        <v>84</v>
      </c>
      <c r="BK155" s="224">
        <f>ROUND(I155*H155,2)</f>
        <v>0</v>
      </c>
      <c r="BL155" s="15" t="s">
        <v>133</v>
      </c>
      <c r="BM155" s="15" t="s">
        <v>235</v>
      </c>
    </row>
    <row r="156" spans="2:47" s="1" customFormat="1" ht="12">
      <c r="B156" s="36"/>
      <c r="C156" s="37"/>
      <c r="D156" s="225" t="s">
        <v>135</v>
      </c>
      <c r="E156" s="37"/>
      <c r="F156" s="226" t="s">
        <v>236</v>
      </c>
      <c r="G156" s="37"/>
      <c r="H156" s="37"/>
      <c r="I156" s="140"/>
      <c r="J156" s="37"/>
      <c r="K156" s="37"/>
      <c r="L156" s="41"/>
      <c r="M156" s="227"/>
      <c r="N156" s="77"/>
      <c r="O156" s="77"/>
      <c r="P156" s="77"/>
      <c r="Q156" s="77"/>
      <c r="R156" s="77"/>
      <c r="S156" s="77"/>
      <c r="T156" s="78"/>
      <c r="AT156" s="15" t="s">
        <v>135</v>
      </c>
      <c r="AU156" s="15" t="s">
        <v>86</v>
      </c>
    </row>
    <row r="157" spans="2:47" s="1" customFormat="1" ht="12">
      <c r="B157" s="36"/>
      <c r="C157" s="37"/>
      <c r="D157" s="225" t="s">
        <v>137</v>
      </c>
      <c r="E157" s="37"/>
      <c r="F157" s="228" t="s">
        <v>237</v>
      </c>
      <c r="G157" s="37"/>
      <c r="H157" s="37"/>
      <c r="I157" s="140"/>
      <c r="J157" s="37"/>
      <c r="K157" s="37"/>
      <c r="L157" s="41"/>
      <c r="M157" s="227"/>
      <c r="N157" s="77"/>
      <c r="O157" s="77"/>
      <c r="P157" s="77"/>
      <c r="Q157" s="77"/>
      <c r="R157" s="77"/>
      <c r="S157" s="77"/>
      <c r="T157" s="78"/>
      <c r="AT157" s="15" t="s">
        <v>137</v>
      </c>
      <c r="AU157" s="15" t="s">
        <v>86</v>
      </c>
    </row>
    <row r="158" spans="2:51" s="12" customFormat="1" ht="12">
      <c r="B158" s="229"/>
      <c r="C158" s="230"/>
      <c r="D158" s="225" t="s">
        <v>151</v>
      </c>
      <c r="E158" s="231" t="s">
        <v>19</v>
      </c>
      <c r="F158" s="232" t="s">
        <v>228</v>
      </c>
      <c r="G158" s="230"/>
      <c r="H158" s="233">
        <v>17.55</v>
      </c>
      <c r="I158" s="234"/>
      <c r="J158" s="230"/>
      <c r="K158" s="230"/>
      <c r="L158" s="235"/>
      <c r="M158" s="236"/>
      <c r="N158" s="237"/>
      <c r="O158" s="237"/>
      <c r="P158" s="237"/>
      <c r="Q158" s="237"/>
      <c r="R158" s="237"/>
      <c r="S158" s="237"/>
      <c r="T158" s="238"/>
      <c r="AT158" s="239" t="s">
        <v>151</v>
      </c>
      <c r="AU158" s="239" t="s">
        <v>86</v>
      </c>
      <c r="AV158" s="12" t="s">
        <v>86</v>
      </c>
      <c r="AW158" s="12" t="s">
        <v>37</v>
      </c>
      <c r="AX158" s="12" t="s">
        <v>77</v>
      </c>
      <c r="AY158" s="239" t="s">
        <v>126</v>
      </c>
    </row>
    <row r="159" spans="2:51" s="12" customFormat="1" ht="12">
      <c r="B159" s="229"/>
      <c r="C159" s="230"/>
      <c r="D159" s="225" t="s">
        <v>151</v>
      </c>
      <c r="E159" s="231" t="s">
        <v>19</v>
      </c>
      <c r="F159" s="232" t="s">
        <v>229</v>
      </c>
      <c r="G159" s="230"/>
      <c r="H159" s="233">
        <v>33.6</v>
      </c>
      <c r="I159" s="234"/>
      <c r="J159" s="230"/>
      <c r="K159" s="230"/>
      <c r="L159" s="235"/>
      <c r="M159" s="236"/>
      <c r="N159" s="237"/>
      <c r="O159" s="237"/>
      <c r="P159" s="237"/>
      <c r="Q159" s="237"/>
      <c r="R159" s="237"/>
      <c r="S159" s="237"/>
      <c r="T159" s="238"/>
      <c r="AT159" s="239" t="s">
        <v>151</v>
      </c>
      <c r="AU159" s="239" t="s">
        <v>86</v>
      </c>
      <c r="AV159" s="12" t="s">
        <v>86</v>
      </c>
      <c r="AW159" s="12" t="s">
        <v>37</v>
      </c>
      <c r="AX159" s="12" t="s">
        <v>77</v>
      </c>
      <c r="AY159" s="239" t="s">
        <v>126</v>
      </c>
    </row>
    <row r="160" spans="2:51" s="12" customFormat="1" ht="12">
      <c r="B160" s="229"/>
      <c r="C160" s="230"/>
      <c r="D160" s="225" t="s">
        <v>151</v>
      </c>
      <c r="E160" s="231" t="s">
        <v>19</v>
      </c>
      <c r="F160" s="232" t="s">
        <v>230</v>
      </c>
      <c r="G160" s="230"/>
      <c r="H160" s="233">
        <v>18.2</v>
      </c>
      <c r="I160" s="234"/>
      <c r="J160" s="230"/>
      <c r="K160" s="230"/>
      <c r="L160" s="235"/>
      <c r="M160" s="236"/>
      <c r="N160" s="237"/>
      <c r="O160" s="237"/>
      <c r="P160" s="237"/>
      <c r="Q160" s="237"/>
      <c r="R160" s="237"/>
      <c r="S160" s="237"/>
      <c r="T160" s="238"/>
      <c r="AT160" s="239" t="s">
        <v>151</v>
      </c>
      <c r="AU160" s="239" t="s">
        <v>86</v>
      </c>
      <c r="AV160" s="12" t="s">
        <v>86</v>
      </c>
      <c r="AW160" s="12" t="s">
        <v>37</v>
      </c>
      <c r="AX160" s="12" t="s">
        <v>77</v>
      </c>
      <c r="AY160" s="239" t="s">
        <v>126</v>
      </c>
    </row>
    <row r="161" spans="2:51" s="12" customFormat="1" ht="12">
      <c r="B161" s="229"/>
      <c r="C161" s="230"/>
      <c r="D161" s="225" t="s">
        <v>151</v>
      </c>
      <c r="E161" s="231" t="s">
        <v>19</v>
      </c>
      <c r="F161" s="232" t="s">
        <v>231</v>
      </c>
      <c r="G161" s="230"/>
      <c r="H161" s="233">
        <v>2.4</v>
      </c>
      <c r="I161" s="234"/>
      <c r="J161" s="230"/>
      <c r="K161" s="230"/>
      <c r="L161" s="235"/>
      <c r="M161" s="236"/>
      <c r="N161" s="237"/>
      <c r="O161" s="237"/>
      <c r="P161" s="237"/>
      <c r="Q161" s="237"/>
      <c r="R161" s="237"/>
      <c r="S161" s="237"/>
      <c r="T161" s="238"/>
      <c r="AT161" s="239" t="s">
        <v>151</v>
      </c>
      <c r="AU161" s="239" t="s">
        <v>86</v>
      </c>
      <c r="AV161" s="12" t="s">
        <v>86</v>
      </c>
      <c r="AW161" s="12" t="s">
        <v>37</v>
      </c>
      <c r="AX161" s="12" t="s">
        <v>77</v>
      </c>
      <c r="AY161" s="239" t="s">
        <v>126</v>
      </c>
    </row>
    <row r="162" spans="2:65" s="1" customFormat="1" ht="20.4" customHeight="1">
      <c r="B162" s="36"/>
      <c r="C162" s="213" t="s">
        <v>238</v>
      </c>
      <c r="D162" s="213" t="s">
        <v>128</v>
      </c>
      <c r="E162" s="214" t="s">
        <v>239</v>
      </c>
      <c r="F162" s="215" t="s">
        <v>240</v>
      </c>
      <c r="G162" s="216" t="s">
        <v>162</v>
      </c>
      <c r="H162" s="217">
        <v>71.75</v>
      </c>
      <c r="I162" s="218"/>
      <c r="J162" s="219">
        <f>ROUND(I162*H162,2)</f>
        <v>0</v>
      </c>
      <c r="K162" s="215" t="s">
        <v>132</v>
      </c>
      <c r="L162" s="41"/>
      <c r="M162" s="220" t="s">
        <v>19</v>
      </c>
      <c r="N162" s="221" t="s">
        <v>48</v>
      </c>
      <c r="O162" s="77"/>
      <c r="P162" s="222">
        <f>O162*H162</f>
        <v>0</v>
      </c>
      <c r="Q162" s="222">
        <v>0</v>
      </c>
      <c r="R162" s="222">
        <f>Q162*H162</f>
        <v>0</v>
      </c>
      <c r="S162" s="222">
        <v>0</v>
      </c>
      <c r="T162" s="223">
        <f>S162*H162</f>
        <v>0</v>
      </c>
      <c r="AR162" s="15" t="s">
        <v>133</v>
      </c>
      <c r="AT162" s="15" t="s">
        <v>128</v>
      </c>
      <c r="AU162" s="15" t="s">
        <v>86</v>
      </c>
      <c r="AY162" s="15" t="s">
        <v>126</v>
      </c>
      <c r="BE162" s="224">
        <f>IF(N162="základní",J162,0)</f>
        <v>0</v>
      </c>
      <c r="BF162" s="224">
        <f>IF(N162="snížená",J162,0)</f>
        <v>0</v>
      </c>
      <c r="BG162" s="224">
        <f>IF(N162="zákl. přenesená",J162,0)</f>
        <v>0</v>
      </c>
      <c r="BH162" s="224">
        <f>IF(N162="sníž. přenesená",J162,0)</f>
        <v>0</v>
      </c>
      <c r="BI162" s="224">
        <f>IF(N162="nulová",J162,0)</f>
        <v>0</v>
      </c>
      <c r="BJ162" s="15" t="s">
        <v>84</v>
      </c>
      <c r="BK162" s="224">
        <f>ROUND(I162*H162,2)</f>
        <v>0</v>
      </c>
      <c r="BL162" s="15" t="s">
        <v>133</v>
      </c>
      <c r="BM162" s="15" t="s">
        <v>241</v>
      </c>
    </row>
    <row r="163" spans="2:47" s="1" customFormat="1" ht="12">
      <c r="B163" s="36"/>
      <c r="C163" s="37"/>
      <c r="D163" s="225" t="s">
        <v>135</v>
      </c>
      <c r="E163" s="37"/>
      <c r="F163" s="226" t="s">
        <v>240</v>
      </c>
      <c r="G163" s="37"/>
      <c r="H163" s="37"/>
      <c r="I163" s="140"/>
      <c r="J163" s="37"/>
      <c r="K163" s="37"/>
      <c r="L163" s="41"/>
      <c r="M163" s="227"/>
      <c r="N163" s="77"/>
      <c r="O163" s="77"/>
      <c r="P163" s="77"/>
      <c r="Q163" s="77"/>
      <c r="R163" s="77"/>
      <c r="S163" s="77"/>
      <c r="T163" s="78"/>
      <c r="AT163" s="15" t="s">
        <v>135</v>
      </c>
      <c r="AU163" s="15" t="s">
        <v>86</v>
      </c>
    </row>
    <row r="164" spans="2:47" s="1" customFormat="1" ht="12">
      <c r="B164" s="36"/>
      <c r="C164" s="37"/>
      <c r="D164" s="225" t="s">
        <v>137</v>
      </c>
      <c r="E164" s="37"/>
      <c r="F164" s="228" t="s">
        <v>242</v>
      </c>
      <c r="G164" s="37"/>
      <c r="H164" s="37"/>
      <c r="I164" s="140"/>
      <c r="J164" s="37"/>
      <c r="K164" s="37"/>
      <c r="L164" s="41"/>
      <c r="M164" s="227"/>
      <c r="N164" s="77"/>
      <c r="O164" s="77"/>
      <c r="P164" s="77"/>
      <c r="Q164" s="77"/>
      <c r="R164" s="77"/>
      <c r="S164" s="77"/>
      <c r="T164" s="78"/>
      <c r="AT164" s="15" t="s">
        <v>137</v>
      </c>
      <c r="AU164" s="15" t="s">
        <v>86</v>
      </c>
    </row>
    <row r="165" spans="2:51" s="12" customFormat="1" ht="12">
      <c r="B165" s="229"/>
      <c r="C165" s="230"/>
      <c r="D165" s="225" t="s">
        <v>151</v>
      </c>
      <c r="E165" s="231" t="s">
        <v>19</v>
      </c>
      <c r="F165" s="232" t="s">
        <v>228</v>
      </c>
      <c r="G165" s="230"/>
      <c r="H165" s="233">
        <v>17.55</v>
      </c>
      <c r="I165" s="234"/>
      <c r="J165" s="230"/>
      <c r="K165" s="230"/>
      <c r="L165" s="235"/>
      <c r="M165" s="236"/>
      <c r="N165" s="237"/>
      <c r="O165" s="237"/>
      <c r="P165" s="237"/>
      <c r="Q165" s="237"/>
      <c r="R165" s="237"/>
      <c r="S165" s="237"/>
      <c r="T165" s="238"/>
      <c r="AT165" s="239" t="s">
        <v>151</v>
      </c>
      <c r="AU165" s="239" t="s">
        <v>86</v>
      </c>
      <c r="AV165" s="12" t="s">
        <v>86</v>
      </c>
      <c r="AW165" s="12" t="s">
        <v>37</v>
      </c>
      <c r="AX165" s="12" t="s">
        <v>77</v>
      </c>
      <c r="AY165" s="239" t="s">
        <v>126</v>
      </c>
    </row>
    <row r="166" spans="2:51" s="12" customFormat="1" ht="12">
      <c r="B166" s="229"/>
      <c r="C166" s="230"/>
      <c r="D166" s="225" t="s">
        <v>151</v>
      </c>
      <c r="E166" s="231" t="s">
        <v>19</v>
      </c>
      <c r="F166" s="232" t="s">
        <v>229</v>
      </c>
      <c r="G166" s="230"/>
      <c r="H166" s="233">
        <v>33.6</v>
      </c>
      <c r="I166" s="234"/>
      <c r="J166" s="230"/>
      <c r="K166" s="230"/>
      <c r="L166" s="235"/>
      <c r="M166" s="236"/>
      <c r="N166" s="237"/>
      <c r="O166" s="237"/>
      <c r="P166" s="237"/>
      <c r="Q166" s="237"/>
      <c r="R166" s="237"/>
      <c r="S166" s="237"/>
      <c r="T166" s="238"/>
      <c r="AT166" s="239" t="s">
        <v>151</v>
      </c>
      <c r="AU166" s="239" t="s">
        <v>86</v>
      </c>
      <c r="AV166" s="12" t="s">
        <v>86</v>
      </c>
      <c r="AW166" s="12" t="s">
        <v>37</v>
      </c>
      <c r="AX166" s="12" t="s">
        <v>77</v>
      </c>
      <c r="AY166" s="239" t="s">
        <v>126</v>
      </c>
    </row>
    <row r="167" spans="2:51" s="12" customFormat="1" ht="12">
      <c r="B167" s="229"/>
      <c r="C167" s="230"/>
      <c r="D167" s="225" t="s">
        <v>151</v>
      </c>
      <c r="E167" s="231" t="s">
        <v>19</v>
      </c>
      <c r="F167" s="232" t="s">
        <v>230</v>
      </c>
      <c r="G167" s="230"/>
      <c r="H167" s="233">
        <v>18.2</v>
      </c>
      <c r="I167" s="234"/>
      <c r="J167" s="230"/>
      <c r="K167" s="230"/>
      <c r="L167" s="235"/>
      <c r="M167" s="236"/>
      <c r="N167" s="237"/>
      <c r="O167" s="237"/>
      <c r="P167" s="237"/>
      <c r="Q167" s="237"/>
      <c r="R167" s="237"/>
      <c r="S167" s="237"/>
      <c r="T167" s="238"/>
      <c r="AT167" s="239" t="s">
        <v>151</v>
      </c>
      <c r="AU167" s="239" t="s">
        <v>86</v>
      </c>
      <c r="AV167" s="12" t="s">
        <v>86</v>
      </c>
      <c r="AW167" s="12" t="s">
        <v>37</v>
      </c>
      <c r="AX167" s="12" t="s">
        <v>77</v>
      </c>
      <c r="AY167" s="239" t="s">
        <v>126</v>
      </c>
    </row>
    <row r="168" spans="2:51" s="12" customFormat="1" ht="12">
      <c r="B168" s="229"/>
      <c r="C168" s="230"/>
      <c r="D168" s="225" t="s">
        <v>151</v>
      </c>
      <c r="E168" s="231" t="s">
        <v>19</v>
      </c>
      <c r="F168" s="232" t="s">
        <v>231</v>
      </c>
      <c r="G168" s="230"/>
      <c r="H168" s="233">
        <v>2.4</v>
      </c>
      <c r="I168" s="234"/>
      <c r="J168" s="230"/>
      <c r="K168" s="230"/>
      <c r="L168" s="235"/>
      <c r="M168" s="236"/>
      <c r="N168" s="237"/>
      <c r="O168" s="237"/>
      <c r="P168" s="237"/>
      <c r="Q168" s="237"/>
      <c r="R168" s="237"/>
      <c r="S168" s="237"/>
      <c r="T168" s="238"/>
      <c r="AT168" s="239" t="s">
        <v>151</v>
      </c>
      <c r="AU168" s="239" t="s">
        <v>86</v>
      </c>
      <c r="AV168" s="12" t="s">
        <v>86</v>
      </c>
      <c r="AW168" s="12" t="s">
        <v>37</v>
      </c>
      <c r="AX168" s="12" t="s">
        <v>77</v>
      </c>
      <c r="AY168" s="239" t="s">
        <v>126</v>
      </c>
    </row>
    <row r="169" spans="2:65" s="1" customFormat="1" ht="20.4" customHeight="1">
      <c r="B169" s="36"/>
      <c r="C169" s="213" t="s">
        <v>243</v>
      </c>
      <c r="D169" s="213" t="s">
        <v>128</v>
      </c>
      <c r="E169" s="214" t="s">
        <v>244</v>
      </c>
      <c r="F169" s="215" t="s">
        <v>245</v>
      </c>
      <c r="G169" s="216" t="s">
        <v>246</v>
      </c>
      <c r="H169" s="217">
        <v>143.5</v>
      </c>
      <c r="I169" s="218"/>
      <c r="J169" s="219">
        <f>ROUND(I169*H169,2)</f>
        <v>0</v>
      </c>
      <c r="K169" s="215" t="s">
        <v>132</v>
      </c>
      <c r="L169" s="41"/>
      <c r="M169" s="220" t="s">
        <v>19</v>
      </c>
      <c r="N169" s="221" t="s">
        <v>48</v>
      </c>
      <c r="O169" s="77"/>
      <c r="P169" s="222">
        <f>O169*H169</f>
        <v>0</v>
      </c>
      <c r="Q169" s="222">
        <v>0</v>
      </c>
      <c r="R169" s="222">
        <f>Q169*H169</f>
        <v>0</v>
      </c>
      <c r="S169" s="222">
        <v>0</v>
      </c>
      <c r="T169" s="223">
        <f>S169*H169</f>
        <v>0</v>
      </c>
      <c r="AR169" s="15" t="s">
        <v>133</v>
      </c>
      <c r="AT169" s="15" t="s">
        <v>128</v>
      </c>
      <c r="AU169" s="15" t="s">
        <v>86</v>
      </c>
      <c r="AY169" s="15" t="s">
        <v>126</v>
      </c>
      <c r="BE169" s="224">
        <f>IF(N169="základní",J169,0)</f>
        <v>0</v>
      </c>
      <c r="BF169" s="224">
        <f>IF(N169="snížená",J169,0)</f>
        <v>0</v>
      </c>
      <c r="BG169" s="224">
        <f>IF(N169="zákl. přenesená",J169,0)</f>
        <v>0</v>
      </c>
      <c r="BH169" s="224">
        <f>IF(N169="sníž. přenesená",J169,0)</f>
        <v>0</v>
      </c>
      <c r="BI169" s="224">
        <f>IF(N169="nulová",J169,0)</f>
        <v>0</v>
      </c>
      <c r="BJ169" s="15" t="s">
        <v>84</v>
      </c>
      <c r="BK169" s="224">
        <f>ROUND(I169*H169,2)</f>
        <v>0</v>
      </c>
      <c r="BL169" s="15" t="s">
        <v>133</v>
      </c>
      <c r="BM169" s="15" t="s">
        <v>247</v>
      </c>
    </row>
    <row r="170" spans="2:47" s="1" customFormat="1" ht="12">
      <c r="B170" s="36"/>
      <c r="C170" s="37"/>
      <c r="D170" s="225" t="s">
        <v>135</v>
      </c>
      <c r="E170" s="37"/>
      <c r="F170" s="226" t="s">
        <v>248</v>
      </c>
      <c r="G170" s="37"/>
      <c r="H170" s="37"/>
      <c r="I170" s="140"/>
      <c r="J170" s="37"/>
      <c r="K170" s="37"/>
      <c r="L170" s="41"/>
      <c r="M170" s="227"/>
      <c r="N170" s="77"/>
      <c r="O170" s="77"/>
      <c r="P170" s="77"/>
      <c r="Q170" s="77"/>
      <c r="R170" s="77"/>
      <c r="S170" s="77"/>
      <c r="T170" s="78"/>
      <c r="AT170" s="15" t="s">
        <v>135</v>
      </c>
      <c r="AU170" s="15" t="s">
        <v>86</v>
      </c>
    </row>
    <row r="171" spans="2:47" s="1" customFormat="1" ht="12">
      <c r="B171" s="36"/>
      <c r="C171" s="37"/>
      <c r="D171" s="225" t="s">
        <v>137</v>
      </c>
      <c r="E171" s="37"/>
      <c r="F171" s="228" t="s">
        <v>249</v>
      </c>
      <c r="G171" s="37"/>
      <c r="H171" s="37"/>
      <c r="I171" s="140"/>
      <c r="J171" s="37"/>
      <c r="K171" s="37"/>
      <c r="L171" s="41"/>
      <c r="M171" s="227"/>
      <c r="N171" s="77"/>
      <c r="O171" s="77"/>
      <c r="P171" s="77"/>
      <c r="Q171" s="77"/>
      <c r="R171" s="77"/>
      <c r="S171" s="77"/>
      <c r="T171" s="78"/>
      <c r="AT171" s="15" t="s">
        <v>137</v>
      </c>
      <c r="AU171" s="15" t="s">
        <v>86</v>
      </c>
    </row>
    <row r="172" spans="2:51" s="12" customFormat="1" ht="12">
      <c r="B172" s="229"/>
      <c r="C172" s="230"/>
      <c r="D172" s="225" t="s">
        <v>151</v>
      </c>
      <c r="E172" s="231" t="s">
        <v>19</v>
      </c>
      <c r="F172" s="232" t="s">
        <v>228</v>
      </c>
      <c r="G172" s="230"/>
      <c r="H172" s="233">
        <v>17.55</v>
      </c>
      <c r="I172" s="234"/>
      <c r="J172" s="230"/>
      <c r="K172" s="230"/>
      <c r="L172" s="235"/>
      <c r="M172" s="236"/>
      <c r="N172" s="237"/>
      <c r="O172" s="237"/>
      <c r="P172" s="237"/>
      <c r="Q172" s="237"/>
      <c r="R172" s="237"/>
      <c r="S172" s="237"/>
      <c r="T172" s="238"/>
      <c r="AT172" s="239" t="s">
        <v>151</v>
      </c>
      <c r="AU172" s="239" t="s">
        <v>86</v>
      </c>
      <c r="AV172" s="12" t="s">
        <v>86</v>
      </c>
      <c r="AW172" s="12" t="s">
        <v>37</v>
      </c>
      <c r="AX172" s="12" t="s">
        <v>77</v>
      </c>
      <c r="AY172" s="239" t="s">
        <v>126</v>
      </c>
    </row>
    <row r="173" spans="2:51" s="12" customFormat="1" ht="12">
      <c r="B173" s="229"/>
      <c r="C173" s="230"/>
      <c r="D173" s="225" t="s">
        <v>151</v>
      </c>
      <c r="E173" s="231" t="s">
        <v>19</v>
      </c>
      <c r="F173" s="232" t="s">
        <v>229</v>
      </c>
      <c r="G173" s="230"/>
      <c r="H173" s="233">
        <v>33.6</v>
      </c>
      <c r="I173" s="234"/>
      <c r="J173" s="230"/>
      <c r="K173" s="230"/>
      <c r="L173" s="235"/>
      <c r="M173" s="236"/>
      <c r="N173" s="237"/>
      <c r="O173" s="237"/>
      <c r="P173" s="237"/>
      <c r="Q173" s="237"/>
      <c r="R173" s="237"/>
      <c r="S173" s="237"/>
      <c r="T173" s="238"/>
      <c r="AT173" s="239" t="s">
        <v>151</v>
      </c>
      <c r="AU173" s="239" t="s">
        <v>86</v>
      </c>
      <c r="AV173" s="12" t="s">
        <v>86</v>
      </c>
      <c r="AW173" s="12" t="s">
        <v>37</v>
      </c>
      <c r="AX173" s="12" t="s">
        <v>77</v>
      </c>
      <c r="AY173" s="239" t="s">
        <v>126</v>
      </c>
    </row>
    <row r="174" spans="2:51" s="12" customFormat="1" ht="12">
      <c r="B174" s="229"/>
      <c r="C174" s="230"/>
      <c r="D174" s="225" t="s">
        <v>151</v>
      </c>
      <c r="E174" s="231" t="s">
        <v>19</v>
      </c>
      <c r="F174" s="232" t="s">
        <v>230</v>
      </c>
      <c r="G174" s="230"/>
      <c r="H174" s="233">
        <v>18.2</v>
      </c>
      <c r="I174" s="234"/>
      <c r="J174" s="230"/>
      <c r="K174" s="230"/>
      <c r="L174" s="235"/>
      <c r="M174" s="236"/>
      <c r="N174" s="237"/>
      <c r="O174" s="237"/>
      <c r="P174" s="237"/>
      <c r="Q174" s="237"/>
      <c r="R174" s="237"/>
      <c r="S174" s="237"/>
      <c r="T174" s="238"/>
      <c r="AT174" s="239" t="s">
        <v>151</v>
      </c>
      <c r="AU174" s="239" t="s">
        <v>86</v>
      </c>
      <c r="AV174" s="12" t="s">
        <v>86</v>
      </c>
      <c r="AW174" s="12" t="s">
        <v>37</v>
      </c>
      <c r="AX174" s="12" t="s">
        <v>77</v>
      </c>
      <c r="AY174" s="239" t="s">
        <v>126</v>
      </c>
    </row>
    <row r="175" spans="2:51" s="12" customFormat="1" ht="12">
      <c r="B175" s="229"/>
      <c r="C175" s="230"/>
      <c r="D175" s="225" t="s">
        <v>151</v>
      </c>
      <c r="E175" s="231" t="s">
        <v>19</v>
      </c>
      <c r="F175" s="232" t="s">
        <v>231</v>
      </c>
      <c r="G175" s="230"/>
      <c r="H175" s="233">
        <v>2.4</v>
      </c>
      <c r="I175" s="234"/>
      <c r="J175" s="230"/>
      <c r="K175" s="230"/>
      <c r="L175" s="235"/>
      <c r="M175" s="236"/>
      <c r="N175" s="237"/>
      <c r="O175" s="237"/>
      <c r="P175" s="237"/>
      <c r="Q175" s="237"/>
      <c r="R175" s="237"/>
      <c r="S175" s="237"/>
      <c r="T175" s="238"/>
      <c r="AT175" s="239" t="s">
        <v>151</v>
      </c>
      <c r="AU175" s="239" t="s">
        <v>86</v>
      </c>
      <c r="AV175" s="12" t="s">
        <v>86</v>
      </c>
      <c r="AW175" s="12" t="s">
        <v>37</v>
      </c>
      <c r="AX175" s="12" t="s">
        <v>77</v>
      </c>
      <c r="AY175" s="239" t="s">
        <v>126</v>
      </c>
    </row>
    <row r="176" spans="2:51" s="12" customFormat="1" ht="12">
      <c r="B176" s="229"/>
      <c r="C176" s="230"/>
      <c r="D176" s="225" t="s">
        <v>151</v>
      </c>
      <c r="E176" s="230"/>
      <c r="F176" s="232" t="s">
        <v>250</v>
      </c>
      <c r="G176" s="230"/>
      <c r="H176" s="233">
        <v>143.5</v>
      </c>
      <c r="I176" s="234"/>
      <c r="J176" s="230"/>
      <c r="K176" s="230"/>
      <c r="L176" s="235"/>
      <c r="M176" s="236"/>
      <c r="N176" s="237"/>
      <c r="O176" s="237"/>
      <c r="P176" s="237"/>
      <c r="Q176" s="237"/>
      <c r="R176" s="237"/>
      <c r="S176" s="237"/>
      <c r="T176" s="238"/>
      <c r="AT176" s="239" t="s">
        <v>151</v>
      </c>
      <c r="AU176" s="239" t="s">
        <v>86</v>
      </c>
      <c r="AV176" s="12" t="s">
        <v>86</v>
      </c>
      <c r="AW176" s="12" t="s">
        <v>4</v>
      </c>
      <c r="AX176" s="12" t="s">
        <v>84</v>
      </c>
      <c r="AY176" s="239" t="s">
        <v>126</v>
      </c>
    </row>
    <row r="177" spans="2:65" s="1" customFormat="1" ht="20.4" customHeight="1">
      <c r="B177" s="36"/>
      <c r="C177" s="213" t="s">
        <v>251</v>
      </c>
      <c r="D177" s="213" t="s">
        <v>128</v>
      </c>
      <c r="E177" s="214" t="s">
        <v>252</v>
      </c>
      <c r="F177" s="215" t="s">
        <v>253</v>
      </c>
      <c r="G177" s="216" t="s">
        <v>162</v>
      </c>
      <c r="H177" s="217">
        <v>83.85</v>
      </c>
      <c r="I177" s="218"/>
      <c r="J177" s="219">
        <f>ROUND(I177*H177,2)</f>
        <v>0</v>
      </c>
      <c r="K177" s="215" t="s">
        <v>132</v>
      </c>
      <c r="L177" s="41"/>
      <c r="M177" s="220" t="s">
        <v>19</v>
      </c>
      <c r="N177" s="221" t="s">
        <v>48</v>
      </c>
      <c r="O177" s="77"/>
      <c r="P177" s="222">
        <f>O177*H177</f>
        <v>0</v>
      </c>
      <c r="Q177" s="222">
        <v>0</v>
      </c>
      <c r="R177" s="222">
        <f>Q177*H177</f>
        <v>0</v>
      </c>
      <c r="S177" s="222">
        <v>0</v>
      </c>
      <c r="T177" s="223">
        <f>S177*H177</f>
        <v>0</v>
      </c>
      <c r="AR177" s="15" t="s">
        <v>133</v>
      </c>
      <c r="AT177" s="15" t="s">
        <v>128</v>
      </c>
      <c r="AU177" s="15" t="s">
        <v>86</v>
      </c>
      <c r="AY177" s="15" t="s">
        <v>126</v>
      </c>
      <c r="BE177" s="224">
        <f>IF(N177="základní",J177,0)</f>
        <v>0</v>
      </c>
      <c r="BF177" s="224">
        <f>IF(N177="snížená",J177,0)</f>
        <v>0</v>
      </c>
      <c r="BG177" s="224">
        <f>IF(N177="zákl. přenesená",J177,0)</f>
        <v>0</v>
      </c>
      <c r="BH177" s="224">
        <f>IF(N177="sníž. přenesená",J177,0)</f>
        <v>0</v>
      </c>
      <c r="BI177" s="224">
        <f>IF(N177="nulová",J177,0)</f>
        <v>0</v>
      </c>
      <c r="BJ177" s="15" t="s">
        <v>84</v>
      </c>
      <c r="BK177" s="224">
        <f>ROUND(I177*H177,2)</f>
        <v>0</v>
      </c>
      <c r="BL177" s="15" t="s">
        <v>133</v>
      </c>
      <c r="BM177" s="15" t="s">
        <v>254</v>
      </c>
    </row>
    <row r="178" spans="2:47" s="1" customFormat="1" ht="12">
      <c r="B178" s="36"/>
      <c r="C178" s="37"/>
      <c r="D178" s="225" t="s">
        <v>135</v>
      </c>
      <c r="E178" s="37"/>
      <c r="F178" s="226" t="s">
        <v>255</v>
      </c>
      <c r="G178" s="37"/>
      <c r="H178" s="37"/>
      <c r="I178" s="140"/>
      <c r="J178" s="37"/>
      <c r="K178" s="37"/>
      <c r="L178" s="41"/>
      <c r="M178" s="227"/>
      <c r="N178" s="77"/>
      <c r="O178" s="77"/>
      <c r="P178" s="77"/>
      <c r="Q178" s="77"/>
      <c r="R178" s="77"/>
      <c r="S178" s="77"/>
      <c r="T178" s="78"/>
      <c r="AT178" s="15" t="s">
        <v>135</v>
      </c>
      <c r="AU178" s="15" t="s">
        <v>86</v>
      </c>
    </row>
    <row r="179" spans="2:47" s="1" customFormat="1" ht="12">
      <c r="B179" s="36"/>
      <c r="C179" s="37"/>
      <c r="D179" s="225" t="s">
        <v>137</v>
      </c>
      <c r="E179" s="37"/>
      <c r="F179" s="228" t="s">
        <v>256</v>
      </c>
      <c r="G179" s="37"/>
      <c r="H179" s="37"/>
      <c r="I179" s="140"/>
      <c r="J179" s="37"/>
      <c r="K179" s="37"/>
      <c r="L179" s="41"/>
      <c r="M179" s="227"/>
      <c r="N179" s="77"/>
      <c r="O179" s="77"/>
      <c r="P179" s="77"/>
      <c r="Q179" s="77"/>
      <c r="R179" s="77"/>
      <c r="S179" s="77"/>
      <c r="T179" s="78"/>
      <c r="AT179" s="15" t="s">
        <v>137</v>
      </c>
      <c r="AU179" s="15" t="s">
        <v>86</v>
      </c>
    </row>
    <row r="180" spans="2:51" s="12" customFormat="1" ht="12">
      <c r="B180" s="229"/>
      <c r="C180" s="230"/>
      <c r="D180" s="225" t="s">
        <v>151</v>
      </c>
      <c r="E180" s="231" t="s">
        <v>19</v>
      </c>
      <c r="F180" s="232" t="s">
        <v>166</v>
      </c>
      <c r="G180" s="230"/>
      <c r="H180" s="233">
        <v>71.4</v>
      </c>
      <c r="I180" s="234"/>
      <c r="J180" s="230"/>
      <c r="K180" s="230"/>
      <c r="L180" s="235"/>
      <c r="M180" s="236"/>
      <c r="N180" s="237"/>
      <c r="O180" s="237"/>
      <c r="P180" s="237"/>
      <c r="Q180" s="237"/>
      <c r="R180" s="237"/>
      <c r="S180" s="237"/>
      <c r="T180" s="238"/>
      <c r="AT180" s="239" t="s">
        <v>151</v>
      </c>
      <c r="AU180" s="239" t="s">
        <v>86</v>
      </c>
      <c r="AV180" s="12" t="s">
        <v>86</v>
      </c>
      <c r="AW180" s="12" t="s">
        <v>37</v>
      </c>
      <c r="AX180" s="12" t="s">
        <v>77</v>
      </c>
      <c r="AY180" s="239" t="s">
        <v>126</v>
      </c>
    </row>
    <row r="181" spans="2:51" s="12" customFormat="1" ht="12">
      <c r="B181" s="229"/>
      <c r="C181" s="230"/>
      <c r="D181" s="225" t="s">
        <v>151</v>
      </c>
      <c r="E181" s="231" t="s">
        <v>19</v>
      </c>
      <c r="F181" s="232" t="s">
        <v>179</v>
      </c>
      <c r="G181" s="230"/>
      <c r="H181" s="233">
        <v>84.2</v>
      </c>
      <c r="I181" s="234"/>
      <c r="J181" s="230"/>
      <c r="K181" s="230"/>
      <c r="L181" s="235"/>
      <c r="M181" s="236"/>
      <c r="N181" s="237"/>
      <c r="O181" s="237"/>
      <c r="P181" s="237"/>
      <c r="Q181" s="237"/>
      <c r="R181" s="237"/>
      <c r="S181" s="237"/>
      <c r="T181" s="238"/>
      <c r="AT181" s="239" t="s">
        <v>151</v>
      </c>
      <c r="AU181" s="239" t="s">
        <v>86</v>
      </c>
      <c r="AV181" s="12" t="s">
        <v>86</v>
      </c>
      <c r="AW181" s="12" t="s">
        <v>37</v>
      </c>
      <c r="AX181" s="12" t="s">
        <v>77</v>
      </c>
      <c r="AY181" s="239" t="s">
        <v>126</v>
      </c>
    </row>
    <row r="182" spans="2:51" s="12" customFormat="1" ht="12">
      <c r="B182" s="229"/>
      <c r="C182" s="230"/>
      <c r="D182" s="225" t="s">
        <v>151</v>
      </c>
      <c r="E182" s="231" t="s">
        <v>19</v>
      </c>
      <c r="F182" s="232" t="s">
        <v>257</v>
      </c>
      <c r="G182" s="230"/>
      <c r="H182" s="233">
        <v>-17.55</v>
      </c>
      <c r="I182" s="234"/>
      <c r="J182" s="230"/>
      <c r="K182" s="230"/>
      <c r="L182" s="235"/>
      <c r="M182" s="236"/>
      <c r="N182" s="237"/>
      <c r="O182" s="237"/>
      <c r="P182" s="237"/>
      <c r="Q182" s="237"/>
      <c r="R182" s="237"/>
      <c r="S182" s="237"/>
      <c r="T182" s="238"/>
      <c r="AT182" s="239" t="s">
        <v>151</v>
      </c>
      <c r="AU182" s="239" t="s">
        <v>86</v>
      </c>
      <c r="AV182" s="12" t="s">
        <v>86</v>
      </c>
      <c r="AW182" s="12" t="s">
        <v>37</v>
      </c>
      <c r="AX182" s="12" t="s">
        <v>77</v>
      </c>
      <c r="AY182" s="239" t="s">
        <v>126</v>
      </c>
    </row>
    <row r="183" spans="2:51" s="12" customFormat="1" ht="12">
      <c r="B183" s="229"/>
      <c r="C183" s="230"/>
      <c r="D183" s="225" t="s">
        <v>151</v>
      </c>
      <c r="E183" s="231" t="s">
        <v>19</v>
      </c>
      <c r="F183" s="232" t="s">
        <v>258</v>
      </c>
      <c r="G183" s="230"/>
      <c r="H183" s="233">
        <v>-33.6</v>
      </c>
      <c r="I183" s="234"/>
      <c r="J183" s="230"/>
      <c r="K183" s="230"/>
      <c r="L183" s="235"/>
      <c r="M183" s="236"/>
      <c r="N183" s="237"/>
      <c r="O183" s="237"/>
      <c r="P183" s="237"/>
      <c r="Q183" s="237"/>
      <c r="R183" s="237"/>
      <c r="S183" s="237"/>
      <c r="T183" s="238"/>
      <c r="AT183" s="239" t="s">
        <v>151</v>
      </c>
      <c r="AU183" s="239" t="s">
        <v>86</v>
      </c>
      <c r="AV183" s="12" t="s">
        <v>86</v>
      </c>
      <c r="AW183" s="12" t="s">
        <v>37</v>
      </c>
      <c r="AX183" s="12" t="s">
        <v>77</v>
      </c>
      <c r="AY183" s="239" t="s">
        <v>126</v>
      </c>
    </row>
    <row r="184" spans="2:51" s="12" customFormat="1" ht="12">
      <c r="B184" s="229"/>
      <c r="C184" s="230"/>
      <c r="D184" s="225" t="s">
        <v>151</v>
      </c>
      <c r="E184" s="231" t="s">
        <v>19</v>
      </c>
      <c r="F184" s="232" t="s">
        <v>259</v>
      </c>
      <c r="G184" s="230"/>
      <c r="H184" s="233">
        <v>-18.2</v>
      </c>
      <c r="I184" s="234"/>
      <c r="J184" s="230"/>
      <c r="K184" s="230"/>
      <c r="L184" s="235"/>
      <c r="M184" s="236"/>
      <c r="N184" s="237"/>
      <c r="O184" s="237"/>
      <c r="P184" s="237"/>
      <c r="Q184" s="237"/>
      <c r="R184" s="237"/>
      <c r="S184" s="237"/>
      <c r="T184" s="238"/>
      <c r="AT184" s="239" t="s">
        <v>151</v>
      </c>
      <c r="AU184" s="239" t="s">
        <v>86</v>
      </c>
      <c r="AV184" s="12" t="s">
        <v>86</v>
      </c>
      <c r="AW184" s="12" t="s">
        <v>37</v>
      </c>
      <c r="AX184" s="12" t="s">
        <v>77</v>
      </c>
      <c r="AY184" s="239" t="s">
        <v>126</v>
      </c>
    </row>
    <row r="185" spans="2:51" s="12" customFormat="1" ht="12">
      <c r="B185" s="229"/>
      <c r="C185" s="230"/>
      <c r="D185" s="225" t="s">
        <v>151</v>
      </c>
      <c r="E185" s="231" t="s">
        <v>19</v>
      </c>
      <c r="F185" s="232" t="s">
        <v>260</v>
      </c>
      <c r="G185" s="230"/>
      <c r="H185" s="233">
        <v>-2.4</v>
      </c>
      <c r="I185" s="234"/>
      <c r="J185" s="230"/>
      <c r="K185" s="230"/>
      <c r="L185" s="235"/>
      <c r="M185" s="236"/>
      <c r="N185" s="237"/>
      <c r="O185" s="237"/>
      <c r="P185" s="237"/>
      <c r="Q185" s="237"/>
      <c r="R185" s="237"/>
      <c r="S185" s="237"/>
      <c r="T185" s="238"/>
      <c r="AT185" s="239" t="s">
        <v>151</v>
      </c>
      <c r="AU185" s="239" t="s">
        <v>86</v>
      </c>
      <c r="AV185" s="12" t="s">
        <v>86</v>
      </c>
      <c r="AW185" s="12" t="s">
        <v>37</v>
      </c>
      <c r="AX185" s="12" t="s">
        <v>77</v>
      </c>
      <c r="AY185" s="239" t="s">
        <v>126</v>
      </c>
    </row>
    <row r="186" spans="2:65" s="1" customFormat="1" ht="20.4" customHeight="1">
      <c r="B186" s="36"/>
      <c r="C186" s="213" t="s">
        <v>7</v>
      </c>
      <c r="D186" s="213" t="s">
        <v>128</v>
      </c>
      <c r="E186" s="214" t="s">
        <v>261</v>
      </c>
      <c r="F186" s="215" t="s">
        <v>262</v>
      </c>
      <c r="G186" s="216" t="s">
        <v>162</v>
      </c>
      <c r="H186" s="217">
        <v>39.678</v>
      </c>
      <c r="I186" s="218"/>
      <c r="J186" s="219">
        <f>ROUND(I186*H186,2)</f>
        <v>0</v>
      </c>
      <c r="K186" s="215" t="s">
        <v>132</v>
      </c>
      <c r="L186" s="41"/>
      <c r="M186" s="220" t="s">
        <v>19</v>
      </c>
      <c r="N186" s="221" t="s">
        <v>48</v>
      </c>
      <c r="O186" s="77"/>
      <c r="P186" s="222">
        <f>O186*H186</f>
        <v>0</v>
      </c>
      <c r="Q186" s="222">
        <v>0</v>
      </c>
      <c r="R186" s="222">
        <f>Q186*H186</f>
        <v>0</v>
      </c>
      <c r="S186" s="222">
        <v>0</v>
      </c>
      <c r="T186" s="223">
        <f>S186*H186</f>
        <v>0</v>
      </c>
      <c r="AR186" s="15" t="s">
        <v>133</v>
      </c>
      <c r="AT186" s="15" t="s">
        <v>128</v>
      </c>
      <c r="AU186" s="15" t="s">
        <v>86</v>
      </c>
      <c r="AY186" s="15" t="s">
        <v>126</v>
      </c>
      <c r="BE186" s="224">
        <f>IF(N186="základní",J186,0)</f>
        <v>0</v>
      </c>
      <c r="BF186" s="224">
        <f>IF(N186="snížená",J186,0)</f>
        <v>0</v>
      </c>
      <c r="BG186" s="224">
        <f>IF(N186="zákl. přenesená",J186,0)</f>
        <v>0</v>
      </c>
      <c r="BH186" s="224">
        <f>IF(N186="sníž. přenesená",J186,0)</f>
        <v>0</v>
      </c>
      <c r="BI186" s="224">
        <f>IF(N186="nulová",J186,0)</f>
        <v>0</v>
      </c>
      <c r="BJ186" s="15" t="s">
        <v>84</v>
      </c>
      <c r="BK186" s="224">
        <f>ROUND(I186*H186,2)</f>
        <v>0</v>
      </c>
      <c r="BL186" s="15" t="s">
        <v>133</v>
      </c>
      <c r="BM186" s="15" t="s">
        <v>263</v>
      </c>
    </row>
    <row r="187" spans="2:47" s="1" customFormat="1" ht="12">
      <c r="B187" s="36"/>
      <c r="C187" s="37"/>
      <c r="D187" s="225" t="s">
        <v>135</v>
      </c>
      <c r="E187" s="37"/>
      <c r="F187" s="226" t="s">
        <v>264</v>
      </c>
      <c r="G187" s="37"/>
      <c r="H187" s="37"/>
      <c r="I187" s="140"/>
      <c r="J187" s="37"/>
      <c r="K187" s="37"/>
      <c r="L187" s="41"/>
      <c r="M187" s="227"/>
      <c r="N187" s="77"/>
      <c r="O187" s="77"/>
      <c r="P187" s="77"/>
      <c r="Q187" s="77"/>
      <c r="R187" s="77"/>
      <c r="S187" s="77"/>
      <c r="T187" s="78"/>
      <c r="AT187" s="15" t="s">
        <v>135</v>
      </c>
      <c r="AU187" s="15" t="s">
        <v>86</v>
      </c>
    </row>
    <row r="188" spans="2:47" s="1" customFormat="1" ht="12">
      <c r="B188" s="36"/>
      <c r="C188" s="37"/>
      <c r="D188" s="225" t="s">
        <v>137</v>
      </c>
      <c r="E188" s="37"/>
      <c r="F188" s="228" t="s">
        <v>265</v>
      </c>
      <c r="G188" s="37"/>
      <c r="H188" s="37"/>
      <c r="I188" s="140"/>
      <c r="J188" s="37"/>
      <c r="K188" s="37"/>
      <c r="L188" s="41"/>
      <c r="M188" s="227"/>
      <c r="N188" s="77"/>
      <c r="O188" s="77"/>
      <c r="P188" s="77"/>
      <c r="Q188" s="77"/>
      <c r="R188" s="77"/>
      <c r="S188" s="77"/>
      <c r="T188" s="78"/>
      <c r="AT188" s="15" t="s">
        <v>137</v>
      </c>
      <c r="AU188" s="15" t="s">
        <v>86</v>
      </c>
    </row>
    <row r="189" spans="2:51" s="12" customFormat="1" ht="12">
      <c r="B189" s="229"/>
      <c r="C189" s="230"/>
      <c r="D189" s="225" t="s">
        <v>151</v>
      </c>
      <c r="E189" s="231" t="s">
        <v>19</v>
      </c>
      <c r="F189" s="232" t="s">
        <v>266</v>
      </c>
      <c r="G189" s="230"/>
      <c r="H189" s="233">
        <v>13.876</v>
      </c>
      <c r="I189" s="234"/>
      <c r="J189" s="230"/>
      <c r="K189" s="230"/>
      <c r="L189" s="235"/>
      <c r="M189" s="236"/>
      <c r="N189" s="237"/>
      <c r="O189" s="237"/>
      <c r="P189" s="237"/>
      <c r="Q189" s="237"/>
      <c r="R189" s="237"/>
      <c r="S189" s="237"/>
      <c r="T189" s="238"/>
      <c r="AT189" s="239" t="s">
        <v>151</v>
      </c>
      <c r="AU189" s="239" t="s">
        <v>86</v>
      </c>
      <c r="AV189" s="12" t="s">
        <v>86</v>
      </c>
      <c r="AW189" s="12" t="s">
        <v>37</v>
      </c>
      <c r="AX189" s="12" t="s">
        <v>77</v>
      </c>
      <c r="AY189" s="239" t="s">
        <v>126</v>
      </c>
    </row>
    <row r="190" spans="2:51" s="12" customFormat="1" ht="12">
      <c r="B190" s="229"/>
      <c r="C190" s="230"/>
      <c r="D190" s="225" t="s">
        <v>151</v>
      </c>
      <c r="E190" s="231" t="s">
        <v>19</v>
      </c>
      <c r="F190" s="232" t="s">
        <v>267</v>
      </c>
      <c r="G190" s="230"/>
      <c r="H190" s="233">
        <v>25.802</v>
      </c>
      <c r="I190" s="234"/>
      <c r="J190" s="230"/>
      <c r="K190" s="230"/>
      <c r="L190" s="235"/>
      <c r="M190" s="236"/>
      <c r="N190" s="237"/>
      <c r="O190" s="237"/>
      <c r="P190" s="237"/>
      <c r="Q190" s="237"/>
      <c r="R190" s="237"/>
      <c r="S190" s="237"/>
      <c r="T190" s="238"/>
      <c r="AT190" s="239" t="s">
        <v>151</v>
      </c>
      <c r="AU190" s="239" t="s">
        <v>86</v>
      </c>
      <c r="AV190" s="12" t="s">
        <v>86</v>
      </c>
      <c r="AW190" s="12" t="s">
        <v>37</v>
      </c>
      <c r="AX190" s="12" t="s">
        <v>77</v>
      </c>
      <c r="AY190" s="239" t="s">
        <v>126</v>
      </c>
    </row>
    <row r="191" spans="2:65" s="1" customFormat="1" ht="20.4" customHeight="1">
      <c r="B191" s="36"/>
      <c r="C191" s="240" t="s">
        <v>268</v>
      </c>
      <c r="D191" s="240" t="s">
        <v>269</v>
      </c>
      <c r="E191" s="241" t="s">
        <v>270</v>
      </c>
      <c r="F191" s="242" t="s">
        <v>271</v>
      </c>
      <c r="G191" s="243" t="s">
        <v>246</v>
      </c>
      <c r="H191" s="244">
        <v>43.089</v>
      </c>
      <c r="I191" s="245"/>
      <c r="J191" s="246">
        <f>ROUND(I191*H191,2)</f>
        <v>0</v>
      </c>
      <c r="K191" s="242" t="s">
        <v>132</v>
      </c>
      <c r="L191" s="247"/>
      <c r="M191" s="248" t="s">
        <v>19</v>
      </c>
      <c r="N191" s="249" t="s">
        <v>48</v>
      </c>
      <c r="O191" s="77"/>
      <c r="P191" s="222">
        <f>O191*H191</f>
        <v>0</v>
      </c>
      <c r="Q191" s="222">
        <v>0</v>
      </c>
      <c r="R191" s="222">
        <f>Q191*H191</f>
        <v>0</v>
      </c>
      <c r="S191" s="222">
        <v>0</v>
      </c>
      <c r="T191" s="223">
        <f>S191*H191</f>
        <v>0</v>
      </c>
      <c r="AR191" s="15" t="s">
        <v>180</v>
      </c>
      <c r="AT191" s="15" t="s">
        <v>269</v>
      </c>
      <c r="AU191" s="15" t="s">
        <v>86</v>
      </c>
      <c r="AY191" s="15" t="s">
        <v>126</v>
      </c>
      <c r="BE191" s="224">
        <f>IF(N191="základní",J191,0)</f>
        <v>0</v>
      </c>
      <c r="BF191" s="224">
        <f>IF(N191="snížená",J191,0)</f>
        <v>0</v>
      </c>
      <c r="BG191" s="224">
        <f>IF(N191="zákl. přenesená",J191,0)</f>
        <v>0</v>
      </c>
      <c r="BH191" s="224">
        <f>IF(N191="sníž. přenesená",J191,0)</f>
        <v>0</v>
      </c>
      <c r="BI191" s="224">
        <f>IF(N191="nulová",J191,0)</f>
        <v>0</v>
      </c>
      <c r="BJ191" s="15" t="s">
        <v>84</v>
      </c>
      <c r="BK191" s="224">
        <f>ROUND(I191*H191,2)</f>
        <v>0</v>
      </c>
      <c r="BL191" s="15" t="s">
        <v>133</v>
      </c>
      <c r="BM191" s="15" t="s">
        <v>272</v>
      </c>
    </row>
    <row r="192" spans="2:47" s="1" customFormat="1" ht="12">
      <c r="B192" s="36"/>
      <c r="C192" s="37"/>
      <c r="D192" s="225" t="s">
        <v>135</v>
      </c>
      <c r="E192" s="37"/>
      <c r="F192" s="226" t="s">
        <v>271</v>
      </c>
      <c r="G192" s="37"/>
      <c r="H192" s="37"/>
      <c r="I192" s="140"/>
      <c r="J192" s="37"/>
      <c r="K192" s="37"/>
      <c r="L192" s="41"/>
      <c r="M192" s="227"/>
      <c r="N192" s="77"/>
      <c r="O192" s="77"/>
      <c r="P192" s="77"/>
      <c r="Q192" s="77"/>
      <c r="R192" s="77"/>
      <c r="S192" s="77"/>
      <c r="T192" s="78"/>
      <c r="AT192" s="15" t="s">
        <v>135</v>
      </c>
      <c r="AU192" s="15" t="s">
        <v>86</v>
      </c>
    </row>
    <row r="193" spans="2:51" s="12" customFormat="1" ht="12">
      <c r="B193" s="229"/>
      <c r="C193" s="230"/>
      <c r="D193" s="225" t="s">
        <v>151</v>
      </c>
      <c r="E193" s="231" t="s">
        <v>19</v>
      </c>
      <c r="F193" s="232" t="s">
        <v>267</v>
      </c>
      <c r="G193" s="230"/>
      <c r="H193" s="233">
        <v>25.802</v>
      </c>
      <c r="I193" s="234"/>
      <c r="J193" s="230"/>
      <c r="K193" s="230"/>
      <c r="L193" s="235"/>
      <c r="M193" s="236"/>
      <c r="N193" s="237"/>
      <c r="O193" s="237"/>
      <c r="P193" s="237"/>
      <c r="Q193" s="237"/>
      <c r="R193" s="237"/>
      <c r="S193" s="237"/>
      <c r="T193" s="238"/>
      <c r="AT193" s="239" t="s">
        <v>151</v>
      </c>
      <c r="AU193" s="239" t="s">
        <v>86</v>
      </c>
      <c r="AV193" s="12" t="s">
        <v>86</v>
      </c>
      <c r="AW193" s="12" t="s">
        <v>37</v>
      </c>
      <c r="AX193" s="12" t="s">
        <v>84</v>
      </c>
      <c r="AY193" s="239" t="s">
        <v>126</v>
      </c>
    </row>
    <row r="194" spans="2:51" s="12" customFormat="1" ht="12">
      <c r="B194" s="229"/>
      <c r="C194" s="230"/>
      <c r="D194" s="225" t="s">
        <v>151</v>
      </c>
      <c r="E194" s="230"/>
      <c r="F194" s="232" t="s">
        <v>273</v>
      </c>
      <c r="G194" s="230"/>
      <c r="H194" s="233">
        <v>43.089</v>
      </c>
      <c r="I194" s="234"/>
      <c r="J194" s="230"/>
      <c r="K194" s="230"/>
      <c r="L194" s="235"/>
      <c r="M194" s="236"/>
      <c r="N194" s="237"/>
      <c r="O194" s="237"/>
      <c r="P194" s="237"/>
      <c r="Q194" s="237"/>
      <c r="R194" s="237"/>
      <c r="S194" s="237"/>
      <c r="T194" s="238"/>
      <c r="AT194" s="239" t="s">
        <v>151</v>
      </c>
      <c r="AU194" s="239" t="s">
        <v>86</v>
      </c>
      <c r="AV194" s="12" t="s">
        <v>86</v>
      </c>
      <c r="AW194" s="12" t="s">
        <v>4</v>
      </c>
      <c r="AX194" s="12" t="s">
        <v>84</v>
      </c>
      <c r="AY194" s="239" t="s">
        <v>126</v>
      </c>
    </row>
    <row r="195" spans="2:65" s="1" customFormat="1" ht="20.4" customHeight="1">
      <c r="B195" s="36"/>
      <c r="C195" s="240" t="s">
        <v>274</v>
      </c>
      <c r="D195" s="240" t="s">
        <v>269</v>
      </c>
      <c r="E195" s="241" t="s">
        <v>275</v>
      </c>
      <c r="F195" s="242" t="s">
        <v>276</v>
      </c>
      <c r="G195" s="243" t="s">
        <v>246</v>
      </c>
      <c r="H195" s="244">
        <v>23.173</v>
      </c>
      <c r="I195" s="245"/>
      <c r="J195" s="246">
        <f>ROUND(I195*H195,2)</f>
        <v>0</v>
      </c>
      <c r="K195" s="242" t="s">
        <v>132</v>
      </c>
      <c r="L195" s="247"/>
      <c r="M195" s="248" t="s">
        <v>19</v>
      </c>
      <c r="N195" s="249" t="s">
        <v>48</v>
      </c>
      <c r="O195" s="77"/>
      <c r="P195" s="222">
        <f>O195*H195</f>
        <v>0</v>
      </c>
      <c r="Q195" s="222">
        <v>1</v>
      </c>
      <c r="R195" s="222">
        <f>Q195*H195</f>
        <v>23.173</v>
      </c>
      <c r="S195" s="222">
        <v>0</v>
      </c>
      <c r="T195" s="223">
        <f>S195*H195</f>
        <v>0</v>
      </c>
      <c r="AR195" s="15" t="s">
        <v>180</v>
      </c>
      <c r="AT195" s="15" t="s">
        <v>269</v>
      </c>
      <c r="AU195" s="15" t="s">
        <v>86</v>
      </c>
      <c r="AY195" s="15" t="s">
        <v>126</v>
      </c>
      <c r="BE195" s="224">
        <f>IF(N195="základní",J195,0)</f>
        <v>0</v>
      </c>
      <c r="BF195" s="224">
        <f>IF(N195="snížená",J195,0)</f>
        <v>0</v>
      </c>
      <c r="BG195" s="224">
        <f>IF(N195="zákl. přenesená",J195,0)</f>
        <v>0</v>
      </c>
      <c r="BH195" s="224">
        <f>IF(N195="sníž. přenesená",J195,0)</f>
        <v>0</v>
      </c>
      <c r="BI195" s="224">
        <f>IF(N195="nulová",J195,0)</f>
        <v>0</v>
      </c>
      <c r="BJ195" s="15" t="s">
        <v>84</v>
      </c>
      <c r="BK195" s="224">
        <f>ROUND(I195*H195,2)</f>
        <v>0</v>
      </c>
      <c r="BL195" s="15" t="s">
        <v>133</v>
      </c>
      <c r="BM195" s="15" t="s">
        <v>277</v>
      </c>
    </row>
    <row r="196" spans="2:47" s="1" customFormat="1" ht="12">
      <c r="B196" s="36"/>
      <c r="C196" s="37"/>
      <c r="D196" s="225" t="s">
        <v>135</v>
      </c>
      <c r="E196" s="37"/>
      <c r="F196" s="226" t="s">
        <v>276</v>
      </c>
      <c r="G196" s="37"/>
      <c r="H196" s="37"/>
      <c r="I196" s="140"/>
      <c r="J196" s="37"/>
      <c r="K196" s="37"/>
      <c r="L196" s="41"/>
      <c r="M196" s="227"/>
      <c r="N196" s="77"/>
      <c r="O196" s="77"/>
      <c r="P196" s="77"/>
      <c r="Q196" s="77"/>
      <c r="R196" s="77"/>
      <c r="S196" s="77"/>
      <c r="T196" s="78"/>
      <c r="AT196" s="15" t="s">
        <v>135</v>
      </c>
      <c r="AU196" s="15" t="s">
        <v>86</v>
      </c>
    </row>
    <row r="197" spans="2:51" s="12" customFormat="1" ht="12">
      <c r="B197" s="229"/>
      <c r="C197" s="230"/>
      <c r="D197" s="225" t="s">
        <v>151</v>
      </c>
      <c r="E197" s="231" t="s">
        <v>19</v>
      </c>
      <c r="F197" s="232" t="s">
        <v>266</v>
      </c>
      <c r="G197" s="230"/>
      <c r="H197" s="233">
        <v>13.876</v>
      </c>
      <c r="I197" s="234"/>
      <c r="J197" s="230"/>
      <c r="K197" s="230"/>
      <c r="L197" s="235"/>
      <c r="M197" s="236"/>
      <c r="N197" s="237"/>
      <c r="O197" s="237"/>
      <c r="P197" s="237"/>
      <c r="Q197" s="237"/>
      <c r="R197" s="237"/>
      <c r="S197" s="237"/>
      <c r="T197" s="238"/>
      <c r="AT197" s="239" t="s">
        <v>151</v>
      </c>
      <c r="AU197" s="239" t="s">
        <v>86</v>
      </c>
      <c r="AV197" s="12" t="s">
        <v>86</v>
      </c>
      <c r="AW197" s="12" t="s">
        <v>37</v>
      </c>
      <c r="AX197" s="12" t="s">
        <v>84</v>
      </c>
      <c r="AY197" s="239" t="s">
        <v>126</v>
      </c>
    </row>
    <row r="198" spans="2:51" s="12" customFormat="1" ht="12">
      <c r="B198" s="229"/>
      <c r="C198" s="230"/>
      <c r="D198" s="225" t="s">
        <v>151</v>
      </c>
      <c r="E198" s="230"/>
      <c r="F198" s="232" t="s">
        <v>278</v>
      </c>
      <c r="G198" s="230"/>
      <c r="H198" s="233">
        <v>23.173</v>
      </c>
      <c r="I198" s="234"/>
      <c r="J198" s="230"/>
      <c r="K198" s="230"/>
      <c r="L198" s="235"/>
      <c r="M198" s="236"/>
      <c r="N198" s="237"/>
      <c r="O198" s="237"/>
      <c r="P198" s="237"/>
      <c r="Q198" s="237"/>
      <c r="R198" s="237"/>
      <c r="S198" s="237"/>
      <c r="T198" s="238"/>
      <c r="AT198" s="239" t="s">
        <v>151</v>
      </c>
      <c r="AU198" s="239" t="s">
        <v>86</v>
      </c>
      <c r="AV198" s="12" t="s">
        <v>86</v>
      </c>
      <c r="AW198" s="12" t="s">
        <v>4</v>
      </c>
      <c r="AX198" s="12" t="s">
        <v>84</v>
      </c>
      <c r="AY198" s="239" t="s">
        <v>126</v>
      </c>
    </row>
    <row r="199" spans="2:65" s="1" customFormat="1" ht="20.4" customHeight="1">
      <c r="B199" s="36"/>
      <c r="C199" s="213" t="s">
        <v>279</v>
      </c>
      <c r="D199" s="213" t="s">
        <v>128</v>
      </c>
      <c r="E199" s="214" t="s">
        <v>280</v>
      </c>
      <c r="F199" s="215" t="s">
        <v>281</v>
      </c>
      <c r="G199" s="216" t="s">
        <v>147</v>
      </c>
      <c r="H199" s="217">
        <v>12727.97</v>
      </c>
      <c r="I199" s="218"/>
      <c r="J199" s="219">
        <f>ROUND(I199*H199,2)</f>
        <v>0</v>
      </c>
      <c r="K199" s="215" t="s">
        <v>132</v>
      </c>
      <c r="L199" s="41"/>
      <c r="M199" s="220" t="s">
        <v>19</v>
      </c>
      <c r="N199" s="221" t="s">
        <v>48</v>
      </c>
      <c r="O199" s="77"/>
      <c r="P199" s="222">
        <f>O199*H199</f>
        <v>0</v>
      </c>
      <c r="Q199" s="222">
        <v>0</v>
      </c>
      <c r="R199" s="222">
        <f>Q199*H199</f>
        <v>0</v>
      </c>
      <c r="S199" s="222">
        <v>0</v>
      </c>
      <c r="T199" s="223">
        <f>S199*H199</f>
        <v>0</v>
      </c>
      <c r="AR199" s="15" t="s">
        <v>133</v>
      </c>
      <c r="AT199" s="15" t="s">
        <v>128</v>
      </c>
      <c r="AU199" s="15" t="s">
        <v>86</v>
      </c>
      <c r="AY199" s="15" t="s">
        <v>126</v>
      </c>
      <c r="BE199" s="224">
        <f>IF(N199="základní",J199,0)</f>
        <v>0</v>
      </c>
      <c r="BF199" s="224">
        <f>IF(N199="snížená",J199,0)</f>
        <v>0</v>
      </c>
      <c r="BG199" s="224">
        <f>IF(N199="zákl. přenesená",J199,0)</f>
        <v>0</v>
      </c>
      <c r="BH199" s="224">
        <f>IF(N199="sníž. přenesená",J199,0)</f>
        <v>0</v>
      </c>
      <c r="BI199" s="224">
        <f>IF(N199="nulová",J199,0)</f>
        <v>0</v>
      </c>
      <c r="BJ199" s="15" t="s">
        <v>84</v>
      </c>
      <c r="BK199" s="224">
        <f>ROUND(I199*H199,2)</f>
        <v>0</v>
      </c>
      <c r="BL199" s="15" t="s">
        <v>133</v>
      </c>
      <c r="BM199" s="15" t="s">
        <v>282</v>
      </c>
    </row>
    <row r="200" spans="2:47" s="1" customFormat="1" ht="12">
      <c r="B200" s="36"/>
      <c r="C200" s="37"/>
      <c r="D200" s="225" t="s">
        <v>135</v>
      </c>
      <c r="E200" s="37"/>
      <c r="F200" s="226" t="s">
        <v>283</v>
      </c>
      <c r="G200" s="37"/>
      <c r="H200" s="37"/>
      <c r="I200" s="140"/>
      <c r="J200" s="37"/>
      <c r="K200" s="37"/>
      <c r="L200" s="41"/>
      <c r="M200" s="227"/>
      <c r="N200" s="77"/>
      <c r="O200" s="77"/>
      <c r="P200" s="77"/>
      <c r="Q200" s="77"/>
      <c r="R200" s="77"/>
      <c r="S200" s="77"/>
      <c r="T200" s="78"/>
      <c r="AT200" s="15" t="s">
        <v>135</v>
      </c>
      <c r="AU200" s="15" t="s">
        <v>86</v>
      </c>
    </row>
    <row r="201" spans="2:47" s="1" customFormat="1" ht="12">
      <c r="B201" s="36"/>
      <c r="C201" s="37"/>
      <c r="D201" s="225" t="s">
        <v>137</v>
      </c>
      <c r="E201" s="37"/>
      <c r="F201" s="228" t="s">
        <v>284</v>
      </c>
      <c r="G201" s="37"/>
      <c r="H201" s="37"/>
      <c r="I201" s="140"/>
      <c r="J201" s="37"/>
      <c r="K201" s="37"/>
      <c r="L201" s="41"/>
      <c r="M201" s="227"/>
      <c r="N201" s="77"/>
      <c r="O201" s="77"/>
      <c r="P201" s="77"/>
      <c r="Q201" s="77"/>
      <c r="R201" s="77"/>
      <c r="S201" s="77"/>
      <c r="T201" s="78"/>
      <c r="AT201" s="15" t="s">
        <v>137</v>
      </c>
      <c r="AU201" s="15" t="s">
        <v>86</v>
      </c>
    </row>
    <row r="202" spans="2:51" s="12" customFormat="1" ht="12">
      <c r="B202" s="229"/>
      <c r="C202" s="230"/>
      <c r="D202" s="225" t="s">
        <v>151</v>
      </c>
      <c r="E202" s="231" t="s">
        <v>19</v>
      </c>
      <c r="F202" s="232" t="s">
        <v>285</v>
      </c>
      <c r="G202" s="230"/>
      <c r="H202" s="233">
        <v>12727.97</v>
      </c>
      <c r="I202" s="234"/>
      <c r="J202" s="230"/>
      <c r="K202" s="230"/>
      <c r="L202" s="235"/>
      <c r="M202" s="236"/>
      <c r="N202" s="237"/>
      <c r="O202" s="237"/>
      <c r="P202" s="237"/>
      <c r="Q202" s="237"/>
      <c r="R202" s="237"/>
      <c r="S202" s="237"/>
      <c r="T202" s="238"/>
      <c r="AT202" s="239" t="s">
        <v>151</v>
      </c>
      <c r="AU202" s="239" t="s">
        <v>86</v>
      </c>
      <c r="AV202" s="12" t="s">
        <v>86</v>
      </c>
      <c r="AW202" s="12" t="s">
        <v>37</v>
      </c>
      <c r="AX202" s="12" t="s">
        <v>84</v>
      </c>
      <c r="AY202" s="239" t="s">
        <v>126</v>
      </c>
    </row>
    <row r="203" spans="2:65" s="1" customFormat="1" ht="20.4" customHeight="1">
      <c r="B203" s="36"/>
      <c r="C203" s="213" t="s">
        <v>286</v>
      </c>
      <c r="D203" s="213" t="s">
        <v>128</v>
      </c>
      <c r="E203" s="214" t="s">
        <v>287</v>
      </c>
      <c r="F203" s="215" t="s">
        <v>288</v>
      </c>
      <c r="G203" s="216" t="s">
        <v>147</v>
      </c>
      <c r="H203" s="217">
        <v>1251</v>
      </c>
      <c r="I203" s="218"/>
      <c r="J203" s="219">
        <f>ROUND(I203*H203,2)</f>
        <v>0</v>
      </c>
      <c r="K203" s="215" t="s">
        <v>132</v>
      </c>
      <c r="L203" s="41"/>
      <c r="M203" s="220" t="s">
        <v>19</v>
      </c>
      <c r="N203" s="221" t="s">
        <v>48</v>
      </c>
      <c r="O203" s="77"/>
      <c r="P203" s="222">
        <f>O203*H203</f>
        <v>0</v>
      </c>
      <c r="Q203" s="222">
        <v>0</v>
      </c>
      <c r="R203" s="222">
        <f>Q203*H203</f>
        <v>0</v>
      </c>
      <c r="S203" s="222">
        <v>0</v>
      </c>
      <c r="T203" s="223">
        <f>S203*H203</f>
        <v>0</v>
      </c>
      <c r="AR203" s="15" t="s">
        <v>133</v>
      </c>
      <c r="AT203" s="15" t="s">
        <v>128</v>
      </c>
      <c r="AU203" s="15" t="s">
        <v>86</v>
      </c>
      <c r="AY203" s="15" t="s">
        <v>126</v>
      </c>
      <c r="BE203" s="224">
        <f>IF(N203="základní",J203,0)</f>
        <v>0</v>
      </c>
      <c r="BF203" s="224">
        <f>IF(N203="snížená",J203,0)</f>
        <v>0</v>
      </c>
      <c r="BG203" s="224">
        <f>IF(N203="zákl. přenesená",J203,0)</f>
        <v>0</v>
      </c>
      <c r="BH203" s="224">
        <f>IF(N203="sníž. přenesená",J203,0)</f>
        <v>0</v>
      </c>
      <c r="BI203" s="224">
        <f>IF(N203="nulová",J203,0)</f>
        <v>0</v>
      </c>
      <c r="BJ203" s="15" t="s">
        <v>84</v>
      </c>
      <c r="BK203" s="224">
        <f>ROUND(I203*H203,2)</f>
        <v>0</v>
      </c>
      <c r="BL203" s="15" t="s">
        <v>133</v>
      </c>
      <c r="BM203" s="15" t="s">
        <v>289</v>
      </c>
    </row>
    <row r="204" spans="2:47" s="1" customFormat="1" ht="12">
      <c r="B204" s="36"/>
      <c r="C204" s="37"/>
      <c r="D204" s="225" t="s">
        <v>135</v>
      </c>
      <c r="E204" s="37"/>
      <c r="F204" s="226" t="s">
        <v>290</v>
      </c>
      <c r="G204" s="37"/>
      <c r="H204" s="37"/>
      <c r="I204" s="140"/>
      <c r="J204" s="37"/>
      <c r="K204" s="37"/>
      <c r="L204" s="41"/>
      <c r="M204" s="227"/>
      <c r="N204" s="77"/>
      <c r="O204" s="77"/>
      <c r="P204" s="77"/>
      <c r="Q204" s="77"/>
      <c r="R204" s="77"/>
      <c r="S204" s="77"/>
      <c r="T204" s="78"/>
      <c r="AT204" s="15" t="s">
        <v>135</v>
      </c>
      <c r="AU204" s="15" t="s">
        <v>86</v>
      </c>
    </row>
    <row r="205" spans="2:47" s="1" customFormat="1" ht="12">
      <c r="B205" s="36"/>
      <c r="C205" s="37"/>
      <c r="D205" s="225" t="s">
        <v>137</v>
      </c>
      <c r="E205" s="37"/>
      <c r="F205" s="228" t="s">
        <v>291</v>
      </c>
      <c r="G205" s="37"/>
      <c r="H205" s="37"/>
      <c r="I205" s="140"/>
      <c r="J205" s="37"/>
      <c r="K205" s="37"/>
      <c r="L205" s="41"/>
      <c r="M205" s="227"/>
      <c r="N205" s="77"/>
      <c r="O205" s="77"/>
      <c r="P205" s="77"/>
      <c r="Q205" s="77"/>
      <c r="R205" s="77"/>
      <c r="S205" s="77"/>
      <c r="T205" s="78"/>
      <c r="AT205" s="15" t="s">
        <v>137</v>
      </c>
      <c r="AU205" s="15" t="s">
        <v>86</v>
      </c>
    </row>
    <row r="206" spans="2:51" s="12" customFormat="1" ht="12">
      <c r="B206" s="229"/>
      <c r="C206" s="230"/>
      <c r="D206" s="225" t="s">
        <v>151</v>
      </c>
      <c r="E206" s="231" t="s">
        <v>19</v>
      </c>
      <c r="F206" s="232" t="s">
        <v>292</v>
      </c>
      <c r="G206" s="230"/>
      <c r="H206" s="233">
        <v>1251</v>
      </c>
      <c r="I206" s="234"/>
      <c r="J206" s="230"/>
      <c r="K206" s="230"/>
      <c r="L206" s="235"/>
      <c r="M206" s="236"/>
      <c r="N206" s="237"/>
      <c r="O206" s="237"/>
      <c r="P206" s="237"/>
      <c r="Q206" s="237"/>
      <c r="R206" s="237"/>
      <c r="S206" s="237"/>
      <c r="T206" s="238"/>
      <c r="AT206" s="239" t="s">
        <v>151</v>
      </c>
      <c r="AU206" s="239" t="s">
        <v>86</v>
      </c>
      <c r="AV206" s="12" t="s">
        <v>86</v>
      </c>
      <c r="AW206" s="12" t="s">
        <v>37</v>
      </c>
      <c r="AX206" s="12" t="s">
        <v>84</v>
      </c>
      <c r="AY206" s="239" t="s">
        <v>126</v>
      </c>
    </row>
    <row r="207" spans="2:63" s="11" customFormat="1" ht="22.8" customHeight="1">
      <c r="B207" s="197"/>
      <c r="C207" s="198"/>
      <c r="D207" s="199" t="s">
        <v>76</v>
      </c>
      <c r="E207" s="211" t="s">
        <v>144</v>
      </c>
      <c r="F207" s="211" t="s">
        <v>293</v>
      </c>
      <c r="G207" s="198"/>
      <c r="H207" s="198"/>
      <c r="I207" s="201"/>
      <c r="J207" s="212">
        <f>BK207</f>
        <v>0</v>
      </c>
      <c r="K207" s="198"/>
      <c r="L207" s="203"/>
      <c r="M207" s="204"/>
      <c r="N207" s="205"/>
      <c r="O207" s="205"/>
      <c r="P207" s="206">
        <f>SUM(P208:P210)</f>
        <v>0</v>
      </c>
      <c r="Q207" s="205"/>
      <c r="R207" s="206">
        <f>SUM(R208:R210)</f>
        <v>0</v>
      </c>
      <c r="S207" s="205"/>
      <c r="T207" s="207">
        <f>SUM(T208:T210)</f>
        <v>4.18</v>
      </c>
      <c r="AR207" s="208" t="s">
        <v>84</v>
      </c>
      <c r="AT207" s="209" t="s">
        <v>76</v>
      </c>
      <c r="AU207" s="209" t="s">
        <v>84</v>
      </c>
      <c r="AY207" s="208" t="s">
        <v>126</v>
      </c>
      <c r="BK207" s="210">
        <f>SUM(BK208:BK210)</f>
        <v>0</v>
      </c>
    </row>
    <row r="208" spans="2:65" s="1" customFormat="1" ht="20.4" customHeight="1">
      <c r="B208" s="36"/>
      <c r="C208" s="213" t="s">
        <v>294</v>
      </c>
      <c r="D208" s="213" t="s">
        <v>128</v>
      </c>
      <c r="E208" s="214" t="s">
        <v>295</v>
      </c>
      <c r="F208" s="215" t="s">
        <v>296</v>
      </c>
      <c r="G208" s="216" t="s">
        <v>162</v>
      </c>
      <c r="H208" s="217">
        <v>1.9</v>
      </c>
      <c r="I208" s="218"/>
      <c r="J208" s="219">
        <f>ROUND(I208*H208,2)</f>
        <v>0</v>
      </c>
      <c r="K208" s="215" t="s">
        <v>132</v>
      </c>
      <c r="L208" s="41"/>
      <c r="M208" s="220" t="s">
        <v>19</v>
      </c>
      <c r="N208" s="221" t="s">
        <v>48</v>
      </c>
      <c r="O208" s="77"/>
      <c r="P208" s="222">
        <f>O208*H208</f>
        <v>0</v>
      </c>
      <c r="Q208" s="222">
        <v>0</v>
      </c>
      <c r="R208" s="222">
        <f>Q208*H208</f>
        <v>0</v>
      </c>
      <c r="S208" s="222">
        <v>2.2</v>
      </c>
      <c r="T208" s="223">
        <f>S208*H208</f>
        <v>4.18</v>
      </c>
      <c r="AR208" s="15" t="s">
        <v>133</v>
      </c>
      <c r="AT208" s="15" t="s">
        <v>128</v>
      </c>
      <c r="AU208" s="15" t="s">
        <v>86</v>
      </c>
      <c r="AY208" s="15" t="s">
        <v>126</v>
      </c>
      <c r="BE208" s="224">
        <f>IF(N208="základní",J208,0)</f>
        <v>0</v>
      </c>
      <c r="BF208" s="224">
        <f>IF(N208="snížená",J208,0)</f>
        <v>0</v>
      </c>
      <c r="BG208" s="224">
        <f>IF(N208="zákl. přenesená",J208,0)</f>
        <v>0</v>
      </c>
      <c r="BH208" s="224">
        <f>IF(N208="sníž. přenesená",J208,0)</f>
        <v>0</v>
      </c>
      <c r="BI208" s="224">
        <f>IF(N208="nulová",J208,0)</f>
        <v>0</v>
      </c>
      <c r="BJ208" s="15" t="s">
        <v>84</v>
      </c>
      <c r="BK208" s="224">
        <f>ROUND(I208*H208,2)</f>
        <v>0</v>
      </c>
      <c r="BL208" s="15" t="s">
        <v>133</v>
      </c>
      <c r="BM208" s="15" t="s">
        <v>297</v>
      </c>
    </row>
    <row r="209" spans="2:47" s="1" customFormat="1" ht="12">
      <c r="B209" s="36"/>
      <c r="C209" s="37"/>
      <c r="D209" s="225" t="s">
        <v>135</v>
      </c>
      <c r="E209" s="37"/>
      <c r="F209" s="226" t="s">
        <v>298</v>
      </c>
      <c r="G209" s="37"/>
      <c r="H209" s="37"/>
      <c r="I209" s="140"/>
      <c r="J209" s="37"/>
      <c r="K209" s="37"/>
      <c r="L209" s="41"/>
      <c r="M209" s="227"/>
      <c r="N209" s="77"/>
      <c r="O209" s="77"/>
      <c r="P209" s="77"/>
      <c r="Q209" s="77"/>
      <c r="R209" s="77"/>
      <c r="S209" s="77"/>
      <c r="T209" s="78"/>
      <c r="AT209" s="15" t="s">
        <v>135</v>
      </c>
      <c r="AU209" s="15" t="s">
        <v>86</v>
      </c>
    </row>
    <row r="210" spans="2:51" s="12" customFormat="1" ht="12">
      <c r="B210" s="229"/>
      <c r="C210" s="230"/>
      <c r="D210" s="225" t="s">
        <v>151</v>
      </c>
      <c r="E210" s="231" t="s">
        <v>19</v>
      </c>
      <c r="F210" s="232" t="s">
        <v>299</v>
      </c>
      <c r="G210" s="230"/>
      <c r="H210" s="233">
        <v>1.9</v>
      </c>
      <c r="I210" s="234"/>
      <c r="J210" s="230"/>
      <c r="K210" s="230"/>
      <c r="L210" s="235"/>
      <c r="M210" s="236"/>
      <c r="N210" s="237"/>
      <c r="O210" s="237"/>
      <c r="P210" s="237"/>
      <c r="Q210" s="237"/>
      <c r="R210" s="237"/>
      <c r="S210" s="237"/>
      <c r="T210" s="238"/>
      <c r="AT210" s="239" t="s">
        <v>151</v>
      </c>
      <c r="AU210" s="239" t="s">
        <v>86</v>
      </c>
      <c r="AV210" s="12" t="s">
        <v>86</v>
      </c>
      <c r="AW210" s="12" t="s">
        <v>37</v>
      </c>
      <c r="AX210" s="12" t="s">
        <v>84</v>
      </c>
      <c r="AY210" s="239" t="s">
        <v>126</v>
      </c>
    </row>
    <row r="211" spans="2:63" s="11" customFormat="1" ht="22.8" customHeight="1">
      <c r="B211" s="197"/>
      <c r="C211" s="198"/>
      <c r="D211" s="199" t="s">
        <v>76</v>
      </c>
      <c r="E211" s="211" t="s">
        <v>133</v>
      </c>
      <c r="F211" s="211" t="s">
        <v>300</v>
      </c>
      <c r="G211" s="198"/>
      <c r="H211" s="198"/>
      <c r="I211" s="201"/>
      <c r="J211" s="212">
        <f>BK211</f>
        <v>0</v>
      </c>
      <c r="K211" s="198"/>
      <c r="L211" s="203"/>
      <c r="M211" s="204"/>
      <c r="N211" s="205"/>
      <c r="O211" s="205"/>
      <c r="P211" s="206">
        <f>SUM(P212:P221)</f>
        <v>0</v>
      </c>
      <c r="Q211" s="205"/>
      <c r="R211" s="206">
        <f>SUM(R212:R221)</f>
        <v>0.3024</v>
      </c>
      <c r="S211" s="205"/>
      <c r="T211" s="207">
        <f>SUM(T212:T221)</f>
        <v>0</v>
      </c>
      <c r="AR211" s="208" t="s">
        <v>84</v>
      </c>
      <c r="AT211" s="209" t="s">
        <v>76</v>
      </c>
      <c r="AU211" s="209" t="s">
        <v>84</v>
      </c>
      <c r="AY211" s="208" t="s">
        <v>126</v>
      </c>
      <c r="BK211" s="210">
        <f>SUM(BK212:BK221)</f>
        <v>0</v>
      </c>
    </row>
    <row r="212" spans="2:65" s="1" customFormat="1" ht="20.4" customHeight="1">
      <c r="B212" s="36"/>
      <c r="C212" s="213" t="s">
        <v>301</v>
      </c>
      <c r="D212" s="213" t="s">
        <v>128</v>
      </c>
      <c r="E212" s="214" t="s">
        <v>302</v>
      </c>
      <c r="F212" s="215" t="s">
        <v>303</v>
      </c>
      <c r="G212" s="216" t="s">
        <v>162</v>
      </c>
      <c r="H212" s="217">
        <v>25.2</v>
      </c>
      <c r="I212" s="218"/>
      <c r="J212" s="219">
        <f>ROUND(I212*H212,2)</f>
        <v>0</v>
      </c>
      <c r="K212" s="215" t="s">
        <v>132</v>
      </c>
      <c r="L212" s="41"/>
      <c r="M212" s="220" t="s">
        <v>19</v>
      </c>
      <c r="N212" s="221" t="s">
        <v>48</v>
      </c>
      <c r="O212" s="77"/>
      <c r="P212" s="222">
        <f>O212*H212</f>
        <v>0</v>
      </c>
      <c r="Q212" s="222">
        <v>0</v>
      </c>
      <c r="R212" s="222">
        <f>Q212*H212</f>
        <v>0</v>
      </c>
      <c r="S212" s="222">
        <v>0</v>
      </c>
      <c r="T212" s="223">
        <f>S212*H212</f>
        <v>0</v>
      </c>
      <c r="AR212" s="15" t="s">
        <v>133</v>
      </c>
      <c r="AT212" s="15" t="s">
        <v>128</v>
      </c>
      <c r="AU212" s="15" t="s">
        <v>86</v>
      </c>
      <c r="AY212" s="15" t="s">
        <v>126</v>
      </c>
      <c r="BE212" s="224">
        <f>IF(N212="základní",J212,0)</f>
        <v>0</v>
      </c>
      <c r="BF212" s="224">
        <f>IF(N212="snížená",J212,0)</f>
        <v>0</v>
      </c>
      <c r="BG212" s="224">
        <f>IF(N212="zákl. přenesená",J212,0)</f>
        <v>0</v>
      </c>
      <c r="BH212" s="224">
        <f>IF(N212="sníž. přenesená",J212,0)</f>
        <v>0</v>
      </c>
      <c r="BI212" s="224">
        <f>IF(N212="nulová",J212,0)</f>
        <v>0</v>
      </c>
      <c r="BJ212" s="15" t="s">
        <v>84</v>
      </c>
      <c r="BK212" s="224">
        <f>ROUND(I212*H212,2)</f>
        <v>0</v>
      </c>
      <c r="BL212" s="15" t="s">
        <v>133</v>
      </c>
      <c r="BM212" s="15" t="s">
        <v>304</v>
      </c>
    </row>
    <row r="213" spans="2:47" s="1" customFormat="1" ht="12">
      <c r="B213" s="36"/>
      <c r="C213" s="37"/>
      <c r="D213" s="225" t="s">
        <v>135</v>
      </c>
      <c r="E213" s="37"/>
      <c r="F213" s="226" t="s">
        <v>305</v>
      </c>
      <c r="G213" s="37"/>
      <c r="H213" s="37"/>
      <c r="I213" s="140"/>
      <c r="J213" s="37"/>
      <c r="K213" s="37"/>
      <c r="L213" s="41"/>
      <c r="M213" s="227"/>
      <c r="N213" s="77"/>
      <c r="O213" s="77"/>
      <c r="P213" s="77"/>
      <c r="Q213" s="77"/>
      <c r="R213" s="77"/>
      <c r="S213" s="77"/>
      <c r="T213" s="78"/>
      <c r="AT213" s="15" t="s">
        <v>135</v>
      </c>
      <c r="AU213" s="15" t="s">
        <v>86</v>
      </c>
    </row>
    <row r="214" spans="2:47" s="1" customFormat="1" ht="12">
      <c r="B214" s="36"/>
      <c r="C214" s="37"/>
      <c r="D214" s="225" t="s">
        <v>137</v>
      </c>
      <c r="E214" s="37"/>
      <c r="F214" s="228" t="s">
        <v>306</v>
      </c>
      <c r="G214" s="37"/>
      <c r="H214" s="37"/>
      <c r="I214" s="140"/>
      <c r="J214" s="37"/>
      <c r="K214" s="37"/>
      <c r="L214" s="41"/>
      <c r="M214" s="227"/>
      <c r="N214" s="77"/>
      <c r="O214" s="77"/>
      <c r="P214" s="77"/>
      <c r="Q214" s="77"/>
      <c r="R214" s="77"/>
      <c r="S214" s="77"/>
      <c r="T214" s="78"/>
      <c r="AT214" s="15" t="s">
        <v>137</v>
      </c>
      <c r="AU214" s="15" t="s">
        <v>86</v>
      </c>
    </row>
    <row r="215" spans="2:51" s="12" customFormat="1" ht="12">
      <c r="B215" s="229"/>
      <c r="C215" s="230"/>
      <c r="D215" s="225" t="s">
        <v>151</v>
      </c>
      <c r="E215" s="231" t="s">
        <v>19</v>
      </c>
      <c r="F215" s="232" t="s">
        <v>230</v>
      </c>
      <c r="G215" s="230"/>
      <c r="H215" s="233">
        <v>18.2</v>
      </c>
      <c r="I215" s="234"/>
      <c r="J215" s="230"/>
      <c r="K215" s="230"/>
      <c r="L215" s="235"/>
      <c r="M215" s="236"/>
      <c r="N215" s="237"/>
      <c r="O215" s="237"/>
      <c r="P215" s="237"/>
      <c r="Q215" s="237"/>
      <c r="R215" s="237"/>
      <c r="S215" s="237"/>
      <c r="T215" s="238"/>
      <c r="AT215" s="239" t="s">
        <v>151</v>
      </c>
      <c r="AU215" s="239" t="s">
        <v>86</v>
      </c>
      <c r="AV215" s="12" t="s">
        <v>86</v>
      </c>
      <c r="AW215" s="12" t="s">
        <v>37</v>
      </c>
      <c r="AX215" s="12" t="s">
        <v>77</v>
      </c>
      <c r="AY215" s="239" t="s">
        <v>126</v>
      </c>
    </row>
    <row r="216" spans="2:51" s="12" customFormat="1" ht="12">
      <c r="B216" s="229"/>
      <c r="C216" s="230"/>
      <c r="D216" s="225" t="s">
        <v>151</v>
      </c>
      <c r="E216" s="231" t="s">
        <v>19</v>
      </c>
      <c r="F216" s="232" t="s">
        <v>307</v>
      </c>
      <c r="G216" s="230"/>
      <c r="H216" s="233">
        <v>7</v>
      </c>
      <c r="I216" s="234"/>
      <c r="J216" s="230"/>
      <c r="K216" s="230"/>
      <c r="L216" s="235"/>
      <c r="M216" s="236"/>
      <c r="N216" s="237"/>
      <c r="O216" s="237"/>
      <c r="P216" s="237"/>
      <c r="Q216" s="237"/>
      <c r="R216" s="237"/>
      <c r="S216" s="237"/>
      <c r="T216" s="238"/>
      <c r="AT216" s="239" t="s">
        <v>151</v>
      </c>
      <c r="AU216" s="239" t="s">
        <v>86</v>
      </c>
      <c r="AV216" s="12" t="s">
        <v>86</v>
      </c>
      <c r="AW216" s="12" t="s">
        <v>37</v>
      </c>
      <c r="AX216" s="12" t="s">
        <v>77</v>
      </c>
      <c r="AY216" s="239" t="s">
        <v>126</v>
      </c>
    </row>
    <row r="217" spans="2:65" s="1" customFormat="1" ht="20.4" customHeight="1">
      <c r="B217" s="36"/>
      <c r="C217" s="213" t="s">
        <v>308</v>
      </c>
      <c r="D217" s="213" t="s">
        <v>128</v>
      </c>
      <c r="E217" s="214" t="s">
        <v>309</v>
      </c>
      <c r="F217" s="215" t="s">
        <v>310</v>
      </c>
      <c r="G217" s="216" t="s">
        <v>131</v>
      </c>
      <c r="H217" s="217">
        <v>9</v>
      </c>
      <c r="I217" s="218"/>
      <c r="J217" s="219">
        <f>ROUND(I217*H217,2)</f>
        <v>0</v>
      </c>
      <c r="K217" s="215" t="s">
        <v>132</v>
      </c>
      <c r="L217" s="41"/>
      <c r="M217" s="220" t="s">
        <v>19</v>
      </c>
      <c r="N217" s="221" t="s">
        <v>48</v>
      </c>
      <c r="O217" s="77"/>
      <c r="P217" s="222">
        <f>O217*H217</f>
        <v>0</v>
      </c>
      <c r="Q217" s="222">
        <v>0.0066</v>
      </c>
      <c r="R217" s="222">
        <f>Q217*H217</f>
        <v>0.0594</v>
      </c>
      <c r="S217" s="222">
        <v>0</v>
      </c>
      <c r="T217" s="223">
        <f>S217*H217</f>
        <v>0</v>
      </c>
      <c r="AR217" s="15" t="s">
        <v>133</v>
      </c>
      <c r="AT217" s="15" t="s">
        <v>128</v>
      </c>
      <c r="AU217" s="15" t="s">
        <v>86</v>
      </c>
      <c r="AY217" s="15" t="s">
        <v>126</v>
      </c>
      <c r="BE217" s="224">
        <f>IF(N217="základní",J217,0)</f>
        <v>0</v>
      </c>
      <c r="BF217" s="224">
        <f>IF(N217="snížená",J217,0)</f>
        <v>0</v>
      </c>
      <c r="BG217" s="224">
        <f>IF(N217="zákl. přenesená",J217,0)</f>
        <v>0</v>
      </c>
      <c r="BH217" s="224">
        <f>IF(N217="sníž. přenesená",J217,0)</f>
        <v>0</v>
      </c>
      <c r="BI217" s="224">
        <f>IF(N217="nulová",J217,0)</f>
        <v>0</v>
      </c>
      <c r="BJ217" s="15" t="s">
        <v>84</v>
      </c>
      <c r="BK217" s="224">
        <f>ROUND(I217*H217,2)</f>
        <v>0</v>
      </c>
      <c r="BL217" s="15" t="s">
        <v>133</v>
      </c>
      <c r="BM217" s="15" t="s">
        <v>311</v>
      </c>
    </row>
    <row r="218" spans="2:47" s="1" customFormat="1" ht="12">
      <c r="B218" s="36"/>
      <c r="C218" s="37"/>
      <c r="D218" s="225" t="s">
        <v>135</v>
      </c>
      <c r="E218" s="37"/>
      <c r="F218" s="226" t="s">
        <v>312</v>
      </c>
      <c r="G218" s="37"/>
      <c r="H218" s="37"/>
      <c r="I218" s="140"/>
      <c r="J218" s="37"/>
      <c r="K218" s="37"/>
      <c r="L218" s="41"/>
      <c r="M218" s="227"/>
      <c r="N218" s="77"/>
      <c r="O218" s="77"/>
      <c r="P218" s="77"/>
      <c r="Q218" s="77"/>
      <c r="R218" s="77"/>
      <c r="S218" s="77"/>
      <c r="T218" s="78"/>
      <c r="AT218" s="15" t="s">
        <v>135</v>
      </c>
      <c r="AU218" s="15" t="s">
        <v>86</v>
      </c>
    </row>
    <row r="219" spans="2:47" s="1" customFormat="1" ht="12">
      <c r="B219" s="36"/>
      <c r="C219" s="37"/>
      <c r="D219" s="225" t="s">
        <v>137</v>
      </c>
      <c r="E219" s="37"/>
      <c r="F219" s="228" t="s">
        <v>313</v>
      </c>
      <c r="G219" s="37"/>
      <c r="H219" s="37"/>
      <c r="I219" s="140"/>
      <c r="J219" s="37"/>
      <c r="K219" s="37"/>
      <c r="L219" s="41"/>
      <c r="M219" s="227"/>
      <c r="N219" s="77"/>
      <c r="O219" s="77"/>
      <c r="P219" s="77"/>
      <c r="Q219" s="77"/>
      <c r="R219" s="77"/>
      <c r="S219" s="77"/>
      <c r="T219" s="78"/>
      <c r="AT219" s="15" t="s">
        <v>137</v>
      </c>
      <c r="AU219" s="15" t="s">
        <v>86</v>
      </c>
    </row>
    <row r="220" spans="2:65" s="1" customFormat="1" ht="20.4" customHeight="1">
      <c r="B220" s="36"/>
      <c r="C220" s="240" t="s">
        <v>314</v>
      </c>
      <c r="D220" s="240" t="s">
        <v>269</v>
      </c>
      <c r="E220" s="241" t="s">
        <v>315</v>
      </c>
      <c r="F220" s="242" t="s">
        <v>316</v>
      </c>
      <c r="G220" s="243" t="s">
        <v>131</v>
      </c>
      <c r="H220" s="244">
        <v>9</v>
      </c>
      <c r="I220" s="245"/>
      <c r="J220" s="246">
        <f>ROUND(I220*H220,2)</f>
        <v>0</v>
      </c>
      <c r="K220" s="242" t="s">
        <v>132</v>
      </c>
      <c r="L220" s="247"/>
      <c r="M220" s="248" t="s">
        <v>19</v>
      </c>
      <c r="N220" s="249" t="s">
        <v>48</v>
      </c>
      <c r="O220" s="77"/>
      <c r="P220" s="222">
        <f>O220*H220</f>
        <v>0</v>
      </c>
      <c r="Q220" s="222">
        <v>0.027</v>
      </c>
      <c r="R220" s="222">
        <f>Q220*H220</f>
        <v>0.243</v>
      </c>
      <c r="S220" s="222">
        <v>0</v>
      </c>
      <c r="T220" s="223">
        <f>S220*H220</f>
        <v>0</v>
      </c>
      <c r="AR220" s="15" t="s">
        <v>180</v>
      </c>
      <c r="AT220" s="15" t="s">
        <v>269</v>
      </c>
      <c r="AU220" s="15" t="s">
        <v>86</v>
      </c>
      <c r="AY220" s="15" t="s">
        <v>126</v>
      </c>
      <c r="BE220" s="224">
        <f>IF(N220="základní",J220,0)</f>
        <v>0</v>
      </c>
      <c r="BF220" s="224">
        <f>IF(N220="snížená",J220,0)</f>
        <v>0</v>
      </c>
      <c r="BG220" s="224">
        <f>IF(N220="zákl. přenesená",J220,0)</f>
        <v>0</v>
      </c>
      <c r="BH220" s="224">
        <f>IF(N220="sníž. přenesená",J220,0)</f>
        <v>0</v>
      </c>
      <c r="BI220" s="224">
        <f>IF(N220="nulová",J220,0)</f>
        <v>0</v>
      </c>
      <c r="BJ220" s="15" t="s">
        <v>84</v>
      </c>
      <c r="BK220" s="224">
        <f>ROUND(I220*H220,2)</f>
        <v>0</v>
      </c>
      <c r="BL220" s="15" t="s">
        <v>133</v>
      </c>
      <c r="BM220" s="15" t="s">
        <v>317</v>
      </c>
    </row>
    <row r="221" spans="2:47" s="1" customFormat="1" ht="12">
      <c r="B221" s="36"/>
      <c r="C221" s="37"/>
      <c r="D221" s="225" t="s">
        <v>135</v>
      </c>
      <c r="E221" s="37"/>
      <c r="F221" s="226" t="s">
        <v>316</v>
      </c>
      <c r="G221" s="37"/>
      <c r="H221" s="37"/>
      <c r="I221" s="140"/>
      <c r="J221" s="37"/>
      <c r="K221" s="37"/>
      <c r="L221" s="41"/>
      <c r="M221" s="227"/>
      <c r="N221" s="77"/>
      <c r="O221" s="77"/>
      <c r="P221" s="77"/>
      <c r="Q221" s="77"/>
      <c r="R221" s="77"/>
      <c r="S221" s="77"/>
      <c r="T221" s="78"/>
      <c r="AT221" s="15" t="s">
        <v>135</v>
      </c>
      <c r="AU221" s="15" t="s">
        <v>86</v>
      </c>
    </row>
    <row r="222" spans="2:63" s="11" customFormat="1" ht="22.8" customHeight="1">
      <c r="B222" s="197"/>
      <c r="C222" s="198"/>
      <c r="D222" s="199" t="s">
        <v>76</v>
      </c>
      <c r="E222" s="211" t="s">
        <v>159</v>
      </c>
      <c r="F222" s="211" t="s">
        <v>318</v>
      </c>
      <c r="G222" s="198"/>
      <c r="H222" s="198"/>
      <c r="I222" s="201"/>
      <c r="J222" s="212">
        <f>BK222</f>
        <v>0</v>
      </c>
      <c r="K222" s="198"/>
      <c r="L222" s="203"/>
      <c r="M222" s="204"/>
      <c r="N222" s="205"/>
      <c r="O222" s="205"/>
      <c r="P222" s="206">
        <f>SUM(P223:P270)</f>
        <v>0</v>
      </c>
      <c r="Q222" s="205"/>
      <c r="R222" s="206">
        <f>SUM(R223:R270)</f>
        <v>542.87074175</v>
      </c>
      <c r="S222" s="205"/>
      <c r="T222" s="207">
        <f>SUM(T223:T270)</f>
        <v>0</v>
      </c>
      <c r="AR222" s="208" t="s">
        <v>84</v>
      </c>
      <c r="AT222" s="209" t="s">
        <v>76</v>
      </c>
      <c r="AU222" s="209" t="s">
        <v>84</v>
      </c>
      <c r="AY222" s="208" t="s">
        <v>126</v>
      </c>
      <c r="BK222" s="210">
        <f>SUM(BK223:BK270)</f>
        <v>0</v>
      </c>
    </row>
    <row r="223" spans="2:65" s="1" customFormat="1" ht="20.4" customHeight="1">
      <c r="B223" s="36"/>
      <c r="C223" s="213" t="s">
        <v>319</v>
      </c>
      <c r="D223" s="213" t="s">
        <v>128</v>
      </c>
      <c r="E223" s="214" t="s">
        <v>320</v>
      </c>
      <c r="F223" s="215" t="s">
        <v>321</v>
      </c>
      <c r="G223" s="216" t="s">
        <v>147</v>
      </c>
      <c r="H223" s="217">
        <v>10627.2</v>
      </c>
      <c r="I223" s="218"/>
      <c r="J223" s="219">
        <f>ROUND(I223*H223,2)</f>
        <v>0</v>
      </c>
      <c r="K223" s="215" t="s">
        <v>132</v>
      </c>
      <c r="L223" s="41"/>
      <c r="M223" s="220" t="s">
        <v>19</v>
      </c>
      <c r="N223" s="221" t="s">
        <v>48</v>
      </c>
      <c r="O223" s="77"/>
      <c r="P223" s="222">
        <f>O223*H223</f>
        <v>0</v>
      </c>
      <c r="Q223" s="222">
        <v>0</v>
      </c>
      <c r="R223" s="222">
        <f>Q223*H223</f>
        <v>0</v>
      </c>
      <c r="S223" s="222">
        <v>0</v>
      </c>
      <c r="T223" s="223">
        <f>S223*H223</f>
        <v>0</v>
      </c>
      <c r="AR223" s="15" t="s">
        <v>133</v>
      </c>
      <c r="AT223" s="15" t="s">
        <v>128</v>
      </c>
      <c r="AU223" s="15" t="s">
        <v>86</v>
      </c>
      <c r="AY223" s="15" t="s">
        <v>126</v>
      </c>
      <c r="BE223" s="224">
        <f>IF(N223="základní",J223,0)</f>
        <v>0</v>
      </c>
      <c r="BF223" s="224">
        <f>IF(N223="snížená",J223,0)</f>
        <v>0</v>
      </c>
      <c r="BG223" s="224">
        <f>IF(N223="zákl. přenesená",J223,0)</f>
        <v>0</v>
      </c>
      <c r="BH223" s="224">
        <f>IF(N223="sníž. přenesená",J223,0)</f>
        <v>0</v>
      </c>
      <c r="BI223" s="224">
        <f>IF(N223="nulová",J223,0)</f>
        <v>0</v>
      </c>
      <c r="BJ223" s="15" t="s">
        <v>84</v>
      </c>
      <c r="BK223" s="224">
        <f>ROUND(I223*H223,2)</f>
        <v>0</v>
      </c>
      <c r="BL223" s="15" t="s">
        <v>133</v>
      </c>
      <c r="BM223" s="15" t="s">
        <v>322</v>
      </c>
    </row>
    <row r="224" spans="2:47" s="1" customFormat="1" ht="12">
      <c r="B224" s="36"/>
      <c r="C224" s="37"/>
      <c r="D224" s="225" t="s">
        <v>135</v>
      </c>
      <c r="E224" s="37"/>
      <c r="F224" s="226" t="s">
        <v>323</v>
      </c>
      <c r="G224" s="37"/>
      <c r="H224" s="37"/>
      <c r="I224" s="140"/>
      <c r="J224" s="37"/>
      <c r="K224" s="37"/>
      <c r="L224" s="41"/>
      <c r="M224" s="227"/>
      <c r="N224" s="77"/>
      <c r="O224" s="77"/>
      <c r="P224" s="77"/>
      <c r="Q224" s="77"/>
      <c r="R224" s="77"/>
      <c r="S224" s="77"/>
      <c r="T224" s="78"/>
      <c r="AT224" s="15" t="s">
        <v>135</v>
      </c>
      <c r="AU224" s="15" t="s">
        <v>86</v>
      </c>
    </row>
    <row r="225" spans="2:51" s="12" customFormat="1" ht="12">
      <c r="B225" s="229"/>
      <c r="C225" s="230"/>
      <c r="D225" s="225" t="s">
        <v>151</v>
      </c>
      <c r="E225" s="231" t="s">
        <v>19</v>
      </c>
      <c r="F225" s="232" t="s">
        <v>152</v>
      </c>
      <c r="G225" s="230"/>
      <c r="H225" s="233">
        <v>10627.2</v>
      </c>
      <c r="I225" s="234"/>
      <c r="J225" s="230"/>
      <c r="K225" s="230"/>
      <c r="L225" s="235"/>
      <c r="M225" s="236"/>
      <c r="N225" s="237"/>
      <c r="O225" s="237"/>
      <c r="P225" s="237"/>
      <c r="Q225" s="237"/>
      <c r="R225" s="237"/>
      <c r="S225" s="237"/>
      <c r="T225" s="238"/>
      <c r="AT225" s="239" t="s">
        <v>151</v>
      </c>
      <c r="AU225" s="239" t="s">
        <v>86</v>
      </c>
      <c r="AV225" s="12" t="s">
        <v>86</v>
      </c>
      <c r="AW225" s="12" t="s">
        <v>37</v>
      </c>
      <c r="AX225" s="12" t="s">
        <v>84</v>
      </c>
      <c r="AY225" s="239" t="s">
        <v>126</v>
      </c>
    </row>
    <row r="226" spans="2:65" s="1" customFormat="1" ht="20.4" customHeight="1">
      <c r="B226" s="36"/>
      <c r="C226" s="213" t="s">
        <v>324</v>
      </c>
      <c r="D226" s="213" t="s">
        <v>128</v>
      </c>
      <c r="E226" s="214" t="s">
        <v>325</v>
      </c>
      <c r="F226" s="215" t="s">
        <v>326</v>
      </c>
      <c r="G226" s="216" t="s">
        <v>147</v>
      </c>
      <c r="H226" s="217">
        <v>3391.2</v>
      </c>
      <c r="I226" s="218"/>
      <c r="J226" s="219">
        <f>ROUND(I226*H226,2)</f>
        <v>0</v>
      </c>
      <c r="K226" s="215" t="s">
        <v>132</v>
      </c>
      <c r="L226" s="41"/>
      <c r="M226" s="220" t="s">
        <v>19</v>
      </c>
      <c r="N226" s="221" t="s">
        <v>48</v>
      </c>
      <c r="O226" s="77"/>
      <c r="P226" s="222">
        <f>O226*H226</f>
        <v>0</v>
      </c>
      <c r="Q226" s="222">
        <v>0</v>
      </c>
      <c r="R226" s="222">
        <f>Q226*H226</f>
        <v>0</v>
      </c>
      <c r="S226" s="222">
        <v>0</v>
      </c>
      <c r="T226" s="223">
        <f>S226*H226</f>
        <v>0</v>
      </c>
      <c r="AR226" s="15" t="s">
        <v>133</v>
      </c>
      <c r="AT226" s="15" t="s">
        <v>128</v>
      </c>
      <c r="AU226" s="15" t="s">
        <v>86</v>
      </c>
      <c r="AY226" s="15" t="s">
        <v>126</v>
      </c>
      <c r="BE226" s="224">
        <f>IF(N226="základní",J226,0)</f>
        <v>0</v>
      </c>
      <c r="BF226" s="224">
        <f>IF(N226="snížená",J226,0)</f>
        <v>0</v>
      </c>
      <c r="BG226" s="224">
        <f>IF(N226="zákl. přenesená",J226,0)</f>
        <v>0</v>
      </c>
      <c r="BH226" s="224">
        <f>IF(N226="sníž. přenesená",J226,0)</f>
        <v>0</v>
      </c>
      <c r="BI226" s="224">
        <f>IF(N226="nulová",J226,0)</f>
        <v>0</v>
      </c>
      <c r="BJ226" s="15" t="s">
        <v>84</v>
      </c>
      <c r="BK226" s="224">
        <f>ROUND(I226*H226,2)</f>
        <v>0</v>
      </c>
      <c r="BL226" s="15" t="s">
        <v>133</v>
      </c>
      <c r="BM226" s="15" t="s">
        <v>327</v>
      </c>
    </row>
    <row r="227" spans="2:47" s="1" customFormat="1" ht="12">
      <c r="B227" s="36"/>
      <c r="C227" s="37"/>
      <c r="D227" s="225" t="s">
        <v>135</v>
      </c>
      <c r="E227" s="37"/>
      <c r="F227" s="226" t="s">
        <v>328</v>
      </c>
      <c r="G227" s="37"/>
      <c r="H227" s="37"/>
      <c r="I227" s="140"/>
      <c r="J227" s="37"/>
      <c r="K227" s="37"/>
      <c r="L227" s="41"/>
      <c r="M227" s="227"/>
      <c r="N227" s="77"/>
      <c r="O227" s="77"/>
      <c r="P227" s="77"/>
      <c r="Q227" s="77"/>
      <c r="R227" s="77"/>
      <c r="S227" s="77"/>
      <c r="T227" s="78"/>
      <c r="AT227" s="15" t="s">
        <v>135</v>
      </c>
      <c r="AU227" s="15" t="s">
        <v>86</v>
      </c>
    </row>
    <row r="228" spans="2:51" s="12" customFormat="1" ht="12">
      <c r="B228" s="229"/>
      <c r="C228" s="230"/>
      <c r="D228" s="225" t="s">
        <v>151</v>
      </c>
      <c r="E228" s="231" t="s">
        <v>19</v>
      </c>
      <c r="F228" s="232" t="s">
        <v>329</v>
      </c>
      <c r="G228" s="230"/>
      <c r="H228" s="233">
        <v>3391.2</v>
      </c>
      <c r="I228" s="234"/>
      <c r="J228" s="230"/>
      <c r="K228" s="230"/>
      <c r="L228" s="235"/>
      <c r="M228" s="236"/>
      <c r="N228" s="237"/>
      <c r="O228" s="237"/>
      <c r="P228" s="237"/>
      <c r="Q228" s="237"/>
      <c r="R228" s="237"/>
      <c r="S228" s="237"/>
      <c r="T228" s="238"/>
      <c r="AT228" s="239" t="s">
        <v>151</v>
      </c>
      <c r="AU228" s="239" t="s">
        <v>86</v>
      </c>
      <c r="AV228" s="12" t="s">
        <v>86</v>
      </c>
      <c r="AW228" s="12" t="s">
        <v>37</v>
      </c>
      <c r="AX228" s="12" t="s">
        <v>84</v>
      </c>
      <c r="AY228" s="239" t="s">
        <v>126</v>
      </c>
    </row>
    <row r="229" spans="2:65" s="1" customFormat="1" ht="20.4" customHeight="1">
      <c r="B229" s="36"/>
      <c r="C229" s="213" t="s">
        <v>330</v>
      </c>
      <c r="D229" s="213" t="s">
        <v>128</v>
      </c>
      <c r="E229" s="214" t="s">
        <v>331</v>
      </c>
      <c r="F229" s="215" t="s">
        <v>332</v>
      </c>
      <c r="G229" s="216" t="s">
        <v>147</v>
      </c>
      <c r="H229" s="217">
        <v>10627.2</v>
      </c>
      <c r="I229" s="218"/>
      <c r="J229" s="219">
        <f>ROUND(I229*H229,2)</f>
        <v>0</v>
      </c>
      <c r="K229" s="215" t="s">
        <v>132</v>
      </c>
      <c r="L229" s="41"/>
      <c r="M229" s="220" t="s">
        <v>19</v>
      </c>
      <c r="N229" s="221" t="s">
        <v>48</v>
      </c>
      <c r="O229" s="77"/>
      <c r="P229" s="222">
        <f>O229*H229</f>
        <v>0</v>
      </c>
      <c r="Q229" s="222">
        <v>0</v>
      </c>
      <c r="R229" s="222">
        <f>Q229*H229</f>
        <v>0</v>
      </c>
      <c r="S229" s="222">
        <v>0</v>
      </c>
      <c r="T229" s="223">
        <f>S229*H229</f>
        <v>0</v>
      </c>
      <c r="AR229" s="15" t="s">
        <v>133</v>
      </c>
      <c r="AT229" s="15" t="s">
        <v>128</v>
      </c>
      <c r="AU229" s="15" t="s">
        <v>86</v>
      </c>
      <c r="AY229" s="15" t="s">
        <v>126</v>
      </c>
      <c r="BE229" s="224">
        <f>IF(N229="základní",J229,0)</f>
        <v>0</v>
      </c>
      <c r="BF229" s="224">
        <f>IF(N229="snížená",J229,0)</f>
        <v>0</v>
      </c>
      <c r="BG229" s="224">
        <f>IF(N229="zákl. přenesená",J229,0)</f>
        <v>0</v>
      </c>
      <c r="BH229" s="224">
        <f>IF(N229="sníž. přenesená",J229,0)</f>
        <v>0</v>
      </c>
      <c r="BI229" s="224">
        <f>IF(N229="nulová",J229,0)</f>
        <v>0</v>
      </c>
      <c r="BJ229" s="15" t="s">
        <v>84</v>
      </c>
      <c r="BK229" s="224">
        <f>ROUND(I229*H229,2)</f>
        <v>0</v>
      </c>
      <c r="BL229" s="15" t="s">
        <v>133</v>
      </c>
      <c r="BM229" s="15" t="s">
        <v>333</v>
      </c>
    </row>
    <row r="230" spans="2:47" s="1" customFormat="1" ht="12">
      <c r="B230" s="36"/>
      <c r="C230" s="37"/>
      <c r="D230" s="225" t="s">
        <v>135</v>
      </c>
      <c r="E230" s="37"/>
      <c r="F230" s="226" t="s">
        <v>334</v>
      </c>
      <c r="G230" s="37"/>
      <c r="H230" s="37"/>
      <c r="I230" s="140"/>
      <c r="J230" s="37"/>
      <c r="K230" s="37"/>
      <c r="L230" s="41"/>
      <c r="M230" s="227"/>
      <c r="N230" s="77"/>
      <c r="O230" s="77"/>
      <c r="P230" s="77"/>
      <c r="Q230" s="77"/>
      <c r="R230" s="77"/>
      <c r="S230" s="77"/>
      <c r="T230" s="78"/>
      <c r="AT230" s="15" t="s">
        <v>135</v>
      </c>
      <c r="AU230" s="15" t="s">
        <v>86</v>
      </c>
    </row>
    <row r="231" spans="2:47" s="1" customFormat="1" ht="12">
      <c r="B231" s="36"/>
      <c r="C231" s="37"/>
      <c r="D231" s="225" t="s">
        <v>137</v>
      </c>
      <c r="E231" s="37"/>
      <c r="F231" s="228" t="s">
        <v>335</v>
      </c>
      <c r="G231" s="37"/>
      <c r="H231" s="37"/>
      <c r="I231" s="140"/>
      <c r="J231" s="37"/>
      <c r="K231" s="37"/>
      <c r="L231" s="41"/>
      <c r="M231" s="227"/>
      <c r="N231" s="77"/>
      <c r="O231" s="77"/>
      <c r="P231" s="77"/>
      <c r="Q231" s="77"/>
      <c r="R231" s="77"/>
      <c r="S231" s="77"/>
      <c r="T231" s="78"/>
      <c r="AT231" s="15" t="s">
        <v>137</v>
      </c>
      <c r="AU231" s="15" t="s">
        <v>86</v>
      </c>
    </row>
    <row r="232" spans="2:51" s="12" customFormat="1" ht="12">
      <c r="B232" s="229"/>
      <c r="C232" s="230"/>
      <c r="D232" s="225" t="s">
        <v>151</v>
      </c>
      <c r="E232" s="231" t="s">
        <v>19</v>
      </c>
      <c r="F232" s="232" t="s">
        <v>152</v>
      </c>
      <c r="G232" s="230"/>
      <c r="H232" s="233">
        <v>10627.2</v>
      </c>
      <c r="I232" s="234"/>
      <c r="J232" s="230"/>
      <c r="K232" s="230"/>
      <c r="L232" s="235"/>
      <c r="M232" s="236"/>
      <c r="N232" s="237"/>
      <c r="O232" s="237"/>
      <c r="P232" s="237"/>
      <c r="Q232" s="237"/>
      <c r="R232" s="237"/>
      <c r="S232" s="237"/>
      <c r="T232" s="238"/>
      <c r="AT232" s="239" t="s">
        <v>151</v>
      </c>
      <c r="AU232" s="239" t="s">
        <v>86</v>
      </c>
      <c r="AV232" s="12" t="s">
        <v>86</v>
      </c>
      <c r="AW232" s="12" t="s">
        <v>37</v>
      </c>
      <c r="AX232" s="12" t="s">
        <v>84</v>
      </c>
      <c r="AY232" s="239" t="s">
        <v>126</v>
      </c>
    </row>
    <row r="233" spans="2:65" s="1" customFormat="1" ht="20.4" customHeight="1">
      <c r="B233" s="36"/>
      <c r="C233" s="213" t="s">
        <v>336</v>
      </c>
      <c r="D233" s="213" t="s">
        <v>128</v>
      </c>
      <c r="E233" s="214" t="s">
        <v>337</v>
      </c>
      <c r="F233" s="215" t="s">
        <v>338</v>
      </c>
      <c r="G233" s="216" t="s">
        <v>147</v>
      </c>
      <c r="H233" s="217">
        <v>7236</v>
      </c>
      <c r="I233" s="218"/>
      <c r="J233" s="219">
        <f>ROUND(I233*H233,2)</f>
        <v>0</v>
      </c>
      <c r="K233" s="215" t="s">
        <v>132</v>
      </c>
      <c r="L233" s="41"/>
      <c r="M233" s="220" t="s">
        <v>19</v>
      </c>
      <c r="N233" s="221" t="s">
        <v>48</v>
      </c>
      <c r="O233" s="77"/>
      <c r="P233" s="222">
        <f>O233*H233</f>
        <v>0</v>
      </c>
      <c r="Q233" s="222">
        <v>0</v>
      </c>
      <c r="R233" s="222">
        <f>Q233*H233</f>
        <v>0</v>
      </c>
      <c r="S233" s="222">
        <v>0</v>
      </c>
      <c r="T233" s="223">
        <f>S233*H233</f>
        <v>0</v>
      </c>
      <c r="AR233" s="15" t="s">
        <v>133</v>
      </c>
      <c r="AT233" s="15" t="s">
        <v>128</v>
      </c>
      <c r="AU233" s="15" t="s">
        <v>86</v>
      </c>
      <c r="AY233" s="15" t="s">
        <v>126</v>
      </c>
      <c r="BE233" s="224">
        <f>IF(N233="základní",J233,0)</f>
        <v>0</v>
      </c>
      <c r="BF233" s="224">
        <f>IF(N233="snížená",J233,0)</f>
        <v>0</v>
      </c>
      <c r="BG233" s="224">
        <f>IF(N233="zákl. přenesená",J233,0)</f>
        <v>0</v>
      </c>
      <c r="BH233" s="224">
        <f>IF(N233="sníž. přenesená",J233,0)</f>
        <v>0</v>
      </c>
      <c r="BI233" s="224">
        <f>IF(N233="nulová",J233,0)</f>
        <v>0</v>
      </c>
      <c r="BJ233" s="15" t="s">
        <v>84</v>
      </c>
      <c r="BK233" s="224">
        <f>ROUND(I233*H233,2)</f>
        <v>0</v>
      </c>
      <c r="BL233" s="15" t="s">
        <v>133</v>
      </c>
      <c r="BM233" s="15" t="s">
        <v>339</v>
      </c>
    </row>
    <row r="234" spans="2:47" s="1" customFormat="1" ht="12">
      <c r="B234" s="36"/>
      <c r="C234" s="37"/>
      <c r="D234" s="225" t="s">
        <v>135</v>
      </c>
      <c r="E234" s="37"/>
      <c r="F234" s="226" t="s">
        <v>340</v>
      </c>
      <c r="G234" s="37"/>
      <c r="H234" s="37"/>
      <c r="I234" s="140"/>
      <c r="J234" s="37"/>
      <c r="K234" s="37"/>
      <c r="L234" s="41"/>
      <c r="M234" s="227"/>
      <c r="N234" s="77"/>
      <c r="O234" s="77"/>
      <c r="P234" s="77"/>
      <c r="Q234" s="77"/>
      <c r="R234" s="77"/>
      <c r="S234" s="77"/>
      <c r="T234" s="78"/>
      <c r="AT234" s="15" t="s">
        <v>135</v>
      </c>
      <c r="AU234" s="15" t="s">
        <v>86</v>
      </c>
    </row>
    <row r="235" spans="2:47" s="1" customFormat="1" ht="12">
      <c r="B235" s="36"/>
      <c r="C235" s="37"/>
      <c r="D235" s="225" t="s">
        <v>137</v>
      </c>
      <c r="E235" s="37"/>
      <c r="F235" s="228" t="s">
        <v>341</v>
      </c>
      <c r="G235" s="37"/>
      <c r="H235" s="37"/>
      <c r="I235" s="140"/>
      <c r="J235" s="37"/>
      <c r="K235" s="37"/>
      <c r="L235" s="41"/>
      <c r="M235" s="227"/>
      <c r="N235" s="77"/>
      <c r="O235" s="77"/>
      <c r="P235" s="77"/>
      <c r="Q235" s="77"/>
      <c r="R235" s="77"/>
      <c r="S235" s="77"/>
      <c r="T235" s="78"/>
      <c r="AT235" s="15" t="s">
        <v>137</v>
      </c>
      <c r="AU235" s="15" t="s">
        <v>86</v>
      </c>
    </row>
    <row r="236" spans="2:51" s="12" customFormat="1" ht="12">
      <c r="B236" s="229"/>
      <c r="C236" s="230"/>
      <c r="D236" s="225" t="s">
        <v>151</v>
      </c>
      <c r="E236" s="231" t="s">
        <v>19</v>
      </c>
      <c r="F236" s="232" t="s">
        <v>342</v>
      </c>
      <c r="G236" s="230"/>
      <c r="H236" s="233">
        <v>7236</v>
      </c>
      <c r="I236" s="234"/>
      <c r="J236" s="230"/>
      <c r="K236" s="230"/>
      <c r="L236" s="235"/>
      <c r="M236" s="236"/>
      <c r="N236" s="237"/>
      <c r="O236" s="237"/>
      <c r="P236" s="237"/>
      <c r="Q236" s="237"/>
      <c r="R236" s="237"/>
      <c r="S236" s="237"/>
      <c r="T236" s="238"/>
      <c r="AT236" s="239" t="s">
        <v>151</v>
      </c>
      <c r="AU236" s="239" t="s">
        <v>86</v>
      </c>
      <c r="AV236" s="12" t="s">
        <v>86</v>
      </c>
      <c r="AW236" s="12" t="s">
        <v>37</v>
      </c>
      <c r="AX236" s="12" t="s">
        <v>84</v>
      </c>
      <c r="AY236" s="239" t="s">
        <v>126</v>
      </c>
    </row>
    <row r="237" spans="2:65" s="1" customFormat="1" ht="20.4" customHeight="1">
      <c r="B237" s="36"/>
      <c r="C237" s="213" t="s">
        <v>343</v>
      </c>
      <c r="D237" s="213" t="s">
        <v>128</v>
      </c>
      <c r="E237" s="214" t="s">
        <v>344</v>
      </c>
      <c r="F237" s="215" t="s">
        <v>345</v>
      </c>
      <c r="G237" s="216" t="s">
        <v>147</v>
      </c>
      <c r="H237" s="217">
        <v>1156.875</v>
      </c>
      <c r="I237" s="218"/>
      <c r="J237" s="219">
        <f>ROUND(I237*H237,2)</f>
        <v>0</v>
      </c>
      <c r="K237" s="215" t="s">
        <v>132</v>
      </c>
      <c r="L237" s="41"/>
      <c r="M237" s="220" t="s">
        <v>19</v>
      </c>
      <c r="N237" s="221" t="s">
        <v>48</v>
      </c>
      <c r="O237" s="77"/>
      <c r="P237" s="222">
        <f>O237*H237</f>
        <v>0</v>
      </c>
      <c r="Q237" s="222">
        <v>0.27799</v>
      </c>
      <c r="R237" s="222">
        <f>Q237*H237</f>
        <v>321.59968125</v>
      </c>
      <c r="S237" s="222">
        <v>0</v>
      </c>
      <c r="T237" s="223">
        <f>S237*H237</f>
        <v>0</v>
      </c>
      <c r="AR237" s="15" t="s">
        <v>133</v>
      </c>
      <c r="AT237" s="15" t="s">
        <v>128</v>
      </c>
      <c r="AU237" s="15" t="s">
        <v>86</v>
      </c>
      <c r="AY237" s="15" t="s">
        <v>126</v>
      </c>
      <c r="BE237" s="224">
        <f>IF(N237="základní",J237,0)</f>
        <v>0</v>
      </c>
      <c r="BF237" s="224">
        <f>IF(N237="snížená",J237,0)</f>
        <v>0</v>
      </c>
      <c r="BG237" s="224">
        <f>IF(N237="zákl. přenesená",J237,0)</f>
        <v>0</v>
      </c>
      <c r="BH237" s="224">
        <f>IF(N237="sníž. přenesená",J237,0)</f>
        <v>0</v>
      </c>
      <c r="BI237" s="224">
        <f>IF(N237="nulová",J237,0)</f>
        <v>0</v>
      </c>
      <c r="BJ237" s="15" t="s">
        <v>84</v>
      </c>
      <c r="BK237" s="224">
        <f>ROUND(I237*H237,2)</f>
        <v>0</v>
      </c>
      <c r="BL237" s="15" t="s">
        <v>133</v>
      </c>
      <c r="BM237" s="15" t="s">
        <v>346</v>
      </c>
    </row>
    <row r="238" spans="2:47" s="1" customFormat="1" ht="12">
      <c r="B238" s="36"/>
      <c r="C238" s="37"/>
      <c r="D238" s="225" t="s">
        <v>135</v>
      </c>
      <c r="E238" s="37"/>
      <c r="F238" s="226" t="s">
        <v>347</v>
      </c>
      <c r="G238" s="37"/>
      <c r="H238" s="37"/>
      <c r="I238" s="140"/>
      <c r="J238" s="37"/>
      <c r="K238" s="37"/>
      <c r="L238" s="41"/>
      <c r="M238" s="227"/>
      <c r="N238" s="77"/>
      <c r="O238" s="77"/>
      <c r="P238" s="77"/>
      <c r="Q238" s="77"/>
      <c r="R238" s="77"/>
      <c r="S238" s="77"/>
      <c r="T238" s="78"/>
      <c r="AT238" s="15" t="s">
        <v>135</v>
      </c>
      <c r="AU238" s="15" t="s">
        <v>86</v>
      </c>
    </row>
    <row r="239" spans="2:47" s="1" customFormat="1" ht="12">
      <c r="B239" s="36"/>
      <c r="C239" s="37"/>
      <c r="D239" s="225" t="s">
        <v>137</v>
      </c>
      <c r="E239" s="37"/>
      <c r="F239" s="228" t="s">
        <v>348</v>
      </c>
      <c r="G239" s="37"/>
      <c r="H239" s="37"/>
      <c r="I239" s="140"/>
      <c r="J239" s="37"/>
      <c r="K239" s="37"/>
      <c r="L239" s="41"/>
      <c r="M239" s="227"/>
      <c r="N239" s="77"/>
      <c r="O239" s="77"/>
      <c r="P239" s="77"/>
      <c r="Q239" s="77"/>
      <c r="R239" s="77"/>
      <c r="S239" s="77"/>
      <c r="T239" s="78"/>
      <c r="AT239" s="15" t="s">
        <v>137</v>
      </c>
      <c r="AU239" s="15" t="s">
        <v>86</v>
      </c>
    </row>
    <row r="240" spans="2:51" s="12" customFormat="1" ht="12">
      <c r="B240" s="229"/>
      <c r="C240" s="230"/>
      <c r="D240" s="225" t="s">
        <v>151</v>
      </c>
      <c r="E240" s="231" t="s">
        <v>19</v>
      </c>
      <c r="F240" s="232" t="s">
        <v>349</v>
      </c>
      <c r="G240" s="230"/>
      <c r="H240" s="233">
        <v>1156.875</v>
      </c>
      <c r="I240" s="234"/>
      <c r="J240" s="230"/>
      <c r="K240" s="230"/>
      <c r="L240" s="235"/>
      <c r="M240" s="236"/>
      <c r="N240" s="237"/>
      <c r="O240" s="237"/>
      <c r="P240" s="237"/>
      <c r="Q240" s="237"/>
      <c r="R240" s="237"/>
      <c r="S240" s="237"/>
      <c r="T240" s="238"/>
      <c r="AT240" s="239" t="s">
        <v>151</v>
      </c>
      <c r="AU240" s="239" t="s">
        <v>86</v>
      </c>
      <c r="AV240" s="12" t="s">
        <v>86</v>
      </c>
      <c r="AW240" s="12" t="s">
        <v>37</v>
      </c>
      <c r="AX240" s="12" t="s">
        <v>84</v>
      </c>
      <c r="AY240" s="239" t="s">
        <v>126</v>
      </c>
    </row>
    <row r="241" spans="2:65" s="1" customFormat="1" ht="20.4" customHeight="1">
      <c r="B241" s="36"/>
      <c r="C241" s="213" t="s">
        <v>350</v>
      </c>
      <c r="D241" s="213" t="s">
        <v>128</v>
      </c>
      <c r="E241" s="214" t="s">
        <v>351</v>
      </c>
      <c r="F241" s="215" t="s">
        <v>352</v>
      </c>
      <c r="G241" s="216" t="s">
        <v>147</v>
      </c>
      <c r="H241" s="217">
        <v>762.5</v>
      </c>
      <c r="I241" s="218"/>
      <c r="J241" s="219">
        <f>ROUND(I241*H241,2)</f>
        <v>0</v>
      </c>
      <c r="K241" s="215" t="s">
        <v>132</v>
      </c>
      <c r="L241" s="41"/>
      <c r="M241" s="220" t="s">
        <v>19</v>
      </c>
      <c r="N241" s="221" t="s">
        <v>48</v>
      </c>
      <c r="O241" s="77"/>
      <c r="P241" s="222">
        <f>O241*H241</f>
        <v>0</v>
      </c>
      <c r="Q241" s="222">
        <v>0.216</v>
      </c>
      <c r="R241" s="222">
        <f>Q241*H241</f>
        <v>164.7</v>
      </c>
      <c r="S241" s="222">
        <v>0</v>
      </c>
      <c r="T241" s="223">
        <f>S241*H241</f>
        <v>0</v>
      </c>
      <c r="AR241" s="15" t="s">
        <v>133</v>
      </c>
      <c r="AT241" s="15" t="s">
        <v>128</v>
      </c>
      <c r="AU241" s="15" t="s">
        <v>86</v>
      </c>
      <c r="AY241" s="15" t="s">
        <v>126</v>
      </c>
      <c r="BE241" s="224">
        <f>IF(N241="základní",J241,0)</f>
        <v>0</v>
      </c>
      <c r="BF241" s="224">
        <f>IF(N241="snížená",J241,0)</f>
        <v>0</v>
      </c>
      <c r="BG241" s="224">
        <f>IF(N241="zákl. přenesená",J241,0)</f>
        <v>0</v>
      </c>
      <c r="BH241" s="224">
        <f>IF(N241="sníž. přenesená",J241,0)</f>
        <v>0</v>
      </c>
      <c r="BI241" s="224">
        <f>IF(N241="nulová",J241,0)</f>
        <v>0</v>
      </c>
      <c r="BJ241" s="15" t="s">
        <v>84</v>
      </c>
      <c r="BK241" s="224">
        <f>ROUND(I241*H241,2)</f>
        <v>0</v>
      </c>
      <c r="BL241" s="15" t="s">
        <v>133</v>
      </c>
      <c r="BM241" s="15" t="s">
        <v>353</v>
      </c>
    </row>
    <row r="242" spans="2:47" s="1" customFormat="1" ht="12">
      <c r="B242" s="36"/>
      <c r="C242" s="37"/>
      <c r="D242" s="225" t="s">
        <v>135</v>
      </c>
      <c r="E242" s="37"/>
      <c r="F242" s="226" t="s">
        <v>354</v>
      </c>
      <c r="G242" s="37"/>
      <c r="H242" s="37"/>
      <c r="I242" s="140"/>
      <c r="J242" s="37"/>
      <c r="K242" s="37"/>
      <c r="L242" s="41"/>
      <c r="M242" s="227"/>
      <c r="N242" s="77"/>
      <c r="O242" s="77"/>
      <c r="P242" s="77"/>
      <c r="Q242" s="77"/>
      <c r="R242" s="77"/>
      <c r="S242" s="77"/>
      <c r="T242" s="78"/>
      <c r="AT242" s="15" t="s">
        <v>135</v>
      </c>
      <c r="AU242" s="15" t="s">
        <v>86</v>
      </c>
    </row>
    <row r="243" spans="2:47" s="1" customFormat="1" ht="12">
      <c r="B243" s="36"/>
      <c r="C243" s="37"/>
      <c r="D243" s="225" t="s">
        <v>137</v>
      </c>
      <c r="E243" s="37"/>
      <c r="F243" s="228" t="s">
        <v>348</v>
      </c>
      <c r="G243" s="37"/>
      <c r="H243" s="37"/>
      <c r="I243" s="140"/>
      <c r="J243" s="37"/>
      <c r="K243" s="37"/>
      <c r="L243" s="41"/>
      <c r="M243" s="227"/>
      <c r="N243" s="77"/>
      <c r="O243" s="77"/>
      <c r="P243" s="77"/>
      <c r="Q243" s="77"/>
      <c r="R243" s="77"/>
      <c r="S243" s="77"/>
      <c r="T243" s="78"/>
      <c r="AT243" s="15" t="s">
        <v>137</v>
      </c>
      <c r="AU243" s="15" t="s">
        <v>86</v>
      </c>
    </row>
    <row r="244" spans="2:51" s="12" customFormat="1" ht="12">
      <c r="B244" s="229"/>
      <c r="C244" s="230"/>
      <c r="D244" s="225" t="s">
        <v>151</v>
      </c>
      <c r="E244" s="231" t="s">
        <v>19</v>
      </c>
      <c r="F244" s="232" t="s">
        <v>355</v>
      </c>
      <c r="G244" s="230"/>
      <c r="H244" s="233">
        <v>762.5</v>
      </c>
      <c r="I244" s="234"/>
      <c r="J244" s="230"/>
      <c r="K244" s="230"/>
      <c r="L244" s="235"/>
      <c r="M244" s="236"/>
      <c r="N244" s="237"/>
      <c r="O244" s="237"/>
      <c r="P244" s="237"/>
      <c r="Q244" s="237"/>
      <c r="R244" s="237"/>
      <c r="S244" s="237"/>
      <c r="T244" s="238"/>
      <c r="AT244" s="239" t="s">
        <v>151</v>
      </c>
      <c r="AU244" s="239" t="s">
        <v>86</v>
      </c>
      <c r="AV244" s="12" t="s">
        <v>86</v>
      </c>
      <c r="AW244" s="12" t="s">
        <v>37</v>
      </c>
      <c r="AX244" s="12" t="s">
        <v>84</v>
      </c>
      <c r="AY244" s="239" t="s">
        <v>126</v>
      </c>
    </row>
    <row r="245" spans="2:65" s="1" customFormat="1" ht="20.4" customHeight="1">
      <c r="B245" s="36"/>
      <c r="C245" s="213" t="s">
        <v>356</v>
      </c>
      <c r="D245" s="213" t="s">
        <v>128</v>
      </c>
      <c r="E245" s="214" t="s">
        <v>357</v>
      </c>
      <c r="F245" s="215" t="s">
        <v>358</v>
      </c>
      <c r="G245" s="216" t="s">
        <v>147</v>
      </c>
      <c r="H245" s="217">
        <v>10627.2</v>
      </c>
      <c r="I245" s="218"/>
      <c r="J245" s="219">
        <f>ROUND(I245*H245,2)</f>
        <v>0</v>
      </c>
      <c r="K245" s="215" t="s">
        <v>132</v>
      </c>
      <c r="L245" s="41"/>
      <c r="M245" s="220" t="s">
        <v>19</v>
      </c>
      <c r="N245" s="221" t="s">
        <v>48</v>
      </c>
      <c r="O245" s="77"/>
      <c r="P245" s="222">
        <f>O245*H245</f>
        <v>0</v>
      </c>
      <c r="Q245" s="222">
        <v>0</v>
      </c>
      <c r="R245" s="222">
        <f>Q245*H245</f>
        <v>0</v>
      </c>
      <c r="S245" s="222">
        <v>0</v>
      </c>
      <c r="T245" s="223">
        <f>S245*H245</f>
        <v>0</v>
      </c>
      <c r="AR245" s="15" t="s">
        <v>133</v>
      </c>
      <c r="AT245" s="15" t="s">
        <v>128</v>
      </c>
      <c r="AU245" s="15" t="s">
        <v>86</v>
      </c>
      <c r="AY245" s="15" t="s">
        <v>126</v>
      </c>
      <c r="BE245" s="224">
        <f>IF(N245="základní",J245,0)</f>
        <v>0</v>
      </c>
      <c r="BF245" s="224">
        <f>IF(N245="snížená",J245,0)</f>
        <v>0</v>
      </c>
      <c r="BG245" s="224">
        <f>IF(N245="zákl. přenesená",J245,0)</f>
        <v>0</v>
      </c>
      <c r="BH245" s="224">
        <f>IF(N245="sníž. přenesená",J245,0)</f>
        <v>0</v>
      </c>
      <c r="BI245" s="224">
        <f>IF(N245="nulová",J245,0)</f>
        <v>0</v>
      </c>
      <c r="BJ245" s="15" t="s">
        <v>84</v>
      </c>
      <c r="BK245" s="224">
        <f>ROUND(I245*H245,2)</f>
        <v>0</v>
      </c>
      <c r="BL245" s="15" t="s">
        <v>133</v>
      </c>
      <c r="BM245" s="15" t="s">
        <v>359</v>
      </c>
    </row>
    <row r="246" spans="2:47" s="1" customFormat="1" ht="12">
      <c r="B246" s="36"/>
      <c r="C246" s="37"/>
      <c r="D246" s="225" t="s">
        <v>135</v>
      </c>
      <c r="E246" s="37"/>
      <c r="F246" s="226" t="s">
        <v>360</v>
      </c>
      <c r="G246" s="37"/>
      <c r="H246" s="37"/>
      <c r="I246" s="140"/>
      <c r="J246" s="37"/>
      <c r="K246" s="37"/>
      <c r="L246" s="41"/>
      <c r="M246" s="227"/>
      <c r="N246" s="77"/>
      <c r="O246" s="77"/>
      <c r="P246" s="77"/>
      <c r="Q246" s="77"/>
      <c r="R246" s="77"/>
      <c r="S246" s="77"/>
      <c r="T246" s="78"/>
      <c r="AT246" s="15" t="s">
        <v>135</v>
      </c>
      <c r="AU246" s="15" t="s">
        <v>86</v>
      </c>
    </row>
    <row r="247" spans="2:47" s="1" customFormat="1" ht="12">
      <c r="B247" s="36"/>
      <c r="C247" s="37"/>
      <c r="D247" s="225" t="s">
        <v>137</v>
      </c>
      <c r="E247" s="37"/>
      <c r="F247" s="228" t="s">
        <v>361</v>
      </c>
      <c r="G247" s="37"/>
      <c r="H247" s="37"/>
      <c r="I247" s="140"/>
      <c r="J247" s="37"/>
      <c r="K247" s="37"/>
      <c r="L247" s="41"/>
      <c r="M247" s="227"/>
      <c r="N247" s="77"/>
      <c r="O247" s="77"/>
      <c r="P247" s="77"/>
      <c r="Q247" s="77"/>
      <c r="R247" s="77"/>
      <c r="S247" s="77"/>
      <c r="T247" s="78"/>
      <c r="AT247" s="15" t="s">
        <v>137</v>
      </c>
      <c r="AU247" s="15" t="s">
        <v>86</v>
      </c>
    </row>
    <row r="248" spans="2:51" s="12" customFormat="1" ht="12">
      <c r="B248" s="229"/>
      <c r="C248" s="230"/>
      <c r="D248" s="225" t="s">
        <v>151</v>
      </c>
      <c r="E248" s="231" t="s">
        <v>19</v>
      </c>
      <c r="F248" s="232" t="s">
        <v>152</v>
      </c>
      <c r="G248" s="230"/>
      <c r="H248" s="233">
        <v>10627.2</v>
      </c>
      <c r="I248" s="234"/>
      <c r="J248" s="230"/>
      <c r="K248" s="230"/>
      <c r="L248" s="235"/>
      <c r="M248" s="236"/>
      <c r="N248" s="237"/>
      <c r="O248" s="237"/>
      <c r="P248" s="237"/>
      <c r="Q248" s="237"/>
      <c r="R248" s="237"/>
      <c r="S248" s="237"/>
      <c r="T248" s="238"/>
      <c r="AT248" s="239" t="s">
        <v>151</v>
      </c>
      <c r="AU248" s="239" t="s">
        <v>86</v>
      </c>
      <c r="AV248" s="12" t="s">
        <v>86</v>
      </c>
      <c r="AW248" s="12" t="s">
        <v>37</v>
      </c>
      <c r="AX248" s="12" t="s">
        <v>84</v>
      </c>
      <c r="AY248" s="239" t="s">
        <v>126</v>
      </c>
    </row>
    <row r="249" spans="2:65" s="1" customFormat="1" ht="20.4" customHeight="1">
      <c r="B249" s="36"/>
      <c r="C249" s="213" t="s">
        <v>362</v>
      </c>
      <c r="D249" s="213" t="s">
        <v>128</v>
      </c>
      <c r="E249" s="214" t="s">
        <v>363</v>
      </c>
      <c r="F249" s="215" t="s">
        <v>364</v>
      </c>
      <c r="G249" s="216" t="s">
        <v>147</v>
      </c>
      <c r="H249" s="217">
        <v>23304.17</v>
      </c>
      <c r="I249" s="218"/>
      <c r="J249" s="219">
        <f>ROUND(I249*H249,2)</f>
        <v>0</v>
      </c>
      <c r="K249" s="215" t="s">
        <v>132</v>
      </c>
      <c r="L249" s="41"/>
      <c r="M249" s="220" t="s">
        <v>19</v>
      </c>
      <c r="N249" s="221" t="s">
        <v>48</v>
      </c>
      <c r="O249" s="77"/>
      <c r="P249" s="222">
        <f>O249*H249</f>
        <v>0</v>
      </c>
      <c r="Q249" s="222">
        <v>0</v>
      </c>
      <c r="R249" s="222">
        <f>Q249*H249</f>
        <v>0</v>
      </c>
      <c r="S249" s="222">
        <v>0</v>
      </c>
      <c r="T249" s="223">
        <f>S249*H249</f>
        <v>0</v>
      </c>
      <c r="AR249" s="15" t="s">
        <v>133</v>
      </c>
      <c r="AT249" s="15" t="s">
        <v>128</v>
      </c>
      <c r="AU249" s="15" t="s">
        <v>86</v>
      </c>
      <c r="AY249" s="15" t="s">
        <v>126</v>
      </c>
      <c r="BE249" s="224">
        <f>IF(N249="základní",J249,0)</f>
        <v>0</v>
      </c>
      <c r="BF249" s="224">
        <f>IF(N249="snížená",J249,0)</f>
        <v>0</v>
      </c>
      <c r="BG249" s="224">
        <f>IF(N249="zákl. přenesená",J249,0)</f>
        <v>0</v>
      </c>
      <c r="BH249" s="224">
        <f>IF(N249="sníž. přenesená",J249,0)</f>
        <v>0</v>
      </c>
      <c r="BI249" s="224">
        <f>IF(N249="nulová",J249,0)</f>
        <v>0</v>
      </c>
      <c r="BJ249" s="15" t="s">
        <v>84</v>
      </c>
      <c r="BK249" s="224">
        <f>ROUND(I249*H249,2)</f>
        <v>0</v>
      </c>
      <c r="BL249" s="15" t="s">
        <v>133</v>
      </c>
      <c r="BM249" s="15" t="s">
        <v>365</v>
      </c>
    </row>
    <row r="250" spans="2:47" s="1" customFormat="1" ht="12">
      <c r="B250" s="36"/>
      <c r="C250" s="37"/>
      <c r="D250" s="225" t="s">
        <v>135</v>
      </c>
      <c r="E250" s="37"/>
      <c r="F250" s="226" t="s">
        <v>366</v>
      </c>
      <c r="G250" s="37"/>
      <c r="H250" s="37"/>
      <c r="I250" s="140"/>
      <c r="J250" s="37"/>
      <c r="K250" s="37"/>
      <c r="L250" s="41"/>
      <c r="M250" s="227"/>
      <c r="N250" s="77"/>
      <c r="O250" s="77"/>
      <c r="P250" s="77"/>
      <c r="Q250" s="77"/>
      <c r="R250" s="77"/>
      <c r="S250" s="77"/>
      <c r="T250" s="78"/>
      <c r="AT250" s="15" t="s">
        <v>135</v>
      </c>
      <c r="AU250" s="15" t="s">
        <v>86</v>
      </c>
    </row>
    <row r="251" spans="2:51" s="12" customFormat="1" ht="12">
      <c r="B251" s="229"/>
      <c r="C251" s="230"/>
      <c r="D251" s="225" t="s">
        <v>151</v>
      </c>
      <c r="E251" s="231" t="s">
        <v>19</v>
      </c>
      <c r="F251" s="232" t="s">
        <v>367</v>
      </c>
      <c r="G251" s="230"/>
      <c r="H251" s="233">
        <v>21254.4</v>
      </c>
      <c r="I251" s="234"/>
      <c r="J251" s="230"/>
      <c r="K251" s="230"/>
      <c r="L251" s="235"/>
      <c r="M251" s="236"/>
      <c r="N251" s="237"/>
      <c r="O251" s="237"/>
      <c r="P251" s="237"/>
      <c r="Q251" s="237"/>
      <c r="R251" s="237"/>
      <c r="S251" s="237"/>
      <c r="T251" s="238"/>
      <c r="AT251" s="239" t="s">
        <v>151</v>
      </c>
      <c r="AU251" s="239" t="s">
        <v>86</v>
      </c>
      <c r="AV251" s="12" t="s">
        <v>86</v>
      </c>
      <c r="AW251" s="12" t="s">
        <v>37</v>
      </c>
      <c r="AX251" s="12" t="s">
        <v>77</v>
      </c>
      <c r="AY251" s="239" t="s">
        <v>126</v>
      </c>
    </row>
    <row r="252" spans="2:51" s="12" customFormat="1" ht="12">
      <c r="B252" s="229"/>
      <c r="C252" s="230"/>
      <c r="D252" s="225" t="s">
        <v>151</v>
      </c>
      <c r="E252" s="231" t="s">
        <v>19</v>
      </c>
      <c r="F252" s="232" t="s">
        <v>368</v>
      </c>
      <c r="G252" s="230"/>
      <c r="H252" s="233">
        <v>2049.77</v>
      </c>
      <c r="I252" s="234"/>
      <c r="J252" s="230"/>
      <c r="K252" s="230"/>
      <c r="L252" s="235"/>
      <c r="M252" s="236"/>
      <c r="N252" s="237"/>
      <c r="O252" s="237"/>
      <c r="P252" s="237"/>
      <c r="Q252" s="237"/>
      <c r="R252" s="237"/>
      <c r="S252" s="237"/>
      <c r="T252" s="238"/>
      <c r="AT252" s="239" t="s">
        <v>151</v>
      </c>
      <c r="AU252" s="239" t="s">
        <v>86</v>
      </c>
      <c r="AV252" s="12" t="s">
        <v>86</v>
      </c>
      <c r="AW252" s="12" t="s">
        <v>37</v>
      </c>
      <c r="AX252" s="12" t="s">
        <v>77</v>
      </c>
      <c r="AY252" s="239" t="s">
        <v>126</v>
      </c>
    </row>
    <row r="253" spans="2:65" s="1" customFormat="1" ht="20.4" customHeight="1">
      <c r="B253" s="36"/>
      <c r="C253" s="213" t="s">
        <v>369</v>
      </c>
      <c r="D253" s="213" t="s">
        <v>128</v>
      </c>
      <c r="E253" s="214" t="s">
        <v>370</v>
      </c>
      <c r="F253" s="215" t="s">
        <v>371</v>
      </c>
      <c r="G253" s="216" t="s">
        <v>147</v>
      </c>
      <c r="H253" s="217">
        <v>12676.97</v>
      </c>
      <c r="I253" s="218"/>
      <c r="J253" s="219">
        <f>ROUND(I253*H253,2)</f>
        <v>0</v>
      </c>
      <c r="K253" s="215" t="s">
        <v>132</v>
      </c>
      <c r="L253" s="41"/>
      <c r="M253" s="220" t="s">
        <v>19</v>
      </c>
      <c r="N253" s="221" t="s">
        <v>48</v>
      </c>
      <c r="O253" s="77"/>
      <c r="P253" s="222">
        <f>O253*H253</f>
        <v>0</v>
      </c>
      <c r="Q253" s="222">
        <v>0</v>
      </c>
      <c r="R253" s="222">
        <f>Q253*H253</f>
        <v>0</v>
      </c>
      <c r="S253" s="222">
        <v>0</v>
      </c>
      <c r="T253" s="223">
        <f>S253*H253</f>
        <v>0</v>
      </c>
      <c r="AR253" s="15" t="s">
        <v>133</v>
      </c>
      <c r="AT253" s="15" t="s">
        <v>128</v>
      </c>
      <c r="AU253" s="15" t="s">
        <v>86</v>
      </c>
      <c r="AY253" s="15" t="s">
        <v>126</v>
      </c>
      <c r="BE253" s="224">
        <f>IF(N253="základní",J253,0)</f>
        <v>0</v>
      </c>
      <c r="BF253" s="224">
        <f>IF(N253="snížená",J253,0)</f>
        <v>0</v>
      </c>
      <c r="BG253" s="224">
        <f>IF(N253="zákl. přenesená",J253,0)</f>
        <v>0</v>
      </c>
      <c r="BH253" s="224">
        <f>IF(N253="sníž. přenesená",J253,0)</f>
        <v>0</v>
      </c>
      <c r="BI253" s="224">
        <f>IF(N253="nulová",J253,0)</f>
        <v>0</v>
      </c>
      <c r="BJ253" s="15" t="s">
        <v>84</v>
      </c>
      <c r="BK253" s="224">
        <f>ROUND(I253*H253,2)</f>
        <v>0</v>
      </c>
      <c r="BL253" s="15" t="s">
        <v>133</v>
      </c>
      <c r="BM253" s="15" t="s">
        <v>372</v>
      </c>
    </row>
    <row r="254" spans="2:47" s="1" customFormat="1" ht="12">
      <c r="B254" s="36"/>
      <c r="C254" s="37"/>
      <c r="D254" s="225" t="s">
        <v>135</v>
      </c>
      <c r="E254" s="37"/>
      <c r="F254" s="226" t="s">
        <v>373</v>
      </c>
      <c r="G254" s="37"/>
      <c r="H254" s="37"/>
      <c r="I254" s="140"/>
      <c r="J254" s="37"/>
      <c r="K254" s="37"/>
      <c r="L254" s="41"/>
      <c r="M254" s="227"/>
      <c r="N254" s="77"/>
      <c r="O254" s="77"/>
      <c r="P254" s="77"/>
      <c r="Q254" s="77"/>
      <c r="R254" s="77"/>
      <c r="S254" s="77"/>
      <c r="T254" s="78"/>
      <c r="AT254" s="15" t="s">
        <v>135</v>
      </c>
      <c r="AU254" s="15" t="s">
        <v>86</v>
      </c>
    </row>
    <row r="255" spans="2:47" s="1" customFormat="1" ht="12">
      <c r="B255" s="36"/>
      <c r="C255" s="37"/>
      <c r="D255" s="225" t="s">
        <v>137</v>
      </c>
      <c r="E255" s="37"/>
      <c r="F255" s="228" t="s">
        <v>374</v>
      </c>
      <c r="G255" s="37"/>
      <c r="H255" s="37"/>
      <c r="I255" s="140"/>
      <c r="J255" s="37"/>
      <c r="K255" s="37"/>
      <c r="L255" s="41"/>
      <c r="M255" s="227"/>
      <c r="N255" s="77"/>
      <c r="O255" s="77"/>
      <c r="P255" s="77"/>
      <c r="Q255" s="77"/>
      <c r="R255" s="77"/>
      <c r="S255" s="77"/>
      <c r="T255" s="78"/>
      <c r="AT255" s="15" t="s">
        <v>137</v>
      </c>
      <c r="AU255" s="15" t="s">
        <v>86</v>
      </c>
    </row>
    <row r="256" spans="2:51" s="12" customFormat="1" ht="12">
      <c r="B256" s="229"/>
      <c r="C256" s="230"/>
      <c r="D256" s="225" t="s">
        <v>151</v>
      </c>
      <c r="E256" s="231" t="s">
        <v>19</v>
      </c>
      <c r="F256" s="232" t="s">
        <v>152</v>
      </c>
      <c r="G256" s="230"/>
      <c r="H256" s="233">
        <v>10627.2</v>
      </c>
      <c r="I256" s="234"/>
      <c r="J256" s="230"/>
      <c r="K256" s="230"/>
      <c r="L256" s="235"/>
      <c r="M256" s="236"/>
      <c r="N256" s="237"/>
      <c r="O256" s="237"/>
      <c r="P256" s="237"/>
      <c r="Q256" s="237"/>
      <c r="R256" s="237"/>
      <c r="S256" s="237"/>
      <c r="T256" s="238"/>
      <c r="AT256" s="239" t="s">
        <v>151</v>
      </c>
      <c r="AU256" s="239" t="s">
        <v>86</v>
      </c>
      <c r="AV256" s="12" t="s">
        <v>86</v>
      </c>
      <c r="AW256" s="12" t="s">
        <v>37</v>
      </c>
      <c r="AX256" s="12" t="s">
        <v>77</v>
      </c>
      <c r="AY256" s="239" t="s">
        <v>126</v>
      </c>
    </row>
    <row r="257" spans="2:51" s="12" customFormat="1" ht="12">
      <c r="B257" s="229"/>
      <c r="C257" s="230"/>
      <c r="D257" s="225" t="s">
        <v>151</v>
      </c>
      <c r="E257" s="231" t="s">
        <v>19</v>
      </c>
      <c r="F257" s="232" t="s">
        <v>368</v>
      </c>
      <c r="G257" s="230"/>
      <c r="H257" s="233">
        <v>2049.77</v>
      </c>
      <c r="I257" s="234"/>
      <c r="J257" s="230"/>
      <c r="K257" s="230"/>
      <c r="L257" s="235"/>
      <c r="M257" s="236"/>
      <c r="N257" s="237"/>
      <c r="O257" s="237"/>
      <c r="P257" s="237"/>
      <c r="Q257" s="237"/>
      <c r="R257" s="237"/>
      <c r="S257" s="237"/>
      <c r="T257" s="238"/>
      <c r="AT257" s="239" t="s">
        <v>151</v>
      </c>
      <c r="AU257" s="239" t="s">
        <v>86</v>
      </c>
      <c r="AV257" s="12" t="s">
        <v>86</v>
      </c>
      <c r="AW257" s="12" t="s">
        <v>37</v>
      </c>
      <c r="AX257" s="12" t="s">
        <v>77</v>
      </c>
      <c r="AY257" s="239" t="s">
        <v>126</v>
      </c>
    </row>
    <row r="258" spans="2:65" s="1" customFormat="1" ht="20.4" customHeight="1">
      <c r="B258" s="36"/>
      <c r="C258" s="213" t="s">
        <v>375</v>
      </c>
      <c r="D258" s="213" t="s">
        <v>128</v>
      </c>
      <c r="E258" s="214" t="s">
        <v>376</v>
      </c>
      <c r="F258" s="215" t="s">
        <v>377</v>
      </c>
      <c r="G258" s="216" t="s">
        <v>147</v>
      </c>
      <c r="H258" s="217">
        <v>12676.97</v>
      </c>
      <c r="I258" s="218"/>
      <c r="J258" s="219">
        <f>ROUND(I258*H258,2)</f>
        <v>0</v>
      </c>
      <c r="K258" s="215" t="s">
        <v>132</v>
      </c>
      <c r="L258" s="41"/>
      <c r="M258" s="220" t="s">
        <v>19</v>
      </c>
      <c r="N258" s="221" t="s">
        <v>48</v>
      </c>
      <c r="O258" s="77"/>
      <c r="P258" s="222">
        <f>O258*H258</f>
        <v>0</v>
      </c>
      <c r="Q258" s="222">
        <v>0</v>
      </c>
      <c r="R258" s="222">
        <f>Q258*H258</f>
        <v>0</v>
      </c>
      <c r="S258" s="222">
        <v>0</v>
      </c>
      <c r="T258" s="223">
        <f>S258*H258</f>
        <v>0</v>
      </c>
      <c r="AR258" s="15" t="s">
        <v>133</v>
      </c>
      <c r="AT258" s="15" t="s">
        <v>128</v>
      </c>
      <c r="AU258" s="15" t="s">
        <v>86</v>
      </c>
      <c r="AY258" s="15" t="s">
        <v>126</v>
      </c>
      <c r="BE258" s="224">
        <f>IF(N258="základní",J258,0)</f>
        <v>0</v>
      </c>
      <c r="BF258" s="224">
        <f>IF(N258="snížená",J258,0)</f>
        <v>0</v>
      </c>
      <c r="BG258" s="224">
        <f>IF(N258="zákl. přenesená",J258,0)</f>
        <v>0</v>
      </c>
      <c r="BH258" s="224">
        <f>IF(N258="sníž. přenesená",J258,0)</f>
        <v>0</v>
      </c>
      <c r="BI258" s="224">
        <f>IF(N258="nulová",J258,0)</f>
        <v>0</v>
      </c>
      <c r="BJ258" s="15" t="s">
        <v>84</v>
      </c>
      <c r="BK258" s="224">
        <f>ROUND(I258*H258,2)</f>
        <v>0</v>
      </c>
      <c r="BL258" s="15" t="s">
        <v>133</v>
      </c>
      <c r="BM258" s="15" t="s">
        <v>378</v>
      </c>
    </row>
    <row r="259" spans="2:47" s="1" customFormat="1" ht="12">
      <c r="B259" s="36"/>
      <c r="C259" s="37"/>
      <c r="D259" s="225" t="s">
        <v>135</v>
      </c>
      <c r="E259" s="37"/>
      <c r="F259" s="226" t="s">
        <v>379</v>
      </c>
      <c r="G259" s="37"/>
      <c r="H259" s="37"/>
      <c r="I259" s="140"/>
      <c r="J259" s="37"/>
      <c r="K259" s="37"/>
      <c r="L259" s="41"/>
      <c r="M259" s="227"/>
      <c r="N259" s="77"/>
      <c r="O259" s="77"/>
      <c r="P259" s="77"/>
      <c r="Q259" s="77"/>
      <c r="R259" s="77"/>
      <c r="S259" s="77"/>
      <c r="T259" s="78"/>
      <c r="AT259" s="15" t="s">
        <v>135</v>
      </c>
      <c r="AU259" s="15" t="s">
        <v>86</v>
      </c>
    </row>
    <row r="260" spans="2:47" s="1" customFormat="1" ht="12">
      <c r="B260" s="36"/>
      <c r="C260" s="37"/>
      <c r="D260" s="225" t="s">
        <v>137</v>
      </c>
      <c r="E260" s="37"/>
      <c r="F260" s="228" t="s">
        <v>380</v>
      </c>
      <c r="G260" s="37"/>
      <c r="H260" s="37"/>
      <c r="I260" s="140"/>
      <c r="J260" s="37"/>
      <c r="K260" s="37"/>
      <c r="L260" s="41"/>
      <c r="M260" s="227"/>
      <c r="N260" s="77"/>
      <c r="O260" s="77"/>
      <c r="P260" s="77"/>
      <c r="Q260" s="77"/>
      <c r="R260" s="77"/>
      <c r="S260" s="77"/>
      <c r="T260" s="78"/>
      <c r="AT260" s="15" t="s">
        <v>137</v>
      </c>
      <c r="AU260" s="15" t="s">
        <v>86</v>
      </c>
    </row>
    <row r="261" spans="2:51" s="12" customFormat="1" ht="12">
      <c r="B261" s="229"/>
      <c r="C261" s="230"/>
      <c r="D261" s="225" t="s">
        <v>151</v>
      </c>
      <c r="E261" s="231" t="s">
        <v>19</v>
      </c>
      <c r="F261" s="232" t="s">
        <v>152</v>
      </c>
      <c r="G261" s="230"/>
      <c r="H261" s="233">
        <v>10627.2</v>
      </c>
      <c r="I261" s="234"/>
      <c r="J261" s="230"/>
      <c r="K261" s="230"/>
      <c r="L261" s="235"/>
      <c r="M261" s="236"/>
      <c r="N261" s="237"/>
      <c r="O261" s="237"/>
      <c r="P261" s="237"/>
      <c r="Q261" s="237"/>
      <c r="R261" s="237"/>
      <c r="S261" s="237"/>
      <c r="T261" s="238"/>
      <c r="AT261" s="239" t="s">
        <v>151</v>
      </c>
      <c r="AU261" s="239" t="s">
        <v>86</v>
      </c>
      <c r="AV261" s="12" t="s">
        <v>86</v>
      </c>
      <c r="AW261" s="12" t="s">
        <v>37</v>
      </c>
      <c r="AX261" s="12" t="s">
        <v>77</v>
      </c>
      <c r="AY261" s="239" t="s">
        <v>126</v>
      </c>
    </row>
    <row r="262" spans="2:51" s="12" customFormat="1" ht="12">
      <c r="B262" s="229"/>
      <c r="C262" s="230"/>
      <c r="D262" s="225" t="s">
        <v>151</v>
      </c>
      <c r="E262" s="231" t="s">
        <v>19</v>
      </c>
      <c r="F262" s="232" t="s">
        <v>368</v>
      </c>
      <c r="G262" s="230"/>
      <c r="H262" s="233">
        <v>2049.77</v>
      </c>
      <c r="I262" s="234"/>
      <c r="J262" s="230"/>
      <c r="K262" s="230"/>
      <c r="L262" s="235"/>
      <c r="M262" s="236"/>
      <c r="N262" s="237"/>
      <c r="O262" s="237"/>
      <c r="P262" s="237"/>
      <c r="Q262" s="237"/>
      <c r="R262" s="237"/>
      <c r="S262" s="237"/>
      <c r="T262" s="238"/>
      <c r="AT262" s="239" t="s">
        <v>151</v>
      </c>
      <c r="AU262" s="239" t="s">
        <v>86</v>
      </c>
      <c r="AV262" s="12" t="s">
        <v>86</v>
      </c>
      <c r="AW262" s="12" t="s">
        <v>37</v>
      </c>
      <c r="AX262" s="12" t="s">
        <v>77</v>
      </c>
      <c r="AY262" s="239" t="s">
        <v>126</v>
      </c>
    </row>
    <row r="263" spans="2:65" s="1" customFormat="1" ht="20.4" customHeight="1">
      <c r="B263" s="36"/>
      <c r="C263" s="213" t="s">
        <v>381</v>
      </c>
      <c r="D263" s="213" t="s">
        <v>128</v>
      </c>
      <c r="E263" s="214" t="s">
        <v>382</v>
      </c>
      <c r="F263" s="215" t="s">
        <v>383</v>
      </c>
      <c r="G263" s="216" t="s">
        <v>147</v>
      </c>
      <c r="H263" s="217">
        <v>283.55</v>
      </c>
      <c r="I263" s="218"/>
      <c r="J263" s="219">
        <f>ROUND(I263*H263,2)</f>
        <v>0</v>
      </c>
      <c r="K263" s="215" t="s">
        <v>132</v>
      </c>
      <c r="L263" s="41"/>
      <c r="M263" s="220" t="s">
        <v>19</v>
      </c>
      <c r="N263" s="221" t="s">
        <v>48</v>
      </c>
      <c r="O263" s="77"/>
      <c r="P263" s="222">
        <f>O263*H263</f>
        <v>0</v>
      </c>
      <c r="Q263" s="222">
        <v>0.08425</v>
      </c>
      <c r="R263" s="222">
        <f>Q263*H263</f>
        <v>23.889087500000002</v>
      </c>
      <c r="S263" s="222">
        <v>0</v>
      </c>
      <c r="T263" s="223">
        <f>S263*H263</f>
        <v>0</v>
      </c>
      <c r="AR263" s="15" t="s">
        <v>133</v>
      </c>
      <c r="AT263" s="15" t="s">
        <v>128</v>
      </c>
      <c r="AU263" s="15" t="s">
        <v>86</v>
      </c>
      <c r="AY263" s="15" t="s">
        <v>126</v>
      </c>
      <c r="BE263" s="224">
        <f>IF(N263="základní",J263,0)</f>
        <v>0</v>
      </c>
      <c r="BF263" s="224">
        <f>IF(N263="snížená",J263,0)</f>
        <v>0</v>
      </c>
      <c r="BG263" s="224">
        <f>IF(N263="zákl. přenesená",J263,0)</f>
        <v>0</v>
      </c>
      <c r="BH263" s="224">
        <f>IF(N263="sníž. přenesená",J263,0)</f>
        <v>0</v>
      </c>
      <c r="BI263" s="224">
        <f>IF(N263="nulová",J263,0)</f>
        <v>0</v>
      </c>
      <c r="BJ263" s="15" t="s">
        <v>84</v>
      </c>
      <c r="BK263" s="224">
        <f>ROUND(I263*H263,2)</f>
        <v>0</v>
      </c>
      <c r="BL263" s="15" t="s">
        <v>133</v>
      </c>
      <c r="BM263" s="15" t="s">
        <v>384</v>
      </c>
    </row>
    <row r="264" spans="2:47" s="1" customFormat="1" ht="12">
      <c r="B264" s="36"/>
      <c r="C264" s="37"/>
      <c r="D264" s="225" t="s">
        <v>135</v>
      </c>
      <c r="E264" s="37"/>
      <c r="F264" s="226" t="s">
        <v>385</v>
      </c>
      <c r="G264" s="37"/>
      <c r="H264" s="37"/>
      <c r="I264" s="140"/>
      <c r="J264" s="37"/>
      <c r="K264" s="37"/>
      <c r="L264" s="41"/>
      <c r="M264" s="227"/>
      <c r="N264" s="77"/>
      <c r="O264" s="77"/>
      <c r="P264" s="77"/>
      <c r="Q264" s="77"/>
      <c r="R264" s="77"/>
      <c r="S264" s="77"/>
      <c r="T264" s="78"/>
      <c r="AT264" s="15" t="s">
        <v>135</v>
      </c>
      <c r="AU264" s="15" t="s">
        <v>86</v>
      </c>
    </row>
    <row r="265" spans="2:47" s="1" customFormat="1" ht="12">
      <c r="B265" s="36"/>
      <c r="C265" s="37"/>
      <c r="D265" s="225" t="s">
        <v>137</v>
      </c>
      <c r="E265" s="37"/>
      <c r="F265" s="228" t="s">
        <v>386</v>
      </c>
      <c r="G265" s="37"/>
      <c r="H265" s="37"/>
      <c r="I265" s="140"/>
      <c r="J265" s="37"/>
      <c r="K265" s="37"/>
      <c r="L265" s="41"/>
      <c r="M265" s="227"/>
      <c r="N265" s="77"/>
      <c r="O265" s="77"/>
      <c r="P265" s="77"/>
      <c r="Q265" s="77"/>
      <c r="R265" s="77"/>
      <c r="S265" s="77"/>
      <c r="T265" s="78"/>
      <c r="AT265" s="15" t="s">
        <v>137</v>
      </c>
      <c r="AU265" s="15" t="s">
        <v>86</v>
      </c>
    </row>
    <row r="266" spans="2:51" s="12" customFormat="1" ht="12">
      <c r="B266" s="229"/>
      <c r="C266" s="230"/>
      <c r="D266" s="225" t="s">
        <v>151</v>
      </c>
      <c r="E266" s="231" t="s">
        <v>19</v>
      </c>
      <c r="F266" s="232" t="s">
        <v>387</v>
      </c>
      <c r="G266" s="230"/>
      <c r="H266" s="233">
        <v>283.55</v>
      </c>
      <c r="I266" s="234"/>
      <c r="J266" s="230"/>
      <c r="K266" s="230"/>
      <c r="L266" s="235"/>
      <c r="M266" s="236"/>
      <c r="N266" s="237"/>
      <c r="O266" s="237"/>
      <c r="P266" s="237"/>
      <c r="Q266" s="237"/>
      <c r="R266" s="237"/>
      <c r="S266" s="237"/>
      <c r="T266" s="238"/>
      <c r="AT266" s="239" t="s">
        <v>151</v>
      </c>
      <c r="AU266" s="239" t="s">
        <v>86</v>
      </c>
      <c r="AV266" s="12" t="s">
        <v>86</v>
      </c>
      <c r="AW266" s="12" t="s">
        <v>37</v>
      </c>
      <c r="AX266" s="12" t="s">
        <v>84</v>
      </c>
      <c r="AY266" s="239" t="s">
        <v>126</v>
      </c>
    </row>
    <row r="267" spans="2:65" s="1" customFormat="1" ht="20.4" customHeight="1">
      <c r="B267" s="36"/>
      <c r="C267" s="240" t="s">
        <v>388</v>
      </c>
      <c r="D267" s="240" t="s">
        <v>269</v>
      </c>
      <c r="E267" s="241" t="s">
        <v>389</v>
      </c>
      <c r="F267" s="242" t="s">
        <v>390</v>
      </c>
      <c r="G267" s="243" t="s">
        <v>147</v>
      </c>
      <c r="H267" s="244">
        <v>289.221</v>
      </c>
      <c r="I267" s="245"/>
      <c r="J267" s="246">
        <f>ROUND(I267*H267,2)</f>
        <v>0</v>
      </c>
      <c r="K267" s="242" t="s">
        <v>132</v>
      </c>
      <c r="L267" s="247"/>
      <c r="M267" s="248" t="s">
        <v>19</v>
      </c>
      <c r="N267" s="249" t="s">
        <v>48</v>
      </c>
      <c r="O267" s="77"/>
      <c r="P267" s="222">
        <f>O267*H267</f>
        <v>0</v>
      </c>
      <c r="Q267" s="222">
        <v>0.113</v>
      </c>
      <c r="R267" s="222">
        <f>Q267*H267</f>
        <v>32.681973</v>
      </c>
      <c r="S267" s="222">
        <v>0</v>
      </c>
      <c r="T267" s="223">
        <f>S267*H267</f>
        <v>0</v>
      </c>
      <c r="AR267" s="15" t="s">
        <v>180</v>
      </c>
      <c r="AT267" s="15" t="s">
        <v>269</v>
      </c>
      <c r="AU267" s="15" t="s">
        <v>86</v>
      </c>
      <c r="AY267" s="15" t="s">
        <v>126</v>
      </c>
      <c r="BE267" s="224">
        <f>IF(N267="základní",J267,0)</f>
        <v>0</v>
      </c>
      <c r="BF267" s="224">
        <f>IF(N267="snížená",J267,0)</f>
        <v>0</v>
      </c>
      <c r="BG267" s="224">
        <f>IF(N267="zákl. přenesená",J267,0)</f>
        <v>0</v>
      </c>
      <c r="BH267" s="224">
        <f>IF(N267="sníž. přenesená",J267,0)</f>
        <v>0</v>
      </c>
      <c r="BI267" s="224">
        <f>IF(N267="nulová",J267,0)</f>
        <v>0</v>
      </c>
      <c r="BJ267" s="15" t="s">
        <v>84</v>
      </c>
      <c r="BK267" s="224">
        <f>ROUND(I267*H267,2)</f>
        <v>0</v>
      </c>
      <c r="BL267" s="15" t="s">
        <v>133</v>
      </c>
      <c r="BM267" s="15" t="s">
        <v>391</v>
      </c>
    </row>
    <row r="268" spans="2:47" s="1" customFormat="1" ht="12">
      <c r="B268" s="36"/>
      <c r="C268" s="37"/>
      <c r="D268" s="225" t="s">
        <v>135</v>
      </c>
      <c r="E268" s="37"/>
      <c r="F268" s="226" t="s">
        <v>390</v>
      </c>
      <c r="G268" s="37"/>
      <c r="H268" s="37"/>
      <c r="I268" s="140"/>
      <c r="J268" s="37"/>
      <c r="K268" s="37"/>
      <c r="L268" s="41"/>
      <c r="M268" s="227"/>
      <c r="N268" s="77"/>
      <c r="O268" s="77"/>
      <c r="P268" s="77"/>
      <c r="Q268" s="77"/>
      <c r="R268" s="77"/>
      <c r="S268" s="77"/>
      <c r="T268" s="78"/>
      <c r="AT268" s="15" t="s">
        <v>135</v>
      </c>
      <c r="AU268" s="15" t="s">
        <v>86</v>
      </c>
    </row>
    <row r="269" spans="2:51" s="12" customFormat="1" ht="12">
      <c r="B269" s="229"/>
      <c r="C269" s="230"/>
      <c r="D269" s="225" t="s">
        <v>151</v>
      </c>
      <c r="E269" s="231" t="s">
        <v>19</v>
      </c>
      <c r="F269" s="232" t="s">
        <v>387</v>
      </c>
      <c r="G269" s="230"/>
      <c r="H269" s="233">
        <v>283.55</v>
      </c>
      <c r="I269" s="234"/>
      <c r="J269" s="230"/>
      <c r="K269" s="230"/>
      <c r="L269" s="235"/>
      <c r="M269" s="236"/>
      <c r="N269" s="237"/>
      <c r="O269" s="237"/>
      <c r="P269" s="237"/>
      <c r="Q269" s="237"/>
      <c r="R269" s="237"/>
      <c r="S269" s="237"/>
      <c r="T269" s="238"/>
      <c r="AT269" s="239" t="s">
        <v>151</v>
      </c>
      <c r="AU269" s="239" t="s">
        <v>86</v>
      </c>
      <c r="AV269" s="12" t="s">
        <v>86</v>
      </c>
      <c r="AW269" s="12" t="s">
        <v>37</v>
      </c>
      <c r="AX269" s="12" t="s">
        <v>84</v>
      </c>
      <c r="AY269" s="239" t="s">
        <v>126</v>
      </c>
    </row>
    <row r="270" spans="2:51" s="12" customFormat="1" ht="12">
      <c r="B270" s="229"/>
      <c r="C270" s="230"/>
      <c r="D270" s="225" t="s">
        <v>151</v>
      </c>
      <c r="E270" s="230"/>
      <c r="F270" s="232" t="s">
        <v>392</v>
      </c>
      <c r="G270" s="230"/>
      <c r="H270" s="233">
        <v>289.221</v>
      </c>
      <c r="I270" s="234"/>
      <c r="J270" s="230"/>
      <c r="K270" s="230"/>
      <c r="L270" s="235"/>
      <c r="M270" s="236"/>
      <c r="N270" s="237"/>
      <c r="O270" s="237"/>
      <c r="P270" s="237"/>
      <c r="Q270" s="237"/>
      <c r="R270" s="237"/>
      <c r="S270" s="237"/>
      <c r="T270" s="238"/>
      <c r="AT270" s="239" t="s">
        <v>151</v>
      </c>
      <c r="AU270" s="239" t="s">
        <v>86</v>
      </c>
      <c r="AV270" s="12" t="s">
        <v>86</v>
      </c>
      <c r="AW270" s="12" t="s">
        <v>4</v>
      </c>
      <c r="AX270" s="12" t="s">
        <v>84</v>
      </c>
      <c r="AY270" s="239" t="s">
        <v>126</v>
      </c>
    </row>
    <row r="271" spans="2:63" s="11" customFormat="1" ht="22.8" customHeight="1">
      <c r="B271" s="197"/>
      <c r="C271" s="198"/>
      <c r="D271" s="199" t="s">
        <v>76</v>
      </c>
      <c r="E271" s="211" t="s">
        <v>180</v>
      </c>
      <c r="F271" s="211" t="s">
        <v>393</v>
      </c>
      <c r="G271" s="198"/>
      <c r="H271" s="198"/>
      <c r="I271" s="201"/>
      <c r="J271" s="212">
        <f>BK271</f>
        <v>0</v>
      </c>
      <c r="K271" s="198"/>
      <c r="L271" s="203"/>
      <c r="M271" s="204"/>
      <c r="N271" s="205"/>
      <c r="O271" s="205"/>
      <c r="P271" s="206">
        <f>SUM(P272:P317)</f>
        <v>0</v>
      </c>
      <c r="Q271" s="205"/>
      <c r="R271" s="206">
        <f>SUM(R272:R317)</f>
        <v>14.079500999999999</v>
      </c>
      <c r="S271" s="205"/>
      <c r="T271" s="207">
        <f>SUM(T272:T317)</f>
        <v>0.8</v>
      </c>
      <c r="AR271" s="208" t="s">
        <v>84</v>
      </c>
      <c r="AT271" s="209" t="s">
        <v>76</v>
      </c>
      <c r="AU271" s="209" t="s">
        <v>84</v>
      </c>
      <c r="AY271" s="208" t="s">
        <v>126</v>
      </c>
      <c r="BK271" s="210">
        <f>SUM(BK272:BK317)</f>
        <v>0</v>
      </c>
    </row>
    <row r="272" spans="2:65" s="1" customFormat="1" ht="20.4" customHeight="1">
      <c r="B272" s="36"/>
      <c r="C272" s="213" t="s">
        <v>394</v>
      </c>
      <c r="D272" s="213" t="s">
        <v>128</v>
      </c>
      <c r="E272" s="214" t="s">
        <v>395</v>
      </c>
      <c r="F272" s="215" t="s">
        <v>396</v>
      </c>
      <c r="G272" s="216" t="s">
        <v>397</v>
      </c>
      <c r="H272" s="217">
        <v>70</v>
      </c>
      <c r="I272" s="218"/>
      <c r="J272" s="219">
        <f>ROUND(I272*H272,2)</f>
        <v>0</v>
      </c>
      <c r="K272" s="215" t="s">
        <v>132</v>
      </c>
      <c r="L272" s="41"/>
      <c r="M272" s="220" t="s">
        <v>19</v>
      </c>
      <c r="N272" s="221" t="s">
        <v>48</v>
      </c>
      <c r="O272" s="77"/>
      <c r="P272" s="222">
        <f>O272*H272</f>
        <v>0</v>
      </c>
      <c r="Q272" s="222">
        <v>1E-05</v>
      </c>
      <c r="R272" s="222">
        <f>Q272*H272</f>
        <v>0.0007000000000000001</v>
      </c>
      <c r="S272" s="222">
        <v>0</v>
      </c>
      <c r="T272" s="223">
        <f>S272*H272</f>
        <v>0</v>
      </c>
      <c r="AR272" s="15" t="s">
        <v>133</v>
      </c>
      <c r="AT272" s="15" t="s">
        <v>128</v>
      </c>
      <c r="AU272" s="15" t="s">
        <v>86</v>
      </c>
      <c r="AY272" s="15" t="s">
        <v>126</v>
      </c>
      <c r="BE272" s="224">
        <f>IF(N272="základní",J272,0)</f>
        <v>0</v>
      </c>
      <c r="BF272" s="224">
        <f>IF(N272="snížená",J272,0)</f>
        <v>0</v>
      </c>
      <c r="BG272" s="224">
        <f>IF(N272="zákl. přenesená",J272,0)</f>
        <v>0</v>
      </c>
      <c r="BH272" s="224">
        <f>IF(N272="sníž. přenesená",J272,0)</f>
        <v>0</v>
      </c>
      <c r="BI272" s="224">
        <f>IF(N272="nulová",J272,0)</f>
        <v>0</v>
      </c>
      <c r="BJ272" s="15" t="s">
        <v>84</v>
      </c>
      <c r="BK272" s="224">
        <f>ROUND(I272*H272,2)</f>
        <v>0</v>
      </c>
      <c r="BL272" s="15" t="s">
        <v>133</v>
      </c>
      <c r="BM272" s="15" t="s">
        <v>398</v>
      </c>
    </row>
    <row r="273" spans="2:47" s="1" customFormat="1" ht="12">
      <c r="B273" s="36"/>
      <c r="C273" s="37"/>
      <c r="D273" s="225" t="s">
        <v>135</v>
      </c>
      <c r="E273" s="37"/>
      <c r="F273" s="226" t="s">
        <v>399</v>
      </c>
      <c r="G273" s="37"/>
      <c r="H273" s="37"/>
      <c r="I273" s="140"/>
      <c r="J273" s="37"/>
      <c r="K273" s="37"/>
      <c r="L273" s="41"/>
      <c r="M273" s="227"/>
      <c r="N273" s="77"/>
      <c r="O273" s="77"/>
      <c r="P273" s="77"/>
      <c r="Q273" s="77"/>
      <c r="R273" s="77"/>
      <c r="S273" s="77"/>
      <c r="T273" s="78"/>
      <c r="AT273" s="15" t="s">
        <v>135</v>
      </c>
      <c r="AU273" s="15" t="s">
        <v>86</v>
      </c>
    </row>
    <row r="274" spans="2:47" s="1" customFormat="1" ht="12">
      <c r="B274" s="36"/>
      <c r="C274" s="37"/>
      <c r="D274" s="225" t="s">
        <v>137</v>
      </c>
      <c r="E274" s="37"/>
      <c r="F274" s="228" t="s">
        <v>400</v>
      </c>
      <c r="G274" s="37"/>
      <c r="H274" s="37"/>
      <c r="I274" s="140"/>
      <c r="J274" s="37"/>
      <c r="K274" s="37"/>
      <c r="L274" s="41"/>
      <c r="M274" s="227"/>
      <c r="N274" s="77"/>
      <c r="O274" s="77"/>
      <c r="P274" s="77"/>
      <c r="Q274" s="77"/>
      <c r="R274" s="77"/>
      <c r="S274" s="77"/>
      <c r="T274" s="78"/>
      <c r="AT274" s="15" t="s">
        <v>137</v>
      </c>
      <c r="AU274" s="15" t="s">
        <v>86</v>
      </c>
    </row>
    <row r="275" spans="2:51" s="12" customFormat="1" ht="12">
      <c r="B275" s="229"/>
      <c r="C275" s="230"/>
      <c r="D275" s="225" t="s">
        <v>151</v>
      </c>
      <c r="E275" s="231" t="s">
        <v>19</v>
      </c>
      <c r="F275" s="232" t="s">
        <v>401</v>
      </c>
      <c r="G275" s="230"/>
      <c r="H275" s="233">
        <v>70</v>
      </c>
      <c r="I275" s="234"/>
      <c r="J275" s="230"/>
      <c r="K275" s="230"/>
      <c r="L275" s="235"/>
      <c r="M275" s="236"/>
      <c r="N275" s="237"/>
      <c r="O275" s="237"/>
      <c r="P275" s="237"/>
      <c r="Q275" s="237"/>
      <c r="R275" s="237"/>
      <c r="S275" s="237"/>
      <c r="T275" s="238"/>
      <c r="AT275" s="239" t="s">
        <v>151</v>
      </c>
      <c r="AU275" s="239" t="s">
        <v>86</v>
      </c>
      <c r="AV275" s="12" t="s">
        <v>86</v>
      </c>
      <c r="AW275" s="12" t="s">
        <v>37</v>
      </c>
      <c r="AX275" s="12" t="s">
        <v>84</v>
      </c>
      <c r="AY275" s="239" t="s">
        <v>126</v>
      </c>
    </row>
    <row r="276" spans="2:65" s="1" customFormat="1" ht="20.4" customHeight="1">
      <c r="B276" s="36"/>
      <c r="C276" s="240" t="s">
        <v>402</v>
      </c>
      <c r="D276" s="240" t="s">
        <v>269</v>
      </c>
      <c r="E276" s="241" t="s">
        <v>403</v>
      </c>
      <c r="F276" s="242" t="s">
        <v>404</v>
      </c>
      <c r="G276" s="243" t="s">
        <v>397</v>
      </c>
      <c r="H276" s="244">
        <v>72.1</v>
      </c>
      <c r="I276" s="245"/>
      <c r="J276" s="246">
        <f>ROUND(I276*H276,2)</f>
        <v>0</v>
      </c>
      <c r="K276" s="242" t="s">
        <v>132</v>
      </c>
      <c r="L276" s="247"/>
      <c r="M276" s="248" t="s">
        <v>19</v>
      </c>
      <c r="N276" s="249" t="s">
        <v>48</v>
      </c>
      <c r="O276" s="77"/>
      <c r="P276" s="222">
        <f>O276*H276</f>
        <v>0</v>
      </c>
      <c r="Q276" s="222">
        <v>0.00511</v>
      </c>
      <c r="R276" s="222">
        <f>Q276*H276</f>
        <v>0.36843099999999995</v>
      </c>
      <c r="S276" s="222">
        <v>0</v>
      </c>
      <c r="T276" s="223">
        <f>S276*H276</f>
        <v>0</v>
      </c>
      <c r="AR276" s="15" t="s">
        <v>180</v>
      </c>
      <c r="AT276" s="15" t="s">
        <v>269</v>
      </c>
      <c r="AU276" s="15" t="s">
        <v>86</v>
      </c>
      <c r="AY276" s="15" t="s">
        <v>126</v>
      </c>
      <c r="BE276" s="224">
        <f>IF(N276="základní",J276,0)</f>
        <v>0</v>
      </c>
      <c r="BF276" s="224">
        <f>IF(N276="snížená",J276,0)</f>
        <v>0</v>
      </c>
      <c r="BG276" s="224">
        <f>IF(N276="zákl. přenesená",J276,0)</f>
        <v>0</v>
      </c>
      <c r="BH276" s="224">
        <f>IF(N276="sníž. přenesená",J276,0)</f>
        <v>0</v>
      </c>
      <c r="BI276" s="224">
        <f>IF(N276="nulová",J276,0)</f>
        <v>0</v>
      </c>
      <c r="BJ276" s="15" t="s">
        <v>84</v>
      </c>
      <c r="BK276" s="224">
        <f>ROUND(I276*H276,2)</f>
        <v>0</v>
      </c>
      <c r="BL276" s="15" t="s">
        <v>133</v>
      </c>
      <c r="BM276" s="15" t="s">
        <v>405</v>
      </c>
    </row>
    <row r="277" spans="2:47" s="1" customFormat="1" ht="12">
      <c r="B277" s="36"/>
      <c r="C277" s="37"/>
      <c r="D277" s="225" t="s">
        <v>135</v>
      </c>
      <c r="E277" s="37"/>
      <c r="F277" s="226" t="s">
        <v>404</v>
      </c>
      <c r="G277" s="37"/>
      <c r="H277" s="37"/>
      <c r="I277" s="140"/>
      <c r="J277" s="37"/>
      <c r="K277" s="37"/>
      <c r="L277" s="41"/>
      <c r="M277" s="227"/>
      <c r="N277" s="77"/>
      <c r="O277" s="77"/>
      <c r="P277" s="77"/>
      <c r="Q277" s="77"/>
      <c r="R277" s="77"/>
      <c r="S277" s="77"/>
      <c r="T277" s="78"/>
      <c r="AT277" s="15" t="s">
        <v>135</v>
      </c>
      <c r="AU277" s="15" t="s">
        <v>86</v>
      </c>
    </row>
    <row r="278" spans="2:51" s="12" customFormat="1" ht="12">
      <c r="B278" s="229"/>
      <c r="C278" s="230"/>
      <c r="D278" s="225" t="s">
        <v>151</v>
      </c>
      <c r="E278" s="231" t="s">
        <v>19</v>
      </c>
      <c r="F278" s="232" t="s">
        <v>401</v>
      </c>
      <c r="G278" s="230"/>
      <c r="H278" s="233">
        <v>70</v>
      </c>
      <c r="I278" s="234"/>
      <c r="J278" s="230"/>
      <c r="K278" s="230"/>
      <c r="L278" s="235"/>
      <c r="M278" s="236"/>
      <c r="N278" s="237"/>
      <c r="O278" s="237"/>
      <c r="P278" s="237"/>
      <c r="Q278" s="237"/>
      <c r="R278" s="237"/>
      <c r="S278" s="237"/>
      <c r="T278" s="238"/>
      <c r="AT278" s="239" t="s">
        <v>151</v>
      </c>
      <c r="AU278" s="239" t="s">
        <v>86</v>
      </c>
      <c r="AV278" s="12" t="s">
        <v>86</v>
      </c>
      <c r="AW278" s="12" t="s">
        <v>37</v>
      </c>
      <c r="AX278" s="12" t="s">
        <v>84</v>
      </c>
      <c r="AY278" s="239" t="s">
        <v>126</v>
      </c>
    </row>
    <row r="279" spans="2:51" s="12" customFormat="1" ht="12">
      <c r="B279" s="229"/>
      <c r="C279" s="230"/>
      <c r="D279" s="225" t="s">
        <v>151</v>
      </c>
      <c r="E279" s="230"/>
      <c r="F279" s="232" t="s">
        <v>406</v>
      </c>
      <c r="G279" s="230"/>
      <c r="H279" s="233">
        <v>72.1</v>
      </c>
      <c r="I279" s="234"/>
      <c r="J279" s="230"/>
      <c r="K279" s="230"/>
      <c r="L279" s="235"/>
      <c r="M279" s="236"/>
      <c r="N279" s="237"/>
      <c r="O279" s="237"/>
      <c r="P279" s="237"/>
      <c r="Q279" s="237"/>
      <c r="R279" s="237"/>
      <c r="S279" s="237"/>
      <c r="T279" s="238"/>
      <c r="AT279" s="239" t="s">
        <v>151</v>
      </c>
      <c r="AU279" s="239" t="s">
        <v>86</v>
      </c>
      <c r="AV279" s="12" t="s">
        <v>86</v>
      </c>
      <c r="AW279" s="12" t="s">
        <v>4</v>
      </c>
      <c r="AX279" s="12" t="s">
        <v>84</v>
      </c>
      <c r="AY279" s="239" t="s">
        <v>126</v>
      </c>
    </row>
    <row r="280" spans="2:65" s="1" customFormat="1" ht="20.4" customHeight="1">
      <c r="B280" s="36"/>
      <c r="C280" s="213" t="s">
        <v>407</v>
      </c>
      <c r="D280" s="213" t="s">
        <v>128</v>
      </c>
      <c r="E280" s="214" t="s">
        <v>408</v>
      </c>
      <c r="F280" s="215" t="s">
        <v>409</v>
      </c>
      <c r="G280" s="216" t="s">
        <v>131</v>
      </c>
      <c r="H280" s="217">
        <v>36</v>
      </c>
      <c r="I280" s="218"/>
      <c r="J280" s="219">
        <f>ROUND(I280*H280,2)</f>
        <v>0</v>
      </c>
      <c r="K280" s="215" t="s">
        <v>132</v>
      </c>
      <c r="L280" s="41"/>
      <c r="M280" s="220" t="s">
        <v>19</v>
      </c>
      <c r="N280" s="221" t="s">
        <v>48</v>
      </c>
      <c r="O280" s="77"/>
      <c r="P280" s="222">
        <f>O280*H280</f>
        <v>0</v>
      </c>
      <c r="Q280" s="222">
        <v>1E-05</v>
      </c>
      <c r="R280" s="222">
        <f>Q280*H280</f>
        <v>0.00036</v>
      </c>
      <c r="S280" s="222">
        <v>0</v>
      </c>
      <c r="T280" s="223">
        <f>S280*H280</f>
        <v>0</v>
      </c>
      <c r="AR280" s="15" t="s">
        <v>133</v>
      </c>
      <c r="AT280" s="15" t="s">
        <v>128</v>
      </c>
      <c r="AU280" s="15" t="s">
        <v>86</v>
      </c>
      <c r="AY280" s="15" t="s">
        <v>126</v>
      </c>
      <c r="BE280" s="224">
        <f>IF(N280="základní",J280,0)</f>
        <v>0</v>
      </c>
      <c r="BF280" s="224">
        <f>IF(N280="snížená",J280,0)</f>
        <v>0</v>
      </c>
      <c r="BG280" s="224">
        <f>IF(N280="zákl. přenesená",J280,0)</f>
        <v>0</v>
      </c>
      <c r="BH280" s="224">
        <f>IF(N280="sníž. přenesená",J280,0)</f>
        <v>0</v>
      </c>
      <c r="BI280" s="224">
        <f>IF(N280="nulová",J280,0)</f>
        <v>0</v>
      </c>
      <c r="BJ280" s="15" t="s">
        <v>84</v>
      </c>
      <c r="BK280" s="224">
        <f>ROUND(I280*H280,2)</f>
        <v>0</v>
      </c>
      <c r="BL280" s="15" t="s">
        <v>133</v>
      </c>
      <c r="BM280" s="15" t="s">
        <v>410</v>
      </c>
    </row>
    <row r="281" spans="2:47" s="1" customFormat="1" ht="12">
      <c r="B281" s="36"/>
      <c r="C281" s="37"/>
      <c r="D281" s="225" t="s">
        <v>135</v>
      </c>
      <c r="E281" s="37"/>
      <c r="F281" s="226" t="s">
        <v>411</v>
      </c>
      <c r="G281" s="37"/>
      <c r="H281" s="37"/>
      <c r="I281" s="140"/>
      <c r="J281" s="37"/>
      <c r="K281" s="37"/>
      <c r="L281" s="41"/>
      <c r="M281" s="227"/>
      <c r="N281" s="77"/>
      <c r="O281" s="77"/>
      <c r="P281" s="77"/>
      <c r="Q281" s="77"/>
      <c r="R281" s="77"/>
      <c r="S281" s="77"/>
      <c r="T281" s="78"/>
      <c r="AT281" s="15" t="s">
        <v>135</v>
      </c>
      <c r="AU281" s="15" t="s">
        <v>86</v>
      </c>
    </row>
    <row r="282" spans="2:47" s="1" customFormat="1" ht="12">
      <c r="B282" s="36"/>
      <c r="C282" s="37"/>
      <c r="D282" s="225" t="s">
        <v>137</v>
      </c>
      <c r="E282" s="37"/>
      <c r="F282" s="228" t="s">
        <v>412</v>
      </c>
      <c r="G282" s="37"/>
      <c r="H282" s="37"/>
      <c r="I282" s="140"/>
      <c r="J282" s="37"/>
      <c r="K282" s="37"/>
      <c r="L282" s="41"/>
      <c r="M282" s="227"/>
      <c r="N282" s="77"/>
      <c r="O282" s="77"/>
      <c r="P282" s="77"/>
      <c r="Q282" s="77"/>
      <c r="R282" s="77"/>
      <c r="S282" s="77"/>
      <c r="T282" s="78"/>
      <c r="AT282" s="15" t="s">
        <v>137</v>
      </c>
      <c r="AU282" s="15" t="s">
        <v>86</v>
      </c>
    </row>
    <row r="283" spans="2:51" s="12" customFormat="1" ht="12">
      <c r="B283" s="229"/>
      <c r="C283" s="230"/>
      <c r="D283" s="225" t="s">
        <v>151</v>
      </c>
      <c r="E283" s="231" t="s">
        <v>19</v>
      </c>
      <c r="F283" s="232" t="s">
        <v>413</v>
      </c>
      <c r="G283" s="230"/>
      <c r="H283" s="233">
        <v>36</v>
      </c>
      <c r="I283" s="234"/>
      <c r="J283" s="230"/>
      <c r="K283" s="230"/>
      <c r="L283" s="235"/>
      <c r="M283" s="236"/>
      <c r="N283" s="237"/>
      <c r="O283" s="237"/>
      <c r="P283" s="237"/>
      <c r="Q283" s="237"/>
      <c r="R283" s="237"/>
      <c r="S283" s="237"/>
      <c r="T283" s="238"/>
      <c r="AT283" s="239" t="s">
        <v>151</v>
      </c>
      <c r="AU283" s="239" t="s">
        <v>86</v>
      </c>
      <c r="AV283" s="12" t="s">
        <v>86</v>
      </c>
      <c r="AW283" s="12" t="s">
        <v>37</v>
      </c>
      <c r="AX283" s="12" t="s">
        <v>84</v>
      </c>
      <c r="AY283" s="239" t="s">
        <v>126</v>
      </c>
    </row>
    <row r="284" spans="2:65" s="1" customFormat="1" ht="20.4" customHeight="1">
      <c r="B284" s="36"/>
      <c r="C284" s="240" t="s">
        <v>414</v>
      </c>
      <c r="D284" s="240" t="s">
        <v>269</v>
      </c>
      <c r="E284" s="241" t="s">
        <v>415</v>
      </c>
      <c r="F284" s="242" t="s">
        <v>416</v>
      </c>
      <c r="G284" s="243" t="s">
        <v>131</v>
      </c>
      <c r="H284" s="244">
        <v>36</v>
      </c>
      <c r="I284" s="245"/>
      <c r="J284" s="246">
        <f>ROUND(I284*H284,2)</f>
        <v>0</v>
      </c>
      <c r="K284" s="242" t="s">
        <v>132</v>
      </c>
      <c r="L284" s="247"/>
      <c r="M284" s="248" t="s">
        <v>19</v>
      </c>
      <c r="N284" s="249" t="s">
        <v>48</v>
      </c>
      <c r="O284" s="77"/>
      <c r="P284" s="222">
        <f>O284*H284</f>
        <v>0</v>
      </c>
      <c r="Q284" s="222">
        <v>0.00125</v>
      </c>
      <c r="R284" s="222">
        <f>Q284*H284</f>
        <v>0.045</v>
      </c>
      <c r="S284" s="222">
        <v>0</v>
      </c>
      <c r="T284" s="223">
        <f>S284*H284</f>
        <v>0</v>
      </c>
      <c r="AR284" s="15" t="s">
        <v>180</v>
      </c>
      <c r="AT284" s="15" t="s">
        <v>269</v>
      </c>
      <c r="AU284" s="15" t="s">
        <v>86</v>
      </c>
      <c r="AY284" s="15" t="s">
        <v>126</v>
      </c>
      <c r="BE284" s="224">
        <f>IF(N284="základní",J284,0)</f>
        <v>0</v>
      </c>
      <c r="BF284" s="224">
        <f>IF(N284="snížená",J284,0)</f>
        <v>0</v>
      </c>
      <c r="BG284" s="224">
        <f>IF(N284="zákl. přenesená",J284,0)</f>
        <v>0</v>
      </c>
      <c r="BH284" s="224">
        <f>IF(N284="sníž. přenesená",J284,0)</f>
        <v>0</v>
      </c>
      <c r="BI284" s="224">
        <f>IF(N284="nulová",J284,0)</f>
        <v>0</v>
      </c>
      <c r="BJ284" s="15" t="s">
        <v>84</v>
      </c>
      <c r="BK284" s="224">
        <f>ROUND(I284*H284,2)</f>
        <v>0</v>
      </c>
      <c r="BL284" s="15" t="s">
        <v>133</v>
      </c>
      <c r="BM284" s="15" t="s">
        <v>417</v>
      </c>
    </row>
    <row r="285" spans="2:47" s="1" customFormat="1" ht="12">
      <c r="B285" s="36"/>
      <c r="C285" s="37"/>
      <c r="D285" s="225" t="s">
        <v>135</v>
      </c>
      <c r="E285" s="37"/>
      <c r="F285" s="226" t="s">
        <v>416</v>
      </c>
      <c r="G285" s="37"/>
      <c r="H285" s="37"/>
      <c r="I285" s="140"/>
      <c r="J285" s="37"/>
      <c r="K285" s="37"/>
      <c r="L285" s="41"/>
      <c r="M285" s="227"/>
      <c r="N285" s="77"/>
      <c r="O285" s="77"/>
      <c r="P285" s="77"/>
      <c r="Q285" s="77"/>
      <c r="R285" s="77"/>
      <c r="S285" s="77"/>
      <c r="T285" s="78"/>
      <c r="AT285" s="15" t="s">
        <v>135</v>
      </c>
      <c r="AU285" s="15" t="s">
        <v>86</v>
      </c>
    </row>
    <row r="286" spans="2:51" s="12" customFormat="1" ht="12">
      <c r="B286" s="229"/>
      <c r="C286" s="230"/>
      <c r="D286" s="225" t="s">
        <v>151</v>
      </c>
      <c r="E286" s="231" t="s">
        <v>19</v>
      </c>
      <c r="F286" s="232" t="s">
        <v>413</v>
      </c>
      <c r="G286" s="230"/>
      <c r="H286" s="233">
        <v>36</v>
      </c>
      <c r="I286" s="234"/>
      <c r="J286" s="230"/>
      <c r="K286" s="230"/>
      <c r="L286" s="235"/>
      <c r="M286" s="236"/>
      <c r="N286" s="237"/>
      <c r="O286" s="237"/>
      <c r="P286" s="237"/>
      <c r="Q286" s="237"/>
      <c r="R286" s="237"/>
      <c r="S286" s="237"/>
      <c r="T286" s="238"/>
      <c r="AT286" s="239" t="s">
        <v>151</v>
      </c>
      <c r="AU286" s="239" t="s">
        <v>86</v>
      </c>
      <c r="AV286" s="12" t="s">
        <v>86</v>
      </c>
      <c r="AW286" s="12" t="s">
        <v>37</v>
      </c>
      <c r="AX286" s="12" t="s">
        <v>84</v>
      </c>
      <c r="AY286" s="239" t="s">
        <v>126</v>
      </c>
    </row>
    <row r="287" spans="2:65" s="1" customFormat="1" ht="20.4" customHeight="1">
      <c r="B287" s="36"/>
      <c r="C287" s="213" t="s">
        <v>418</v>
      </c>
      <c r="D287" s="213" t="s">
        <v>128</v>
      </c>
      <c r="E287" s="214" t="s">
        <v>419</v>
      </c>
      <c r="F287" s="215" t="s">
        <v>420</v>
      </c>
      <c r="G287" s="216" t="s">
        <v>397</v>
      </c>
      <c r="H287" s="217">
        <v>70</v>
      </c>
      <c r="I287" s="218"/>
      <c r="J287" s="219">
        <f>ROUND(I287*H287,2)</f>
        <v>0</v>
      </c>
      <c r="K287" s="215" t="s">
        <v>132</v>
      </c>
      <c r="L287" s="41"/>
      <c r="M287" s="220" t="s">
        <v>19</v>
      </c>
      <c r="N287" s="221" t="s">
        <v>48</v>
      </c>
      <c r="O287" s="77"/>
      <c r="P287" s="222">
        <f>O287*H287</f>
        <v>0</v>
      </c>
      <c r="Q287" s="222">
        <v>0</v>
      </c>
      <c r="R287" s="222">
        <f>Q287*H287</f>
        <v>0</v>
      </c>
      <c r="S287" s="222">
        <v>0</v>
      </c>
      <c r="T287" s="223">
        <f>S287*H287</f>
        <v>0</v>
      </c>
      <c r="AR287" s="15" t="s">
        <v>133</v>
      </c>
      <c r="AT287" s="15" t="s">
        <v>128</v>
      </c>
      <c r="AU287" s="15" t="s">
        <v>86</v>
      </c>
      <c r="AY287" s="15" t="s">
        <v>126</v>
      </c>
      <c r="BE287" s="224">
        <f>IF(N287="základní",J287,0)</f>
        <v>0</v>
      </c>
      <c r="BF287" s="224">
        <f>IF(N287="snížená",J287,0)</f>
        <v>0</v>
      </c>
      <c r="BG287" s="224">
        <f>IF(N287="zákl. přenesená",J287,0)</f>
        <v>0</v>
      </c>
      <c r="BH287" s="224">
        <f>IF(N287="sníž. přenesená",J287,0)</f>
        <v>0</v>
      </c>
      <c r="BI287" s="224">
        <f>IF(N287="nulová",J287,0)</f>
        <v>0</v>
      </c>
      <c r="BJ287" s="15" t="s">
        <v>84</v>
      </c>
      <c r="BK287" s="224">
        <f>ROUND(I287*H287,2)</f>
        <v>0</v>
      </c>
      <c r="BL287" s="15" t="s">
        <v>133</v>
      </c>
      <c r="BM287" s="15" t="s">
        <v>421</v>
      </c>
    </row>
    <row r="288" spans="2:47" s="1" customFormat="1" ht="12">
      <c r="B288" s="36"/>
      <c r="C288" s="37"/>
      <c r="D288" s="225" t="s">
        <v>135</v>
      </c>
      <c r="E288" s="37"/>
      <c r="F288" s="226" t="s">
        <v>422</v>
      </c>
      <c r="G288" s="37"/>
      <c r="H288" s="37"/>
      <c r="I288" s="140"/>
      <c r="J288" s="37"/>
      <c r="K288" s="37"/>
      <c r="L288" s="41"/>
      <c r="M288" s="227"/>
      <c r="N288" s="77"/>
      <c r="O288" s="77"/>
      <c r="P288" s="77"/>
      <c r="Q288" s="77"/>
      <c r="R288" s="77"/>
      <c r="S288" s="77"/>
      <c r="T288" s="78"/>
      <c r="AT288" s="15" t="s">
        <v>135</v>
      </c>
      <c r="AU288" s="15" t="s">
        <v>86</v>
      </c>
    </row>
    <row r="289" spans="2:47" s="1" customFormat="1" ht="12">
      <c r="B289" s="36"/>
      <c r="C289" s="37"/>
      <c r="D289" s="225" t="s">
        <v>137</v>
      </c>
      <c r="E289" s="37"/>
      <c r="F289" s="228" t="s">
        <v>423</v>
      </c>
      <c r="G289" s="37"/>
      <c r="H289" s="37"/>
      <c r="I289" s="140"/>
      <c r="J289" s="37"/>
      <c r="K289" s="37"/>
      <c r="L289" s="41"/>
      <c r="M289" s="227"/>
      <c r="N289" s="77"/>
      <c r="O289" s="77"/>
      <c r="P289" s="77"/>
      <c r="Q289" s="77"/>
      <c r="R289" s="77"/>
      <c r="S289" s="77"/>
      <c r="T289" s="78"/>
      <c r="AT289" s="15" t="s">
        <v>137</v>
      </c>
      <c r="AU289" s="15" t="s">
        <v>86</v>
      </c>
    </row>
    <row r="290" spans="2:65" s="1" customFormat="1" ht="20.4" customHeight="1">
      <c r="B290" s="36"/>
      <c r="C290" s="213" t="s">
        <v>424</v>
      </c>
      <c r="D290" s="213" t="s">
        <v>128</v>
      </c>
      <c r="E290" s="214" t="s">
        <v>425</v>
      </c>
      <c r="F290" s="215" t="s">
        <v>426</v>
      </c>
      <c r="G290" s="216" t="s">
        <v>131</v>
      </c>
      <c r="H290" s="217">
        <v>1</v>
      </c>
      <c r="I290" s="218"/>
      <c r="J290" s="219">
        <f>ROUND(I290*H290,2)</f>
        <v>0</v>
      </c>
      <c r="K290" s="215" t="s">
        <v>132</v>
      </c>
      <c r="L290" s="41"/>
      <c r="M290" s="220" t="s">
        <v>19</v>
      </c>
      <c r="N290" s="221" t="s">
        <v>48</v>
      </c>
      <c r="O290" s="77"/>
      <c r="P290" s="222">
        <f>O290*H290</f>
        <v>0</v>
      </c>
      <c r="Q290" s="222">
        <v>0.46009</v>
      </c>
      <c r="R290" s="222">
        <f>Q290*H290</f>
        <v>0.46009</v>
      </c>
      <c r="S290" s="222">
        <v>0</v>
      </c>
      <c r="T290" s="223">
        <f>S290*H290</f>
        <v>0</v>
      </c>
      <c r="AR290" s="15" t="s">
        <v>133</v>
      </c>
      <c r="AT290" s="15" t="s">
        <v>128</v>
      </c>
      <c r="AU290" s="15" t="s">
        <v>86</v>
      </c>
      <c r="AY290" s="15" t="s">
        <v>126</v>
      </c>
      <c r="BE290" s="224">
        <f>IF(N290="základní",J290,0)</f>
        <v>0</v>
      </c>
      <c r="BF290" s="224">
        <f>IF(N290="snížená",J290,0)</f>
        <v>0</v>
      </c>
      <c r="BG290" s="224">
        <f>IF(N290="zákl. přenesená",J290,0)</f>
        <v>0</v>
      </c>
      <c r="BH290" s="224">
        <f>IF(N290="sníž. přenesená",J290,0)</f>
        <v>0</v>
      </c>
      <c r="BI290" s="224">
        <f>IF(N290="nulová",J290,0)</f>
        <v>0</v>
      </c>
      <c r="BJ290" s="15" t="s">
        <v>84</v>
      </c>
      <c r="BK290" s="224">
        <f>ROUND(I290*H290,2)</f>
        <v>0</v>
      </c>
      <c r="BL290" s="15" t="s">
        <v>133</v>
      </c>
      <c r="BM290" s="15" t="s">
        <v>427</v>
      </c>
    </row>
    <row r="291" spans="2:47" s="1" customFormat="1" ht="12">
      <c r="B291" s="36"/>
      <c r="C291" s="37"/>
      <c r="D291" s="225" t="s">
        <v>135</v>
      </c>
      <c r="E291" s="37"/>
      <c r="F291" s="226" t="s">
        <v>428</v>
      </c>
      <c r="G291" s="37"/>
      <c r="H291" s="37"/>
      <c r="I291" s="140"/>
      <c r="J291" s="37"/>
      <c r="K291" s="37"/>
      <c r="L291" s="41"/>
      <c r="M291" s="227"/>
      <c r="N291" s="77"/>
      <c r="O291" s="77"/>
      <c r="P291" s="77"/>
      <c r="Q291" s="77"/>
      <c r="R291" s="77"/>
      <c r="S291" s="77"/>
      <c r="T291" s="78"/>
      <c r="AT291" s="15" t="s">
        <v>135</v>
      </c>
      <c r="AU291" s="15" t="s">
        <v>86</v>
      </c>
    </row>
    <row r="292" spans="2:47" s="1" customFormat="1" ht="12">
      <c r="B292" s="36"/>
      <c r="C292" s="37"/>
      <c r="D292" s="225" t="s">
        <v>137</v>
      </c>
      <c r="E292" s="37"/>
      <c r="F292" s="228" t="s">
        <v>423</v>
      </c>
      <c r="G292" s="37"/>
      <c r="H292" s="37"/>
      <c r="I292" s="140"/>
      <c r="J292" s="37"/>
      <c r="K292" s="37"/>
      <c r="L292" s="41"/>
      <c r="M292" s="227"/>
      <c r="N292" s="77"/>
      <c r="O292" s="77"/>
      <c r="P292" s="77"/>
      <c r="Q292" s="77"/>
      <c r="R292" s="77"/>
      <c r="S292" s="77"/>
      <c r="T292" s="78"/>
      <c r="AT292" s="15" t="s">
        <v>137</v>
      </c>
      <c r="AU292" s="15" t="s">
        <v>86</v>
      </c>
    </row>
    <row r="293" spans="2:65" s="1" customFormat="1" ht="20.4" customHeight="1">
      <c r="B293" s="36"/>
      <c r="C293" s="213" t="s">
        <v>429</v>
      </c>
      <c r="D293" s="213" t="s">
        <v>128</v>
      </c>
      <c r="E293" s="214" t="s">
        <v>430</v>
      </c>
      <c r="F293" s="215" t="s">
        <v>431</v>
      </c>
      <c r="G293" s="216" t="s">
        <v>131</v>
      </c>
      <c r="H293" s="217">
        <v>9</v>
      </c>
      <c r="I293" s="218"/>
      <c r="J293" s="219">
        <f>ROUND(I293*H293,2)</f>
        <v>0</v>
      </c>
      <c r="K293" s="215" t="s">
        <v>132</v>
      </c>
      <c r="L293" s="41"/>
      <c r="M293" s="220" t="s">
        <v>19</v>
      </c>
      <c r="N293" s="221" t="s">
        <v>48</v>
      </c>
      <c r="O293" s="77"/>
      <c r="P293" s="222">
        <f>O293*H293</f>
        <v>0</v>
      </c>
      <c r="Q293" s="222">
        <v>0.3409</v>
      </c>
      <c r="R293" s="222">
        <f>Q293*H293</f>
        <v>3.0681</v>
      </c>
      <c r="S293" s="222">
        <v>0</v>
      </c>
      <c r="T293" s="223">
        <f>S293*H293</f>
        <v>0</v>
      </c>
      <c r="AR293" s="15" t="s">
        <v>133</v>
      </c>
      <c r="AT293" s="15" t="s">
        <v>128</v>
      </c>
      <c r="AU293" s="15" t="s">
        <v>86</v>
      </c>
      <c r="AY293" s="15" t="s">
        <v>126</v>
      </c>
      <c r="BE293" s="224">
        <f>IF(N293="základní",J293,0)</f>
        <v>0</v>
      </c>
      <c r="BF293" s="224">
        <f>IF(N293="snížená",J293,0)</f>
        <v>0</v>
      </c>
      <c r="BG293" s="224">
        <f>IF(N293="zákl. přenesená",J293,0)</f>
        <v>0</v>
      </c>
      <c r="BH293" s="224">
        <f>IF(N293="sníž. přenesená",J293,0)</f>
        <v>0</v>
      </c>
      <c r="BI293" s="224">
        <f>IF(N293="nulová",J293,0)</f>
        <v>0</v>
      </c>
      <c r="BJ293" s="15" t="s">
        <v>84</v>
      </c>
      <c r="BK293" s="224">
        <f>ROUND(I293*H293,2)</f>
        <v>0</v>
      </c>
      <c r="BL293" s="15" t="s">
        <v>133</v>
      </c>
      <c r="BM293" s="15" t="s">
        <v>432</v>
      </c>
    </row>
    <row r="294" spans="2:47" s="1" customFormat="1" ht="12">
      <c r="B294" s="36"/>
      <c r="C294" s="37"/>
      <c r="D294" s="225" t="s">
        <v>135</v>
      </c>
      <c r="E294" s="37"/>
      <c r="F294" s="226" t="s">
        <v>431</v>
      </c>
      <c r="G294" s="37"/>
      <c r="H294" s="37"/>
      <c r="I294" s="140"/>
      <c r="J294" s="37"/>
      <c r="K294" s="37"/>
      <c r="L294" s="41"/>
      <c r="M294" s="227"/>
      <c r="N294" s="77"/>
      <c r="O294" s="77"/>
      <c r="P294" s="77"/>
      <c r="Q294" s="77"/>
      <c r="R294" s="77"/>
      <c r="S294" s="77"/>
      <c r="T294" s="78"/>
      <c r="AT294" s="15" t="s">
        <v>135</v>
      </c>
      <c r="AU294" s="15" t="s">
        <v>86</v>
      </c>
    </row>
    <row r="295" spans="2:47" s="1" customFormat="1" ht="12">
      <c r="B295" s="36"/>
      <c r="C295" s="37"/>
      <c r="D295" s="225" t="s">
        <v>137</v>
      </c>
      <c r="E295" s="37"/>
      <c r="F295" s="228" t="s">
        <v>433</v>
      </c>
      <c r="G295" s="37"/>
      <c r="H295" s="37"/>
      <c r="I295" s="140"/>
      <c r="J295" s="37"/>
      <c r="K295" s="37"/>
      <c r="L295" s="41"/>
      <c r="M295" s="227"/>
      <c r="N295" s="77"/>
      <c r="O295" s="77"/>
      <c r="P295" s="77"/>
      <c r="Q295" s="77"/>
      <c r="R295" s="77"/>
      <c r="S295" s="77"/>
      <c r="T295" s="78"/>
      <c r="AT295" s="15" t="s">
        <v>137</v>
      </c>
      <c r="AU295" s="15" t="s">
        <v>86</v>
      </c>
    </row>
    <row r="296" spans="2:65" s="1" customFormat="1" ht="20.4" customHeight="1">
      <c r="B296" s="36"/>
      <c r="C296" s="240" t="s">
        <v>434</v>
      </c>
      <c r="D296" s="240" t="s">
        <v>269</v>
      </c>
      <c r="E296" s="241" t="s">
        <v>435</v>
      </c>
      <c r="F296" s="242" t="s">
        <v>436</v>
      </c>
      <c r="G296" s="243" t="s">
        <v>131</v>
      </c>
      <c r="H296" s="244">
        <v>9</v>
      </c>
      <c r="I296" s="245"/>
      <c r="J296" s="246">
        <f>ROUND(I296*H296,2)</f>
        <v>0</v>
      </c>
      <c r="K296" s="242" t="s">
        <v>132</v>
      </c>
      <c r="L296" s="247"/>
      <c r="M296" s="248" t="s">
        <v>19</v>
      </c>
      <c r="N296" s="249" t="s">
        <v>48</v>
      </c>
      <c r="O296" s="77"/>
      <c r="P296" s="222">
        <f>O296*H296</f>
        <v>0</v>
      </c>
      <c r="Q296" s="222">
        <v>0.097</v>
      </c>
      <c r="R296" s="222">
        <f>Q296*H296</f>
        <v>0.873</v>
      </c>
      <c r="S296" s="222">
        <v>0</v>
      </c>
      <c r="T296" s="223">
        <f>S296*H296</f>
        <v>0</v>
      </c>
      <c r="AR296" s="15" t="s">
        <v>180</v>
      </c>
      <c r="AT296" s="15" t="s">
        <v>269</v>
      </c>
      <c r="AU296" s="15" t="s">
        <v>86</v>
      </c>
      <c r="AY296" s="15" t="s">
        <v>126</v>
      </c>
      <c r="BE296" s="224">
        <f>IF(N296="základní",J296,0)</f>
        <v>0</v>
      </c>
      <c r="BF296" s="224">
        <f>IF(N296="snížená",J296,0)</f>
        <v>0</v>
      </c>
      <c r="BG296" s="224">
        <f>IF(N296="zákl. přenesená",J296,0)</f>
        <v>0</v>
      </c>
      <c r="BH296" s="224">
        <f>IF(N296="sníž. přenesená",J296,0)</f>
        <v>0</v>
      </c>
      <c r="BI296" s="224">
        <f>IF(N296="nulová",J296,0)</f>
        <v>0</v>
      </c>
      <c r="BJ296" s="15" t="s">
        <v>84</v>
      </c>
      <c r="BK296" s="224">
        <f>ROUND(I296*H296,2)</f>
        <v>0</v>
      </c>
      <c r="BL296" s="15" t="s">
        <v>133</v>
      </c>
      <c r="BM296" s="15" t="s">
        <v>437</v>
      </c>
    </row>
    <row r="297" spans="2:47" s="1" customFormat="1" ht="12">
      <c r="B297" s="36"/>
      <c r="C297" s="37"/>
      <c r="D297" s="225" t="s">
        <v>135</v>
      </c>
      <c r="E297" s="37"/>
      <c r="F297" s="226" t="s">
        <v>436</v>
      </c>
      <c r="G297" s="37"/>
      <c r="H297" s="37"/>
      <c r="I297" s="140"/>
      <c r="J297" s="37"/>
      <c r="K297" s="37"/>
      <c r="L297" s="41"/>
      <c r="M297" s="227"/>
      <c r="N297" s="77"/>
      <c r="O297" s="77"/>
      <c r="P297" s="77"/>
      <c r="Q297" s="77"/>
      <c r="R297" s="77"/>
      <c r="S297" s="77"/>
      <c r="T297" s="78"/>
      <c r="AT297" s="15" t="s">
        <v>135</v>
      </c>
      <c r="AU297" s="15" t="s">
        <v>86</v>
      </c>
    </row>
    <row r="298" spans="2:65" s="1" customFormat="1" ht="20.4" customHeight="1">
      <c r="B298" s="36"/>
      <c r="C298" s="240" t="s">
        <v>438</v>
      </c>
      <c r="D298" s="240" t="s">
        <v>269</v>
      </c>
      <c r="E298" s="241" t="s">
        <v>439</v>
      </c>
      <c r="F298" s="242" t="s">
        <v>440</v>
      </c>
      <c r="G298" s="243" t="s">
        <v>131</v>
      </c>
      <c r="H298" s="244">
        <v>9</v>
      </c>
      <c r="I298" s="245"/>
      <c r="J298" s="246">
        <f>ROUND(I298*H298,2)</f>
        <v>0</v>
      </c>
      <c r="K298" s="242" t="s">
        <v>132</v>
      </c>
      <c r="L298" s="247"/>
      <c r="M298" s="248" t="s">
        <v>19</v>
      </c>
      <c r="N298" s="249" t="s">
        <v>48</v>
      </c>
      <c r="O298" s="77"/>
      <c r="P298" s="222">
        <f>O298*H298</f>
        <v>0</v>
      </c>
      <c r="Q298" s="222">
        <v>0.057</v>
      </c>
      <c r="R298" s="222">
        <f>Q298*H298</f>
        <v>0.513</v>
      </c>
      <c r="S298" s="222">
        <v>0</v>
      </c>
      <c r="T298" s="223">
        <f>S298*H298</f>
        <v>0</v>
      </c>
      <c r="AR298" s="15" t="s">
        <v>180</v>
      </c>
      <c r="AT298" s="15" t="s">
        <v>269</v>
      </c>
      <c r="AU298" s="15" t="s">
        <v>86</v>
      </c>
      <c r="AY298" s="15" t="s">
        <v>126</v>
      </c>
      <c r="BE298" s="224">
        <f>IF(N298="základní",J298,0)</f>
        <v>0</v>
      </c>
      <c r="BF298" s="224">
        <f>IF(N298="snížená",J298,0)</f>
        <v>0</v>
      </c>
      <c r="BG298" s="224">
        <f>IF(N298="zákl. přenesená",J298,0)</f>
        <v>0</v>
      </c>
      <c r="BH298" s="224">
        <f>IF(N298="sníž. přenesená",J298,0)</f>
        <v>0</v>
      </c>
      <c r="BI298" s="224">
        <f>IF(N298="nulová",J298,0)</f>
        <v>0</v>
      </c>
      <c r="BJ298" s="15" t="s">
        <v>84</v>
      </c>
      <c r="BK298" s="224">
        <f>ROUND(I298*H298,2)</f>
        <v>0</v>
      </c>
      <c r="BL298" s="15" t="s">
        <v>133</v>
      </c>
      <c r="BM298" s="15" t="s">
        <v>441</v>
      </c>
    </row>
    <row r="299" spans="2:47" s="1" customFormat="1" ht="12">
      <c r="B299" s="36"/>
      <c r="C299" s="37"/>
      <c r="D299" s="225" t="s">
        <v>135</v>
      </c>
      <c r="E299" s="37"/>
      <c r="F299" s="226" t="s">
        <v>440</v>
      </c>
      <c r="G299" s="37"/>
      <c r="H299" s="37"/>
      <c r="I299" s="140"/>
      <c r="J299" s="37"/>
      <c r="K299" s="37"/>
      <c r="L299" s="41"/>
      <c r="M299" s="227"/>
      <c r="N299" s="77"/>
      <c r="O299" s="77"/>
      <c r="P299" s="77"/>
      <c r="Q299" s="77"/>
      <c r="R299" s="77"/>
      <c r="S299" s="77"/>
      <c r="T299" s="78"/>
      <c r="AT299" s="15" t="s">
        <v>135</v>
      </c>
      <c r="AU299" s="15" t="s">
        <v>86</v>
      </c>
    </row>
    <row r="300" spans="2:65" s="1" customFormat="1" ht="20.4" customHeight="1">
      <c r="B300" s="36"/>
      <c r="C300" s="240" t="s">
        <v>442</v>
      </c>
      <c r="D300" s="240" t="s">
        <v>269</v>
      </c>
      <c r="E300" s="241" t="s">
        <v>443</v>
      </c>
      <c r="F300" s="242" t="s">
        <v>444</v>
      </c>
      <c r="G300" s="243" t="s">
        <v>131</v>
      </c>
      <c r="H300" s="244">
        <v>9</v>
      </c>
      <c r="I300" s="245"/>
      <c r="J300" s="246">
        <f>ROUND(I300*H300,2)</f>
        <v>0</v>
      </c>
      <c r="K300" s="242" t="s">
        <v>132</v>
      </c>
      <c r="L300" s="247"/>
      <c r="M300" s="248" t="s">
        <v>19</v>
      </c>
      <c r="N300" s="249" t="s">
        <v>48</v>
      </c>
      <c r="O300" s="77"/>
      <c r="P300" s="222">
        <f>O300*H300</f>
        <v>0</v>
      </c>
      <c r="Q300" s="222">
        <v>0.058</v>
      </c>
      <c r="R300" s="222">
        <f>Q300*H300</f>
        <v>0.522</v>
      </c>
      <c r="S300" s="222">
        <v>0</v>
      </c>
      <c r="T300" s="223">
        <f>S300*H300</f>
        <v>0</v>
      </c>
      <c r="AR300" s="15" t="s">
        <v>180</v>
      </c>
      <c r="AT300" s="15" t="s">
        <v>269</v>
      </c>
      <c r="AU300" s="15" t="s">
        <v>86</v>
      </c>
      <c r="AY300" s="15" t="s">
        <v>126</v>
      </c>
      <c r="BE300" s="224">
        <f>IF(N300="základní",J300,0)</f>
        <v>0</v>
      </c>
      <c r="BF300" s="224">
        <f>IF(N300="snížená",J300,0)</f>
        <v>0</v>
      </c>
      <c r="BG300" s="224">
        <f>IF(N300="zákl. přenesená",J300,0)</f>
        <v>0</v>
      </c>
      <c r="BH300" s="224">
        <f>IF(N300="sníž. přenesená",J300,0)</f>
        <v>0</v>
      </c>
      <c r="BI300" s="224">
        <f>IF(N300="nulová",J300,0)</f>
        <v>0</v>
      </c>
      <c r="BJ300" s="15" t="s">
        <v>84</v>
      </c>
      <c r="BK300" s="224">
        <f>ROUND(I300*H300,2)</f>
        <v>0</v>
      </c>
      <c r="BL300" s="15" t="s">
        <v>133</v>
      </c>
      <c r="BM300" s="15" t="s">
        <v>445</v>
      </c>
    </row>
    <row r="301" spans="2:47" s="1" customFormat="1" ht="12">
      <c r="B301" s="36"/>
      <c r="C301" s="37"/>
      <c r="D301" s="225" t="s">
        <v>135</v>
      </c>
      <c r="E301" s="37"/>
      <c r="F301" s="226" t="s">
        <v>444</v>
      </c>
      <c r="G301" s="37"/>
      <c r="H301" s="37"/>
      <c r="I301" s="140"/>
      <c r="J301" s="37"/>
      <c r="K301" s="37"/>
      <c r="L301" s="41"/>
      <c r="M301" s="227"/>
      <c r="N301" s="77"/>
      <c r="O301" s="77"/>
      <c r="P301" s="77"/>
      <c r="Q301" s="77"/>
      <c r="R301" s="77"/>
      <c r="S301" s="77"/>
      <c r="T301" s="78"/>
      <c r="AT301" s="15" t="s">
        <v>135</v>
      </c>
      <c r="AU301" s="15" t="s">
        <v>86</v>
      </c>
    </row>
    <row r="302" spans="2:65" s="1" customFormat="1" ht="20.4" customHeight="1">
      <c r="B302" s="36"/>
      <c r="C302" s="213" t="s">
        <v>446</v>
      </c>
      <c r="D302" s="213" t="s">
        <v>128</v>
      </c>
      <c r="E302" s="214" t="s">
        <v>447</v>
      </c>
      <c r="F302" s="215" t="s">
        <v>448</v>
      </c>
      <c r="G302" s="216" t="s">
        <v>131</v>
      </c>
      <c r="H302" s="217">
        <v>8</v>
      </c>
      <c r="I302" s="218"/>
      <c r="J302" s="219">
        <f>ROUND(I302*H302,2)</f>
        <v>0</v>
      </c>
      <c r="K302" s="215" t="s">
        <v>132</v>
      </c>
      <c r="L302" s="41"/>
      <c r="M302" s="220" t="s">
        <v>19</v>
      </c>
      <c r="N302" s="221" t="s">
        <v>48</v>
      </c>
      <c r="O302" s="77"/>
      <c r="P302" s="222">
        <f>O302*H302</f>
        <v>0</v>
      </c>
      <c r="Q302" s="222">
        <v>0</v>
      </c>
      <c r="R302" s="222">
        <f>Q302*H302</f>
        <v>0</v>
      </c>
      <c r="S302" s="222">
        <v>0.1</v>
      </c>
      <c r="T302" s="223">
        <f>S302*H302</f>
        <v>0.8</v>
      </c>
      <c r="AR302" s="15" t="s">
        <v>133</v>
      </c>
      <c r="AT302" s="15" t="s">
        <v>128</v>
      </c>
      <c r="AU302" s="15" t="s">
        <v>86</v>
      </c>
      <c r="AY302" s="15" t="s">
        <v>126</v>
      </c>
      <c r="BE302" s="224">
        <f>IF(N302="základní",J302,0)</f>
        <v>0</v>
      </c>
      <c r="BF302" s="224">
        <f>IF(N302="snížená",J302,0)</f>
        <v>0</v>
      </c>
      <c r="BG302" s="224">
        <f>IF(N302="zákl. přenesená",J302,0)</f>
        <v>0</v>
      </c>
      <c r="BH302" s="224">
        <f>IF(N302="sníž. přenesená",J302,0)</f>
        <v>0</v>
      </c>
      <c r="BI302" s="224">
        <f>IF(N302="nulová",J302,0)</f>
        <v>0</v>
      </c>
      <c r="BJ302" s="15" t="s">
        <v>84</v>
      </c>
      <c r="BK302" s="224">
        <f>ROUND(I302*H302,2)</f>
        <v>0</v>
      </c>
      <c r="BL302" s="15" t="s">
        <v>133</v>
      </c>
      <c r="BM302" s="15" t="s">
        <v>449</v>
      </c>
    </row>
    <row r="303" spans="2:47" s="1" customFormat="1" ht="12">
      <c r="B303" s="36"/>
      <c r="C303" s="37"/>
      <c r="D303" s="225" t="s">
        <v>135</v>
      </c>
      <c r="E303" s="37"/>
      <c r="F303" s="226" t="s">
        <v>450</v>
      </c>
      <c r="G303" s="37"/>
      <c r="H303" s="37"/>
      <c r="I303" s="140"/>
      <c r="J303" s="37"/>
      <c r="K303" s="37"/>
      <c r="L303" s="41"/>
      <c r="M303" s="227"/>
      <c r="N303" s="77"/>
      <c r="O303" s="77"/>
      <c r="P303" s="77"/>
      <c r="Q303" s="77"/>
      <c r="R303" s="77"/>
      <c r="S303" s="77"/>
      <c r="T303" s="78"/>
      <c r="AT303" s="15" t="s">
        <v>135</v>
      </c>
      <c r="AU303" s="15" t="s">
        <v>86</v>
      </c>
    </row>
    <row r="304" spans="2:65" s="1" customFormat="1" ht="20.4" customHeight="1">
      <c r="B304" s="36"/>
      <c r="C304" s="213" t="s">
        <v>451</v>
      </c>
      <c r="D304" s="213" t="s">
        <v>128</v>
      </c>
      <c r="E304" s="214" t="s">
        <v>452</v>
      </c>
      <c r="F304" s="215" t="s">
        <v>453</v>
      </c>
      <c r="G304" s="216" t="s">
        <v>131</v>
      </c>
      <c r="H304" s="217">
        <v>9</v>
      </c>
      <c r="I304" s="218"/>
      <c r="J304" s="219">
        <f>ROUND(I304*H304,2)</f>
        <v>0</v>
      </c>
      <c r="K304" s="215" t="s">
        <v>132</v>
      </c>
      <c r="L304" s="41"/>
      <c r="M304" s="220" t="s">
        <v>19</v>
      </c>
      <c r="N304" s="221" t="s">
        <v>48</v>
      </c>
      <c r="O304" s="77"/>
      <c r="P304" s="222">
        <f>O304*H304</f>
        <v>0</v>
      </c>
      <c r="Q304" s="222">
        <v>0.21734</v>
      </c>
      <c r="R304" s="222">
        <f>Q304*H304</f>
        <v>1.9560600000000001</v>
      </c>
      <c r="S304" s="222">
        <v>0</v>
      </c>
      <c r="T304" s="223">
        <f>S304*H304</f>
        <v>0</v>
      </c>
      <c r="AR304" s="15" t="s">
        <v>133</v>
      </c>
      <c r="AT304" s="15" t="s">
        <v>128</v>
      </c>
      <c r="AU304" s="15" t="s">
        <v>86</v>
      </c>
      <c r="AY304" s="15" t="s">
        <v>126</v>
      </c>
      <c r="BE304" s="224">
        <f>IF(N304="základní",J304,0)</f>
        <v>0</v>
      </c>
      <c r="BF304" s="224">
        <f>IF(N304="snížená",J304,0)</f>
        <v>0</v>
      </c>
      <c r="BG304" s="224">
        <f>IF(N304="zákl. přenesená",J304,0)</f>
        <v>0</v>
      </c>
      <c r="BH304" s="224">
        <f>IF(N304="sníž. přenesená",J304,0)</f>
        <v>0</v>
      </c>
      <c r="BI304" s="224">
        <f>IF(N304="nulová",J304,0)</f>
        <v>0</v>
      </c>
      <c r="BJ304" s="15" t="s">
        <v>84</v>
      </c>
      <c r="BK304" s="224">
        <f>ROUND(I304*H304,2)</f>
        <v>0</v>
      </c>
      <c r="BL304" s="15" t="s">
        <v>133</v>
      </c>
      <c r="BM304" s="15" t="s">
        <v>454</v>
      </c>
    </row>
    <row r="305" spans="2:47" s="1" customFormat="1" ht="12">
      <c r="B305" s="36"/>
      <c r="C305" s="37"/>
      <c r="D305" s="225" t="s">
        <v>135</v>
      </c>
      <c r="E305" s="37"/>
      <c r="F305" s="226" t="s">
        <v>453</v>
      </c>
      <c r="G305" s="37"/>
      <c r="H305" s="37"/>
      <c r="I305" s="140"/>
      <c r="J305" s="37"/>
      <c r="K305" s="37"/>
      <c r="L305" s="41"/>
      <c r="M305" s="227"/>
      <c r="N305" s="77"/>
      <c r="O305" s="77"/>
      <c r="P305" s="77"/>
      <c r="Q305" s="77"/>
      <c r="R305" s="77"/>
      <c r="S305" s="77"/>
      <c r="T305" s="78"/>
      <c r="AT305" s="15" t="s">
        <v>135</v>
      </c>
      <c r="AU305" s="15" t="s">
        <v>86</v>
      </c>
    </row>
    <row r="306" spans="2:47" s="1" customFormat="1" ht="12">
      <c r="B306" s="36"/>
      <c r="C306" s="37"/>
      <c r="D306" s="225" t="s">
        <v>137</v>
      </c>
      <c r="E306" s="37"/>
      <c r="F306" s="228" t="s">
        <v>455</v>
      </c>
      <c r="G306" s="37"/>
      <c r="H306" s="37"/>
      <c r="I306" s="140"/>
      <c r="J306" s="37"/>
      <c r="K306" s="37"/>
      <c r="L306" s="41"/>
      <c r="M306" s="227"/>
      <c r="N306" s="77"/>
      <c r="O306" s="77"/>
      <c r="P306" s="77"/>
      <c r="Q306" s="77"/>
      <c r="R306" s="77"/>
      <c r="S306" s="77"/>
      <c r="T306" s="78"/>
      <c r="AT306" s="15" t="s">
        <v>137</v>
      </c>
      <c r="AU306" s="15" t="s">
        <v>86</v>
      </c>
    </row>
    <row r="307" spans="2:65" s="1" customFormat="1" ht="20.4" customHeight="1">
      <c r="B307" s="36"/>
      <c r="C307" s="240" t="s">
        <v>456</v>
      </c>
      <c r="D307" s="240" t="s">
        <v>269</v>
      </c>
      <c r="E307" s="241" t="s">
        <v>457</v>
      </c>
      <c r="F307" s="242" t="s">
        <v>458</v>
      </c>
      <c r="G307" s="243" t="s">
        <v>131</v>
      </c>
      <c r="H307" s="244">
        <v>9</v>
      </c>
      <c r="I307" s="245"/>
      <c r="J307" s="246">
        <f>ROUND(I307*H307,2)</f>
        <v>0</v>
      </c>
      <c r="K307" s="242" t="s">
        <v>132</v>
      </c>
      <c r="L307" s="247"/>
      <c r="M307" s="248" t="s">
        <v>19</v>
      </c>
      <c r="N307" s="249" t="s">
        <v>48</v>
      </c>
      <c r="O307" s="77"/>
      <c r="P307" s="222">
        <f>O307*H307</f>
        <v>0</v>
      </c>
      <c r="Q307" s="222">
        <v>0.0506</v>
      </c>
      <c r="R307" s="222">
        <f>Q307*H307</f>
        <v>0.45539999999999997</v>
      </c>
      <c r="S307" s="222">
        <v>0</v>
      </c>
      <c r="T307" s="223">
        <f>S307*H307</f>
        <v>0</v>
      </c>
      <c r="AR307" s="15" t="s">
        <v>180</v>
      </c>
      <c r="AT307" s="15" t="s">
        <v>269</v>
      </c>
      <c r="AU307" s="15" t="s">
        <v>86</v>
      </c>
      <c r="AY307" s="15" t="s">
        <v>126</v>
      </c>
      <c r="BE307" s="224">
        <f>IF(N307="základní",J307,0)</f>
        <v>0</v>
      </c>
      <c r="BF307" s="224">
        <f>IF(N307="snížená",J307,0)</f>
        <v>0</v>
      </c>
      <c r="BG307" s="224">
        <f>IF(N307="zákl. přenesená",J307,0)</f>
        <v>0</v>
      </c>
      <c r="BH307" s="224">
        <f>IF(N307="sníž. přenesená",J307,0)</f>
        <v>0</v>
      </c>
      <c r="BI307" s="224">
        <f>IF(N307="nulová",J307,0)</f>
        <v>0</v>
      </c>
      <c r="BJ307" s="15" t="s">
        <v>84</v>
      </c>
      <c r="BK307" s="224">
        <f>ROUND(I307*H307,2)</f>
        <v>0</v>
      </c>
      <c r="BL307" s="15" t="s">
        <v>133</v>
      </c>
      <c r="BM307" s="15" t="s">
        <v>459</v>
      </c>
    </row>
    <row r="308" spans="2:47" s="1" customFormat="1" ht="12">
      <c r="B308" s="36"/>
      <c r="C308" s="37"/>
      <c r="D308" s="225" t="s">
        <v>135</v>
      </c>
      <c r="E308" s="37"/>
      <c r="F308" s="226" t="s">
        <v>458</v>
      </c>
      <c r="G308" s="37"/>
      <c r="H308" s="37"/>
      <c r="I308" s="140"/>
      <c r="J308" s="37"/>
      <c r="K308" s="37"/>
      <c r="L308" s="41"/>
      <c r="M308" s="227"/>
      <c r="N308" s="77"/>
      <c r="O308" s="77"/>
      <c r="P308" s="77"/>
      <c r="Q308" s="77"/>
      <c r="R308" s="77"/>
      <c r="S308" s="77"/>
      <c r="T308" s="78"/>
      <c r="AT308" s="15" t="s">
        <v>135</v>
      </c>
      <c r="AU308" s="15" t="s">
        <v>86</v>
      </c>
    </row>
    <row r="309" spans="2:65" s="1" customFormat="1" ht="20.4" customHeight="1">
      <c r="B309" s="36"/>
      <c r="C309" s="240" t="s">
        <v>460</v>
      </c>
      <c r="D309" s="240" t="s">
        <v>269</v>
      </c>
      <c r="E309" s="241" t="s">
        <v>461</v>
      </c>
      <c r="F309" s="242" t="s">
        <v>462</v>
      </c>
      <c r="G309" s="243" t="s">
        <v>131</v>
      </c>
      <c r="H309" s="244">
        <v>9</v>
      </c>
      <c r="I309" s="245"/>
      <c r="J309" s="246">
        <f>ROUND(I309*H309,2)</f>
        <v>0</v>
      </c>
      <c r="K309" s="242" t="s">
        <v>132</v>
      </c>
      <c r="L309" s="247"/>
      <c r="M309" s="248" t="s">
        <v>19</v>
      </c>
      <c r="N309" s="249" t="s">
        <v>48</v>
      </c>
      <c r="O309" s="77"/>
      <c r="P309" s="222">
        <f>O309*H309</f>
        <v>0</v>
      </c>
      <c r="Q309" s="222">
        <v>0.006</v>
      </c>
      <c r="R309" s="222">
        <f>Q309*H309</f>
        <v>0.054</v>
      </c>
      <c r="S309" s="222">
        <v>0</v>
      </c>
      <c r="T309" s="223">
        <f>S309*H309</f>
        <v>0</v>
      </c>
      <c r="AR309" s="15" t="s">
        <v>180</v>
      </c>
      <c r="AT309" s="15" t="s">
        <v>269</v>
      </c>
      <c r="AU309" s="15" t="s">
        <v>86</v>
      </c>
      <c r="AY309" s="15" t="s">
        <v>126</v>
      </c>
      <c r="BE309" s="224">
        <f>IF(N309="základní",J309,0)</f>
        <v>0</v>
      </c>
      <c r="BF309" s="224">
        <f>IF(N309="snížená",J309,0)</f>
        <v>0</v>
      </c>
      <c r="BG309" s="224">
        <f>IF(N309="zákl. přenesená",J309,0)</f>
        <v>0</v>
      </c>
      <c r="BH309" s="224">
        <f>IF(N309="sníž. přenesená",J309,0)</f>
        <v>0</v>
      </c>
      <c r="BI309" s="224">
        <f>IF(N309="nulová",J309,0)</f>
        <v>0</v>
      </c>
      <c r="BJ309" s="15" t="s">
        <v>84</v>
      </c>
      <c r="BK309" s="224">
        <f>ROUND(I309*H309,2)</f>
        <v>0</v>
      </c>
      <c r="BL309" s="15" t="s">
        <v>133</v>
      </c>
      <c r="BM309" s="15" t="s">
        <v>463</v>
      </c>
    </row>
    <row r="310" spans="2:47" s="1" customFormat="1" ht="12">
      <c r="B310" s="36"/>
      <c r="C310" s="37"/>
      <c r="D310" s="225" t="s">
        <v>135</v>
      </c>
      <c r="E310" s="37"/>
      <c r="F310" s="226" t="s">
        <v>462</v>
      </c>
      <c r="G310" s="37"/>
      <c r="H310" s="37"/>
      <c r="I310" s="140"/>
      <c r="J310" s="37"/>
      <c r="K310" s="37"/>
      <c r="L310" s="41"/>
      <c r="M310" s="227"/>
      <c r="N310" s="77"/>
      <c r="O310" s="77"/>
      <c r="P310" s="77"/>
      <c r="Q310" s="77"/>
      <c r="R310" s="77"/>
      <c r="S310" s="77"/>
      <c r="T310" s="78"/>
      <c r="AT310" s="15" t="s">
        <v>135</v>
      </c>
      <c r="AU310" s="15" t="s">
        <v>86</v>
      </c>
    </row>
    <row r="311" spans="2:65" s="1" customFormat="1" ht="20.4" customHeight="1">
      <c r="B311" s="36"/>
      <c r="C311" s="213" t="s">
        <v>464</v>
      </c>
      <c r="D311" s="213" t="s">
        <v>128</v>
      </c>
      <c r="E311" s="214" t="s">
        <v>465</v>
      </c>
      <c r="F311" s="215" t="s">
        <v>466</v>
      </c>
      <c r="G311" s="216" t="s">
        <v>131</v>
      </c>
      <c r="H311" s="217">
        <v>12</v>
      </c>
      <c r="I311" s="218"/>
      <c r="J311" s="219">
        <f>ROUND(I311*H311,2)</f>
        <v>0</v>
      </c>
      <c r="K311" s="215" t="s">
        <v>132</v>
      </c>
      <c r="L311" s="41"/>
      <c r="M311" s="220" t="s">
        <v>19</v>
      </c>
      <c r="N311" s="221" t="s">
        <v>48</v>
      </c>
      <c r="O311" s="77"/>
      <c r="P311" s="222">
        <f>O311*H311</f>
        <v>0</v>
      </c>
      <c r="Q311" s="222">
        <v>0.42368</v>
      </c>
      <c r="R311" s="222">
        <f>Q311*H311</f>
        <v>5.08416</v>
      </c>
      <c r="S311" s="222">
        <v>0</v>
      </c>
      <c r="T311" s="223">
        <f>S311*H311</f>
        <v>0</v>
      </c>
      <c r="AR311" s="15" t="s">
        <v>133</v>
      </c>
      <c r="AT311" s="15" t="s">
        <v>128</v>
      </c>
      <c r="AU311" s="15" t="s">
        <v>86</v>
      </c>
      <c r="AY311" s="15" t="s">
        <v>126</v>
      </c>
      <c r="BE311" s="224">
        <f>IF(N311="základní",J311,0)</f>
        <v>0</v>
      </c>
      <c r="BF311" s="224">
        <f>IF(N311="snížená",J311,0)</f>
        <v>0</v>
      </c>
      <c r="BG311" s="224">
        <f>IF(N311="zákl. přenesená",J311,0)</f>
        <v>0</v>
      </c>
      <c r="BH311" s="224">
        <f>IF(N311="sníž. přenesená",J311,0)</f>
        <v>0</v>
      </c>
      <c r="BI311" s="224">
        <f>IF(N311="nulová",J311,0)</f>
        <v>0</v>
      </c>
      <c r="BJ311" s="15" t="s">
        <v>84</v>
      </c>
      <c r="BK311" s="224">
        <f>ROUND(I311*H311,2)</f>
        <v>0</v>
      </c>
      <c r="BL311" s="15" t="s">
        <v>133</v>
      </c>
      <c r="BM311" s="15" t="s">
        <v>467</v>
      </c>
    </row>
    <row r="312" spans="2:47" s="1" customFormat="1" ht="12">
      <c r="B312" s="36"/>
      <c r="C312" s="37"/>
      <c r="D312" s="225" t="s">
        <v>135</v>
      </c>
      <c r="E312" s="37"/>
      <c r="F312" s="226" t="s">
        <v>466</v>
      </c>
      <c r="G312" s="37"/>
      <c r="H312" s="37"/>
      <c r="I312" s="140"/>
      <c r="J312" s="37"/>
      <c r="K312" s="37"/>
      <c r="L312" s="41"/>
      <c r="M312" s="227"/>
      <c r="N312" s="77"/>
      <c r="O312" s="77"/>
      <c r="P312" s="77"/>
      <c r="Q312" s="77"/>
      <c r="R312" s="77"/>
      <c r="S312" s="77"/>
      <c r="T312" s="78"/>
      <c r="AT312" s="15" t="s">
        <v>135</v>
      </c>
      <c r="AU312" s="15" t="s">
        <v>86</v>
      </c>
    </row>
    <row r="313" spans="2:47" s="1" customFormat="1" ht="12">
      <c r="B313" s="36"/>
      <c r="C313" s="37"/>
      <c r="D313" s="225" t="s">
        <v>137</v>
      </c>
      <c r="E313" s="37"/>
      <c r="F313" s="228" t="s">
        <v>468</v>
      </c>
      <c r="G313" s="37"/>
      <c r="H313" s="37"/>
      <c r="I313" s="140"/>
      <c r="J313" s="37"/>
      <c r="K313" s="37"/>
      <c r="L313" s="41"/>
      <c r="M313" s="227"/>
      <c r="N313" s="77"/>
      <c r="O313" s="77"/>
      <c r="P313" s="77"/>
      <c r="Q313" s="77"/>
      <c r="R313" s="77"/>
      <c r="S313" s="77"/>
      <c r="T313" s="78"/>
      <c r="AT313" s="15" t="s">
        <v>137</v>
      </c>
      <c r="AU313" s="15" t="s">
        <v>86</v>
      </c>
    </row>
    <row r="314" spans="2:65" s="1" customFormat="1" ht="20.4" customHeight="1">
      <c r="B314" s="36"/>
      <c r="C314" s="240" t="s">
        <v>469</v>
      </c>
      <c r="D314" s="240" t="s">
        <v>269</v>
      </c>
      <c r="E314" s="241" t="s">
        <v>457</v>
      </c>
      <c r="F314" s="242" t="s">
        <v>458</v>
      </c>
      <c r="G314" s="243" t="s">
        <v>131</v>
      </c>
      <c r="H314" s="244">
        <v>12</v>
      </c>
      <c r="I314" s="245"/>
      <c r="J314" s="246">
        <f>ROUND(I314*H314,2)</f>
        <v>0</v>
      </c>
      <c r="K314" s="242" t="s">
        <v>132</v>
      </c>
      <c r="L314" s="247"/>
      <c r="M314" s="248" t="s">
        <v>19</v>
      </c>
      <c r="N314" s="249" t="s">
        <v>48</v>
      </c>
      <c r="O314" s="77"/>
      <c r="P314" s="222">
        <f>O314*H314</f>
        <v>0</v>
      </c>
      <c r="Q314" s="222">
        <v>0.0506</v>
      </c>
      <c r="R314" s="222">
        <f>Q314*H314</f>
        <v>0.6072</v>
      </c>
      <c r="S314" s="222">
        <v>0</v>
      </c>
      <c r="T314" s="223">
        <f>S314*H314</f>
        <v>0</v>
      </c>
      <c r="AR314" s="15" t="s">
        <v>180</v>
      </c>
      <c r="AT314" s="15" t="s">
        <v>269</v>
      </c>
      <c r="AU314" s="15" t="s">
        <v>86</v>
      </c>
      <c r="AY314" s="15" t="s">
        <v>126</v>
      </c>
      <c r="BE314" s="224">
        <f>IF(N314="základní",J314,0)</f>
        <v>0</v>
      </c>
      <c r="BF314" s="224">
        <f>IF(N314="snížená",J314,0)</f>
        <v>0</v>
      </c>
      <c r="BG314" s="224">
        <f>IF(N314="zákl. přenesená",J314,0)</f>
        <v>0</v>
      </c>
      <c r="BH314" s="224">
        <f>IF(N314="sníž. přenesená",J314,0)</f>
        <v>0</v>
      </c>
      <c r="BI314" s="224">
        <f>IF(N314="nulová",J314,0)</f>
        <v>0</v>
      </c>
      <c r="BJ314" s="15" t="s">
        <v>84</v>
      </c>
      <c r="BK314" s="224">
        <f>ROUND(I314*H314,2)</f>
        <v>0</v>
      </c>
      <c r="BL314" s="15" t="s">
        <v>133</v>
      </c>
      <c r="BM314" s="15" t="s">
        <v>470</v>
      </c>
    </row>
    <row r="315" spans="2:47" s="1" customFormat="1" ht="12">
      <c r="B315" s="36"/>
      <c r="C315" s="37"/>
      <c r="D315" s="225" t="s">
        <v>135</v>
      </c>
      <c r="E315" s="37"/>
      <c r="F315" s="226" t="s">
        <v>458</v>
      </c>
      <c r="G315" s="37"/>
      <c r="H315" s="37"/>
      <c r="I315" s="140"/>
      <c r="J315" s="37"/>
      <c r="K315" s="37"/>
      <c r="L315" s="41"/>
      <c r="M315" s="227"/>
      <c r="N315" s="77"/>
      <c r="O315" s="77"/>
      <c r="P315" s="77"/>
      <c r="Q315" s="77"/>
      <c r="R315" s="77"/>
      <c r="S315" s="77"/>
      <c r="T315" s="78"/>
      <c r="AT315" s="15" t="s">
        <v>135</v>
      </c>
      <c r="AU315" s="15" t="s">
        <v>86</v>
      </c>
    </row>
    <row r="316" spans="2:65" s="1" customFormat="1" ht="20.4" customHeight="1">
      <c r="B316" s="36"/>
      <c r="C316" s="240" t="s">
        <v>471</v>
      </c>
      <c r="D316" s="240" t="s">
        <v>269</v>
      </c>
      <c r="E316" s="241" t="s">
        <v>472</v>
      </c>
      <c r="F316" s="242" t="s">
        <v>473</v>
      </c>
      <c r="G316" s="243" t="s">
        <v>131</v>
      </c>
      <c r="H316" s="244">
        <v>12</v>
      </c>
      <c r="I316" s="245"/>
      <c r="J316" s="246">
        <f>ROUND(I316*H316,2)</f>
        <v>0</v>
      </c>
      <c r="K316" s="242" t="s">
        <v>132</v>
      </c>
      <c r="L316" s="247"/>
      <c r="M316" s="248" t="s">
        <v>19</v>
      </c>
      <c r="N316" s="249" t="s">
        <v>48</v>
      </c>
      <c r="O316" s="77"/>
      <c r="P316" s="222">
        <f>O316*H316</f>
        <v>0</v>
      </c>
      <c r="Q316" s="222">
        <v>0.006</v>
      </c>
      <c r="R316" s="222">
        <f>Q316*H316</f>
        <v>0.07200000000000001</v>
      </c>
      <c r="S316" s="222">
        <v>0</v>
      </c>
      <c r="T316" s="223">
        <f>S316*H316</f>
        <v>0</v>
      </c>
      <c r="AR316" s="15" t="s">
        <v>180</v>
      </c>
      <c r="AT316" s="15" t="s">
        <v>269</v>
      </c>
      <c r="AU316" s="15" t="s">
        <v>86</v>
      </c>
      <c r="AY316" s="15" t="s">
        <v>126</v>
      </c>
      <c r="BE316" s="224">
        <f>IF(N316="základní",J316,0)</f>
        <v>0</v>
      </c>
      <c r="BF316" s="224">
        <f>IF(N316="snížená",J316,0)</f>
        <v>0</v>
      </c>
      <c r="BG316" s="224">
        <f>IF(N316="zákl. přenesená",J316,0)</f>
        <v>0</v>
      </c>
      <c r="BH316" s="224">
        <f>IF(N316="sníž. přenesená",J316,0)</f>
        <v>0</v>
      </c>
      <c r="BI316" s="224">
        <f>IF(N316="nulová",J316,0)</f>
        <v>0</v>
      </c>
      <c r="BJ316" s="15" t="s">
        <v>84</v>
      </c>
      <c r="BK316" s="224">
        <f>ROUND(I316*H316,2)</f>
        <v>0</v>
      </c>
      <c r="BL316" s="15" t="s">
        <v>133</v>
      </c>
      <c r="BM316" s="15" t="s">
        <v>474</v>
      </c>
    </row>
    <row r="317" spans="2:47" s="1" customFormat="1" ht="12">
      <c r="B317" s="36"/>
      <c r="C317" s="37"/>
      <c r="D317" s="225" t="s">
        <v>135</v>
      </c>
      <c r="E317" s="37"/>
      <c r="F317" s="226" t="s">
        <v>473</v>
      </c>
      <c r="G317" s="37"/>
      <c r="H317" s="37"/>
      <c r="I317" s="140"/>
      <c r="J317" s="37"/>
      <c r="K317" s="37"/>
      <c r="L317" s="41"/>
      <c r="M317" s="227"/>
      <c r="N317" s="77"/>
      <c r="O317" s="77"/>
      <c r="P317" s="77"/>
      <c r="Q317" s="77"/>
      <c r="R317" s="77"/>
      <c r="S317" s="77"/>
      <c r="T317" s="78"/>
      <c r="AT317" s="15" t="s">
        <v>135</v>
      </c>
      <c r="AU317" s="15" t="s">
        <v>86</v>
      </c>
    </row>
    <row r="318" spans="2:63" s="11" customFormat="1" ht="22.8" customHeight="1">
      <c r="B318" s="197"/>
      <c r="C318" s="198"/>
      <c r="D318" s="199" t="s">
        <v>76</v>
      </c>
      <c r="E318" s="211" t="s">
        <v>186</v>
      </c>
      <c r="F318" s="211" t="s">
        <v>475</v>
      </c>
      <c r="G318" s="198"/>
      <c r="H318" s="198"/>
      <c r="I318" s="201"/>
      <c r="J318" s="212">
        <f>BK318</f>
        <v>0</v>
      </c>
      <c r="K318" s="198"/>
      <c r="L318" s="203"/>
      <c r="M318" s="204"/>
      <c r="N318" s="205"/>
      <c r="O318" s="205"/>
      <c r="P318" s="206">
        <f>SUM(P319:P420)</f>
        <v>0</v>
      </c>
      <c r="Q318" s="205"/>
      <c r="R318" s="206">
        <f>SUM(R319:R420)</f>
        <v>240.7548693</v>
      </c>
      <c r="S318" s="205"/>
      <c r="T318" s="207">
        <f>SUM(T319:T420)</f>
        <v>274.2394999999999</v>
      </c>
      <c r="AR318" s="208" t="s">
        <v>84</v>
      </c>
      <c r="AT318" s="209" t="s">
        <v>76</v>
      </c>
      <c r="AU318" s="209" t="s">
        <v>84</v>
      </c>
      <c r="AY318" s="208" t="s">
        <v>126</v>
      </c>
      <c r="BK318" s="210">
        <f>SUM(BK319:BK420)</f>
        <v>0</v>
      </c>
    </row>
    <row r="319" spans="2:65" s="1" customFormat="1" ht="20.4" customHeight="1">
      <c r="B319" s="36"/>
      <c r="C319" s="213" t="s">
        <v>476</v>
      </c>
      <c r="D319" s="213" t="s">
        <v>128</v>
      </c>
      <c r="E319" s="214" t="s">
        <v>477</v>
      </c>
      <c r="F319" s="215" t="s">
        <v>478</v>
      </c>
      <c r="G319" s="216" t="s">
        <v>397</v>
      </c>
      <c r="H319" s="217">
        <v>12</v>
      </c>
      <c r="I319" s="218"/>
      <c r="J319" s="219">
        <f>ROUND(I319*H319,2)</f>
        <v>0</v>
      </c>
      <c r="K319" s="215" t="s">
        <v>132</v>
      </c>
      <c r="L319" s="41"/>
      <c r="M319" s="220" t="s">
        <v>19</v>
      </c>
      <c r="N319" s="221" t="s">
        <v>48</v>
      </c>
      <c r="O319" s="77"/>
      <c r="P319" s="222">
        <f>O319*H319</f>
        <v>0</v>
      </c>
      <c r="Q319" s="222">
        <v>0.0306</v>
      </c>
      <c r="R319" s="222">
        <f>Q319*H319</f>
        <v>0.36719999999999997</v>
      </c>
      <c r="S319" s="222">
        <v>0</v>
      </c>
      <c r="T319" s="223">
        <f>S319*H319</f>
        <v>0</v>
      </c>
      <c r="AR319" s="15" t="s">
        <v>133</v>
      </c>
      <c r="AT319" s="15" t="s">
        <v>128</v>
      </c>
      <c r="AU319" s="15" t="s">
        <v>86</v>
      </c>
      <c r="AY319" s="15" t="s">
        <v>126</v>
      </c>
      <c r="BE319" s="224">
        <f>IF(N319="základní",J319,0)</f>
        <v>0</v>
      </c>
      <c r="BF319" s="224">
        <f>IF(N319="snížená",J319,0)</f>
        <v>0</v>
      </c>
      <c r="BG319" s="224">
        <f>IF(N319="zákl. přenesená",J319,0)</f>
        <v>0</v>
      </c>
      <c r="BH319" s="224">
        <f>IF(N319="sníž. přenesená",J319,0)</f>
        <v>0</v>
      </c>
      <c r="BI319" s="224">
        <f>IF(N319="nulová",J319,0)</f>
        <v>0</v>
      </c>
      <c r="BJ319" s="15" t="s">
        <v>84</v>
      </c>
      <c r="BK319" s="224">
        <f>ROUND(I319*H319,2)</f>
        <v>0</v>
      </c>
      <c r="BL319" s="15" t="s">
        <v>133</v>
      </c>
      <c r="BM319" s="15" t="s">
        <v>479</v>
      </c>
    </row>
    <row r="320" spans="2:47" s="1" customFormat="1" ht="12">
      <c r="B320" s="36"/>
      <c r="C320" s="37"/>
      <c r="D320" s="225" t="s">
        <v>135</v>
      </c>
      <c r="E320" s="37"/>
      <c r="F320" s="226" t="s">
        <v>480</v>
      </c>
      <c r="G320" s="37"/>
      <c r="H320" s="37"/>
      <c r="I320" s="140"/>
      <c r="J320" s="37"/>
      <c r="K320" s="37"/>
      <c r="L320" s="41"/>
      <c r="M320" s="227"/>
      <c r="N320" s="77"/>
      <c r="O320" s="77"/>
      <c r="P320" s="77"/>
      <c r="Q320" s="77"/>
      <c r="R320" s="77"/>
      <c r="S320" s="77"/>
      <c r="T320" s="78"/>
      <c r="AT320" s="15" t="s">
        <v>135</v>
      </c>
      <c r="AU320" s="15" t="s">
        <v>86</v>
      </c>
    </row>
    <row r="321" spans="2:47" s="1" customFormat="1" ht="12">
      <c r="B321" s="36"/>
      <c r="C321" s="37"/>
      <c r="D321" s="225" t="s">
        <v>137</v>
      </c>
      <c r="E321" s="37"/>
      <c r="F321" s="228" t="s">
        <v>481</v>
      </c>
      <c r="G321" s="37"/>
      <c r="H321" s="37"/>
      <c r="I321" s="140"/>
      <c r="J321" s="37"/>
      <c r="K321" s="37"/>
      <c r="L321" s="41"/>
      <c r="M321" s="227"/>
      <c r="N321" s="77"/>
      <c r="O321" s="77"/>
      <c r="P321" s="77"/>
      <c r="Q321" s="77"/>
      <c r="R321" s="77"/>
      <c r="S321" s="77"/>
      <c r="T321" s="78"/>
      <c r="AT321" s="15" t="s">
        <v>137</v>
      </c>
      <c r="AU321" s="15" t="s">
        <v>86</v>
      </c>
    </row>
    <row r="322" spans="2:51" s="12" customFormat="1" ht="12">
      <c r="B322" s="229"/>
      <c r="C322" s="230"/>
      <c r="D322" s="225" t="s">
        <v>151</v>
      </c>
      <c r="E322" s="231" t="s">
        <v>19</v>
      </c>
      <c r="F322" s="232" t="s">
        <v>482</v>
      </c>
      <c r="G322" s="230"/>
      <c r="H322" s="233">
        <v>12</v>
      </c>
      <c r="I322" s="234"/>
      <c r="J322" s="230"/>
      <c r="K322" s="230"/>
      <c r="L322" s="235"/>
      <c r="M322" s="236"/>
      <c r="N322" s="237"/>
      <c r="O322" s="237"/>
      <c r="P322" s="237"/>
      <c r="Q322" s="237"/>
      <c r="R322" s="237"/>
      <c r="S322" s="237"/>
      <c r="T322" s="238"/>
      <c r="AT322" s="239" t="s">
        <v>151</v>
      </c>
      <c r="AU322" s="239" t="s">
        <v>86</v>
      </c>
      <c r="AV322" s="12" t="s">
        <v>86</v>
      </c>
      <c r="AW322" s="12" t="s">
        <v>37</v>
      </c>
      <c r="AX322" s="12" t="s">
        <v>84</v>
      </c>
      <c r="AY322" s="239" t="s">
        <v>126</v>
      </c>
    </row>
    <row r="323" spans="2:65" s="1" customFormat="1" ht="20.4" customHeight="1">
      <c r="B323" s="36"/>
      <c r="C323" s="213" t="s">
        <v>483</v>
      </c>
      <c r="D323" s="213" t="s">
        <v>128</v>
      </c>
      <c r="E323" s="214" t="s">
        <v>484</v>
      </c>
      <c r="F323" s="215" t="s">
        <v>485</v>
      </c>
      <c r="G323" s="216" t="s">
        <v>397</v>
      </c>
      <c r="H323" s="217">
        <v>1812.58</v>
      </c>
      <c r="I323" s="218"/>
      <c r="J323" s="219">
        <f>ROUND(I323*H323,2)</f>
        <v>0</v>
      </c>
      <c r="K323" s="215" t="s">
        <v>132</v>
      </c>
      <c r="L323" s="41"/>
      <c r="M323" s="220" t="s">
        <v>19</v>
      </c>
      <c r="N323" s="221" t="s">
        <v>48</v>
      </c>
      <c r="O323" s="77"/>
      <c r="P323" s="222">
        <f>O323*H323</f>
        <v>0</v>
      </c>
      <c r="Q323" s="222">
        <v>0.00011</v>
      </c>
      <c r="R323" s="222">
        <f>Q323*H323</f>
        <v>0.1993838</v>
      </c>
      <c r="S323" s="222">
        <v>0</v>
      </c>
      <c r="T323" s="223">
        <f>S323*H323</f>
        <v>0</v>
      </c>
      <c r="AR323" s="15" t="s">
        <v>133</v>
      </c>
      <c r="AT323" s="15" t="s">
        <v>128</v>
      </c>
      <c r="AU323" s="15" t="s">
        <v>86</v>
      </c>
      <c r="AY323" s="15" t="s">
        <v>126</v>
      </c>
      <c r="BE323" s="224">
        <f>IF(N323="základní",J323,0)</f>
        <v>0</v>
      </c>
      <c r="BF323" s="224">
        <f>IF(N323="snížená",J323,0)</f>
        <v>0</v>
      </c>
      <c r="BG323" s="224">
        <f>IF(N323="zákl. přenesená",J323,0)</f>
        <v>0</v>
      </c>
      <c r="BH323" s="224">
        <f>IF(N323="sníž. přenesená",J323,0)</f>
        <v>0</v>
      </c>
      <c r="BI323" s="224">
        <f>IF(N323="nulová",J323,0)</f>
        <v>0</v>
      </c>
      <c r="BJ323" s="15" t="s">
        <v>84</v>
      </c>
      <c r="BK323" s="224">
        <f>ROUND(I323*H323,2)</f>
        <v>0</v>
      </c>
      <c r="BL323" s="15" t="s">
        <v>133</v>
      </c>
      <c r="BM323" s="15" t="s">
        <v>486</v>
      </c>
    </row>
    <row r="324" spans="2:47" s="1" customFormat="1" ht="12">
      <c r="B324" s="36"/>
      <c r="C324" s="37"/>
      <c r="D324" s="225" t="s">
        <v>135</v>
      </c>
      <c r="E324" s="37"/>
      <c r="F324" s="226" t="s">
        <v>487</v>
      </c>
      <c r="G324" s="37"/>
      <c r="H324" s="37"/>
      <c r="I324" s="140"/>
      <c r="J324" s="37"/>
      <c r="K324" s="37"/>
      <c r="L324" s="41"/>
      <c r="M324" s="227"/>
      <c r="N324" s="77"/>
      <c r="O324" s="77"/>
      <c r="P324" s="77"/>
      <c r="Q324" s="77"/>
      <c r="R324" s="77"/>
      <c r="S324" s="77"/>
      <c r="T324" s="78"/>
      <c r="AT324" s="15" t="s">
        <v>135</v>
      </c>
      <c r="AU324" s="15" t="s">
        <v>86</v>
      </c>
    </row>
    <row r="325" spans="2:47" s="1" customFormat="1" ht="12">
      <c r="B325" s="36"/>
      <c r="C325" s="37"/>
      <c r="D325" s="225" t="s">
        <v>137</v>
      </c>
      <c r="E325" s="37"/>
      <c r="F325" s="228" t="s">
        <v>488</v>
      </c>
      <c r="G325" s="37"/>
      <c r="H325" s="37"/>
      <c r="I325" s="140"/>
      <c r="J325" s="37"/>
      <c r="K325" s="37"/>
      <c r="L325" s="41"/>
      <c r="M325" s="227"/>
      <c r="N325" s="77"/>
      <c r="O325" s="77"/>
      <c r="P325" s="77"/>
      <c r="Q325" s="77"/>
      <c r="R325" s="77"/>
      <c r="S325" s="77"/>
      <c r="T325" s="78"/>
      <c r="AT325" s="15" t="s">
        <v>137</v>
      </c>
      <c r="AU325" s="15" t="s">
        <v>86</v>
      </c>
    </row>
    <row r="326" spans="2:51" s="12" customFormat="1" ht="12">
      <c r="B326" s="229"/>
      <c r="C326" s="230"/>
      <c r="D326" s="225" t="s">
        <v>151</v>
      </c>
      <c r="E326" s="231" t="s">
        <v>19</v>
      </c>
      <c r="F326" s="232" t="s">
        <v>489</v>
      </c>
      <c r="G326" s="230"/>
      <c r="H326" s="233">
        <v>1812.58</v>
      </c>
      <c r="I326" s="234"/>
      <c r="J326" s="230"/>
      <c r="K326" s="230"/>
      <c r="L326" s="235"/>
      <c r="M326" s="236"/>
      <c r="N326" s="237"/>
      <c r="O326" s="237"/>
      <c r="P326" s="237"/>
      <c r="Q326" s="237"/>
      <c r="R326" s="237"/>
      <c r="S326" s="237"/>
      <c r="T326" s="238"/>
      <c r="AT326" s="239" t="s">
        <v>151</v>
      </c>
      <c r="AU326" s="239" t="s">
        <v>86</v>
      </c>
      <c r="AV326" s="12" t="s">
        <v>86</v>
      </c>
      <c r="AW326" s="12" t="s">
        <v>37</v>
      </c>
      <c r="AX326" s="12" t="s">
        <v>84</v>
      </c>
      <c r="AY326" s="239" t="s">
        <v>126</v>
      </c>
    </row>
    <row r="327" spans="2:65" s="1" customFormat="1" ht="20.4" customHeight="1">
      <c r="B327" s="36"/>
      <c r="C327" s="213" t="s">
        <v>490</v>
      </c>
      <c r="D327" s="213" t="s">
        <v>128</v>
      </c>
      <c r="E327" s="214" t="s">
        <v>491</v>
      </c>
      <c r="F327" s="215" t="s">
        <v>492</v>
      </c>
      <c r="G327" s="216" t="s">
        <v>397</v>
      </c>
      <c r="H327" s="217">
        <v>265.23</v>
      </c>
      <c r="I327" s="218"/>
      <c r="J327" s="219">
        <f>ROUND(I327*H327,2)</f>
        <v>0</v>
      </c>
      <c r="K327" s="215" t="s">
        <v>132</v>
      </c>
      <c r="L327" s="41"/>
      <c r="M327" s="220" t="s">
        <v>19</v>
      </c>
      <c r="N327" s="221" t="s">
        <v>48</v>
      </c>
      <c r="O327" s="77"/>
      <c r="P327" s="222">
        <f>O327*H327</f>
        <v>0</v>
      </c>
      <c r="Q327" s="222">
        <v>4E-05</v>
      </c>
      <c r="R327" s="222">
        <f>Q327*H327</f>
        <v>0.010609200000000001</v>
      </c>
      <c r="S327" s="222">
        <v>0</v>
      </c>
      <c r="T327" s="223">
        <f>S327*H327</f>
        <v>0</v>
      </c>
      <c r="AR327" s="15" t="s">
        <v>133</v>
      </c>
      <c r="AT327" s="15" t="s">
        <v>128</v>
      </c>
      <c r="AU327" s="15" t="s">
        <v>86</v>
      </c>
      <c r="AY327" s="15" t="s">
        <v>126</v>
      </c>
      <c r="BE327" s="224">
        <f>IF(N327="základní",J327,0)</f>
        <v>0</v>
      </c>
      <c r="BF327" s="224">
        <f>IF(N327="snížená",J327,0)</f>
        <v>0</v>
      </c>
      <c r="BG327" s="224">
        <f>IF(N327="zákl. přenesená",J327,0)</f>
        <v>0</v>
      </c>
      <c r="BH327" s="224">
        <f>IF(N327="sníž. přenesená",J327,0)</f>
        <v>0</v>
      </c>
      <c r="BI327" s="224">
        <f>IF(N327="nulová",J327,0)</f>
        <v>0</v>
      </c>
      <c r="BJ327" s="15" t="s">
        <v>84</v>
      </c>
      <c r="BK327" s="224">
        <f>ROUND(I327*H327,2)</f>
        <v>0</v>
      </c>
      <c r="BL327" s="15" t="s">
        <v>133</v>
      </c>
      <c r="BM327" s="15" t="s">
        <v>493</v>
      </c>
    </row>
    <row r="328" spans="2:47" s="1" customFormat="1" ht="12">
      <c r="B328" s="36"/>
      <c r="C328" s="37"/>
      <c r="D328" s="225" t="s">
        <v>135</v>
      </c>
      <c r="E328" s="37"/>
      <c r="F328" s="226" t="s">
        <v>494</v>
      </c>
      <c r="G328" s="37"/>
      <c r="H328" s="37"/>
      <c r="I328" s="140"/>
      <c r="J328" s="37"/>
      <c r="K328" s="37"/>
      <c r="L328" s="41"/>
      <c r="M328" s="227"/>
      <c r="N328" s="77"/>
      <c r="O328" s="77"/>
      <c r="P328" s="77"/>
      <c r="Q328" s="77"/>
      <c r="R328" s="77"/>
      <c r="S328" s="77"/>
      <c r="T328" s="78"/>
      <c r="AT328" s="15" t="s">
        <v>135</v>
      </c>
      <c r="AU328" s="15" t="s">
        <v>86</v>
      </c>
    </row>
    <row r="329" spans="2:47" s="1" customFormat="1" ht="12">
      <c r="B329" s="36"/>
      <c r="C329" s="37"/>
      <c r="D329" s="225" t="s">
        <v>137</v>
      </c>
      <c r="E329" s="37"/>
      <c r="F329" s="228" t="s">
        <v>488</v>
      </c>
      <c r="G329" s="37"/>
      <c r="H329" s="37"/>
      <c r="I329" s="140"/>
      <c r="J329" s="37"/>
      <c r="K329" s="37"/>
      <c r="L329" s="41"/>
      <c r="M329" s="227"/>
      <c r="N329" s="77"/>
      <c r="O329" s="77"/>
      <c r="P329" s="77"/>
      <c r="Q329" s="77"/>
      <c r="R329" s="77"/>
      <c r="S329" s="77"/>
      <c r="T329" s="78"/>
      <c r="AT329" s="15" t="s">
        <v>137</v>
      </c>
      <c r="AU329" s="15" t="s">
        <v>86</v>
      </c>
    </row>
    <row r="330" spans="2:51" s="12" customFormat="1" ht="12">
      <c r="B330" s="229"/>
      <c r="C330" s="230"/>
      <c r="D330" s="225" t="s">
        <v>151</v>
      </c>
      <c r="E330" s="231" t="s">
        <v>19</v>
      </c>
      <c r="F330" s="232" t="s">
        <v>495</v>
      </c>
      <c r="G330" s="230"/>
      <c r="H330" s="233">
        <v>265.23</v>
      </c>
      <c r="I330" s="234"/>
      <c r="J330" s="230"/>
      <c r="K330" s="230"/>
      <c r="L330" s="235"/>
      <c r="M330" s="236"/>
      <c r="N330" s="237"/>
      <c r="O330" s="237"/>
      <c r="P330" s="237"/>
      <c r="Q330" s="237"/>
      <c r="R330" s="237"/>
      <c r="S330" s="237"/>
      <c r="T330" s="238"/>
      <c r="AT330" s="239" t="s">
        <v>151</v>
      </c>
      <c r="AU330" s="239" t="s">
        <v>86</v>
      </c>
      <c r="AV330" s="12" t="s">
        <v>86</v>
      </c>
      <c r="AW330" s="12" t="s">
        <v>37</v>
      </c>
      <c r="AX330" s="12" t="s">
        <v>84</v>
      </c>
      <c r="AY330" s="239" t="s">
        <v>126</v>
      </c>
    </row>
    <row r="331" spans="2:65" s="1" customFormat="1" ht="20.4" customHeight="1">
      <c r="B331" s="36"/>
      <c r="C331" s="213" t="s">
        <v>496</v>
      </c>
      <c r="D331" s="213" t="s">
        <v>128</v>
      </c>
      <c r="E331" s="214" t="s">
        <v>497</v>
      </c>
      <c r="F331" s="215" t="s">
        <v>498</v>
      </c>
      <c r="G331" s="216" t="s">
        <v>397</v>
      </c>
      <c r="H331" s="217">
        <v>70.14</v>
      </c>
      <c r="I331" s="218"/>
      <c r="J331" s="219">
        <f>ROUND(I331*H331,2)</f>
        <v>0</v>
      </c>
      <c r="K331" s="215" t="s">
        <v>132</v>
      </c>
      <c r="L331" s="41"/>
      <c r="M331" s="220" t="s">
        <v>19</v>
      </c>
      <c r="N331" s="221" t="s">
        <v>48</v>
      </c>
      <c r="O331" s="77"/>
      <c r="P331" s="222">
        <f>O331*H331</f>
        <v>0</v>
      </c>
      <c r="Q331" s="222">
        <v>0.00021</v>
      </c>
      <c r="R331" s="222">
        <f>Q331*H331</f>
        <v>0.0147294</v>
      </c>
      <c r="S331" s="222">
        <v>0</v>
      </c>
      <c r="T331" s="223">
        <f>S331*H331</f>
        <v>0</v>
      </c>
      <c r="AR331" s="15" t="s">
        <v>133</v>
      </c>
      <c r="AT331" s="15" t="s">
        <v>128</v>
      </c>
      <c r="AU331" s="15" t="s">
        <v>86</v>
      </c>
      <c r="AY331" s="15" t="s">
        <v>126</v>
      </c>
      <c r="BE331" s="224">
        <f>IF(N331="základní",J331,0)</f>
        <v>0</v>
      </c>
      <c r="BF331" s="224">
        <f>IF(N331="snížená",J331,0)</f>
        <v>0</v>
      </c>
      <c r="BG331" s="224">
        <f>IF(N331="zákl. přenesená",J331,0)</f>
        <v>0</v>
      </c>
      <c r="BH331" s="224">
        <f>IF(N331="sníž. přenesená",J331,0)</f>
        <v>0</v>
      </c>
      <c r="BI331" s="224">
        <f>IF(N331="nulová",J331,0)</f>
        <v>0</v>
      </c>
      <c r="BJ331" s="15" t="s">
        <v>84</v>
      </c>
      <c r="BK331" s="224">
        <f>ROUND(I331*H331,2)</f>
        <v>0</v>
      </c>
      <c r="BL331" s="15" t="s">
        <v>133</v>
      </c>
      <c r="BM331" s="15" t="s">
        <v>499</v>
      </c>
    </row>
    <row r="332" spans="2:47" s="1" customFormat="1" ht="12">
      <c r="B332" s="36"/>
      <c r="C332" s="37"/>
      <c r="D332" s="225" t="s">
        <v>135</v>
      </c>
      <c r="E332" s="37"/>
      <c r="F332" s="226" t="s">
        <v>500</v>
      </c>
      <c r="G332" s="37"/>
      <c r="H332" s="37"/>
      <c r="I332" s="140"/>
      <c r="J332" s="37"/>
      <c r="K332" s="37"/>
      <c r="L332" s="41"/>
      <c r="M332" s="227"/>
      <c r="N332" s="77"/>
      <c r="O332" s="77"/>
      <c r="P332" s="77"/>
      <c r="Q332" s="77"/>
      <c r="R332" s="77"/>
      <c r="S332" s="77"/>
      <c r="T332" s="78"/>
      <c r="AT332" s="15" t="s">
        <v>135</v>
      </c>
      <c r="AU332" s="15" t="s">
        <v>86</v>
      </c>
    </row>
    <row r="333" spans="2:47" s="1" customFormat="1" ht="12">
      <c r="B333" s="36"/>
      <c r="C333" s="37"/>
      <c r="D333" s="225" t="s">
        <v>137</v>
      </c>
      <c r="E333" s="37"/>
      <c r="F333" s="228" t="s">
        <v>488</v>
      </c>
      <c r="G333" s="37"/>
      <c r="H333" s="37"/>
      <c r="I333" s="140"/>
      <c r="J333" s="37"/>
      <c r="K333" s="37"/>
      <c r="L333" s="41"/>
      <c r="M333" s="227"/>
      <c r="N333" s="77"/>
      <c r="O333" s="77"/>
      <c r="P333" s="77"/>
      <c r="Q333" s="77"/>
      <c r="R333" s="77"/>
      <c r="S333" s="77"/>
      <c r="T333" s="78"/>
      <c r="AT333" s="15" t="s">
        <v>137</v>
      </c>
      <c r="AU333" s="15" t="s">
        <v>86</v>
      </c>
    </row>
    <row r="334" spans="2:51" s="12" customFormat="1" ht="12">
      <c r="B334" s="229"/>
      <c r="C334" s="230"/>
      <c r="D334" s="225" t="s">
        <v>151</v>
      </c>
      <c r="E334" s="231" t="s">
        <v>19</v>
      </c>
      <c r="F334" s="232" t="s">
        <v>501</v>
      </c>
      <c r="G334" s="230"/>
      <c r="H334" s="233">
        <v>70.14</v>
      </c>
      <c r="I334" s="234"/>
      <c r="J334" s="230"/>
      <c r="K334" s="230"/>
      <c r="L334" s="235"/>
      <c r="M334" s="236"/>
      <c r="N334" s="237"/>
      <c r="O334" s="237"/>
      <c r="P334" s="237"/>
      <c r="Q334" s="237"/>
      <c r="R334" s="237"/>
      <c r="S334" s="237"/>
      <c r="T334" s="238"/>
      <c r="AT334" s="239" t="s">
        <v>151</v>
      </c>
      <c r="AU334" s="239" t="s">
        <v>86</v>
      </c>
      <c r="AV334" s="12" t="s">
        <v>86</v>
      </c>
      <c r="AW334" s="12" t="s">
        <v>37</v>
      </c>
      <c r="AX334" s="12" t="s">
        <v>84</v>
      </c>
      <c r="AY334" s="239" t="s">
        <v>126</v>
      </c>
    </row>
    <row r="335" spans="2:65" s="1" customFormat="1" ht="20.4" customHeight="1">
      <c r="B335" s="36"/>
      <c r="C335" s="213" t="s">
        <v>502</v>
      </c>
      <c r="D335" s="213" t="s">
        <v>128</v>
      </c>
      <c r="E335" s="214" t="s">
        <v>503</v>
      </c>
      <c r="F335" s="215" t="s">
        <v>504</v>
      </c>
      <c r="G335" s="216" t="s">
        <v>397</v>
      </c>
      <c r="H335" s="217">
        <v>86.64</v>
      </c>
      <c r="I335" s="218"/>
      <c r="J335" s="219">
        <f>ROUND(I335*H335,2)</f>
        <v>0</v>
      </c>
      <c r="K335" s="215" t="s">
        <v>132</v>
      </c>
      <c r="L335" s="41"/>
      <c r="M335" s="220" t="s">
        <v>19</v>
      </c>
      <c r="N335" s="221" t="s">
        <v>48</v>
      </c>
      <c r="O335" s="77"/>
      <c r="P335" s="222">
        <f>O335*H335</f>
        <v>0</v>
      </c>
      <c r="Q335" s="222">
        <v>0.00011</v>
      </c>
      <c r="R335" s="222">
        <f>Q335*H335</f>
        <v>0.0095304</v>
      </c>
      <c r="S335" s="222">
        <v>0</v>
      </c>
      <c r="T335" s="223">
        <f>S335*H335</f>
        <v>0</v>
      </c>
      <c r="AR335" s="15" t="s">
        <v>133</v>
      </c>
      <c r="AT335" s="15" t="s">
        <v>128</v>
      </c>
      <c r="AU335" s="15" t="s">
        <v>86</v>
      </c>
      <c r="AY335" s="15" t="s">
        <v>126</v>
      </c>
      <c r="BE335" s="224">
        <f>IF(N335="základní",J335,0)</f>
        <v>0</v>
      </c>
      <c r="BF335" s="224">
        <f>IF(N335="snížená",J335,0)</f>
        <v>0</v>
      </c>
      <c r="BG335" s="224">
        <f>IF(N335="zákl. přenesená",J335,0)</f>
        <v>0</v>
      </c>
      <c r="BH335" s="224">
        <f>IF(N335="sníž. přenesená",J335,0)</f>
        <v>0</v>
      </c>
      <c r="BI335" s="224">
        <f>IF(N335="nulová",J335,0)</f>
        <v>0</v>
      </c>
      <c r="BJ335" s="15" t="s">
        <v>84</v>
      </c>
      <c r="BK335" s="224">
        <f>ROUND(I335*H335,2)</f>
        <v>0</v>
      </c>
      <c r="BL335" s="15" t="s">
        <v>133</v>
      </c>
      <c r="BM335" s="15" t="s">
        <v>505</v>
      </c>
    </row>
    <row r="336" spans="2:47" s="1" customFormat="1" ht="12">
      <c r="B336" s="36"/>
      <c r="C336" s="37"/>
      <c r="D336" s="225" t="s">
        <v>135</v>
      </c>
      <c r="E336" s="37"/>
      <c r="F336" s="226" t="s">
        <v>506</v>
      </c>
      <c r="G336" s="37"/>
      <c r="H336" s="37"/>
      <c r="I336" s="140"/>
      <c r="J336" s="37"/>
      <c r="K336" s="37"/>
      <c r="L336" s="41"/>
      <c r="M336" s="227"/>
      <c r="N336" s="77"/>
      <c r="O336" s="77"/>
      <c r="P336" s="77"/>
      <c r="Q336" s="77"/>
      <c r="R336" s="77"/>
      <c r="S336" s="77"/>
      <c r="T336" s="78"/>
      <c r="AT336" s="15" t="s">
        <v>135</v>
      </c>
      <c r="AU336" s="15" t="s">
        <v>86</v>
      </c>
    </row>
    <row r="337" spans="2:47" s="1" customFormat="1" ht="12">
      <c r="B337" s="36"/>
      <c r="C337" s="37"/>
      <c r="D337" s="225" t="s">
        <v>137</v>
      </c>
      <c r="E337" s="37"/>
      <c r="F337" s="228" t="s">
        <v>488</v>
      </c>
      <c r="G337" s="37"/>
      <c r="H337" s="37"/>
      <c r="I337" s="140"/>
      <c r="J337" s="37"/>
      <c r="K337" s="37"/>
      <c r="L337" s="41"/>
      <c r="M337" s="227"/>
      <c r="N337" s="77"/>
      <c r="O337" s="77"/>
      <c r="P337" s="77"/>
      <c r="Q337" s="77"/>
      <c r="R337" s="77"/>
      <c r="S337" s="77"/>
      <c r="T337" s="78"/>
      <c r="AT337" s="15" t="s">
        <v>137</v>
      </c>
      <c r="AU337" s="15" t="s">
        <v>86</v>
      </c>
    </row>
    <row r="338" spans="2:51" s="12" customFormat="1" ht="12">
      <c r="B338" s="229"/>
      <c r="C338" s="230"/>
      <c r="D338" s="225" t="s">
        <v>151</v>
      </c>
      <c r="E338" s="231" t="s">
        <v>19</v>
      </c>
      <c r="F338" s="232" t="s">
        <v>507</v>
      </c>
      <c r="G338" s="230"/>
      <c r="H338" s="233">
        <v>86.64</v>
      </c>
      <c r="I338" s="234"/>
      <c r="J338" s="230"/>
      <c r="K338" s="230"/>
      <c r="L338" s="235"/>
      <c r="M338" s="236"/>
      <c r="N338" s="237"/>
      <c r="O338" s="237"/>
      <c r="P338" s="237"/>
      <c r="Q338" s="237"/>
      <c r="R338" s="237"/>
      <c r="S338" s="237"/>
      <c r="T338" s="238"/>
      <c r="AT338" s="239" t="s">
        <v>151</v>
      </c>
      <c r="AU338" s="239" t="s">
        <v>86</v>
      </c>
      <c r="AV338" s="12" t="s">
        <v>86</v>
      </c>
      <c r="AW338" s="12" t="s">
        <v>37</v>
      </c>
      <c r="AX338" s="12" t="s">
        <v>84</v>
      </c>
      <c r="AY338" s="239" t="s">
        <v>126</v>
      </c>
    </row>
    <row r="339" spans="2:65" s="1" customFormat="1" ht="20.4" customHeight="1">
      <c r="B339" s="36"/>
      <c r="C339" s="213" t="s">
        <v>508</v>
      </c>
      <c r="D339" s="213" t="s">
        <v>128</v>
      </c>
      <c r="E339" s="214" t="s">
        <v>509</v>
      </c>
      <c r="F339" s="215" t="s">
        <v>510</v>
      </c>
      <c r="G339" s="216" t="s">
        <v>147</v>
      </c>
      <c r="H339" s="217">
        <v>146.25</v>
      </c>
      <c r="I339" s="218"/>
      <c r="J339" s="219">
        <f>ROUND(I339*H339,2)</f>
        <v>0</v>
      </c>
      <c r="K339" s="215" t="s">
        <v>132</v>
      </c>
      <c r="L339" s="41"/>
      <c r="M339" s="220" t="s">
        <v>19</v>
      </c>
      <c r="N339" s="221" t="s">
        <v>48</v>
      </c>
      <c r="O339" s="77"/>
      <c r="P339" s="222">
        <f>O339*H339</f>
        <v>0</v>
      </c>
      <c r="Q339" s="222">
        <v>0.00085</v>
      </c>
      <c r="R339" s="222">
        <f>Q339*H339</f>
        <v>0.12431249999999999</v>
      </c>
      <c r="S339" s="222">
        <v>0</v>
      </c>
      <c r="T339" s="223">
        <f>S339*H339</f>
        <v>0</v>
      </c>
      <c r="AR339" s="15" t="s">
        <v>133</v>
      </c>
      <c r="AT339" s="15" t="s">
        <v>128</v>
      </c>
      <c r="AU339" s="15" t="s">
        <v>86</v>
      </c>
      <c r="AY339" s="15" t="s">
        <v>126</v>
      </c>
      <c r="BE339" s="224">
        <f>IF(N339="základní",J339,0)</f>
        <v>0</v>
      </c>
      <c r="BF339" s="224">
        <f>IF(N339="snížená",J339,0)</f>
        <v>0</v>
      </c>
      <c r="BG339" s="224">
        <f>IF(N339="zákl. přenesená",J339,0)</f>
        <v>0</v>
      </c>
      <c r="BH339" s="224">
        <f>IF(N339="sníž. přenesená",J339,0)</f>
        <v>0</v>
      </c>
      <c r="BI339" s="224">
        <f>IF(N339="nulová",J339,0)</f>
        <v>0</v>
      </c>
      <c r="BJ339" s="15" t="s">
        <v>84</v>
      </c>
      <c r="BK339" s="224">
        <f>ROUND(I339*H339,2)</f>
        <v>0</v>
      </c>
      <c r="BL339" s="15" t="s">
        <v>133</v>
      </c>
      <c r="BM339" s="15" t="s">
        <v>511</v>
      </c>
    </row>
    <row r="340" spans="2:47" s="1" customFormat="1" ht="12">
      <c r="B340" s="36"/>
      <c r="C340" s="37"/>
      <c r="D340" s="225" t="s">
        <v>135</v>
      </c>
      <c r="E340" s="37"/>
      <c r="F340" s="226" t="s">
        <v>512</v>
      </c>
      <c r="G340" s="37"/>
      <c r="H340" s="37"/>
      <c r="I340" s="140"/>
      <c r="J340" s="37"/>
      <c r="K340" s="37"/>
      <c r="L340" s="41"/>
      <c r="M340" s="227"/>
      <c r="N340" s="77"/>
      <c r="O340" s="77"/>
      <c r="P340" s="77"/>
      <c r="Q340" s="77"/>
      <c r="R340" s="77"/>
      <c r="S340" s="77"/>
      <c r="T340" s="78"/>
      <c r="AT340" s="15" t="s">
        <v>135</v>
      </c>
      <c r="AU340" s="15" t="s">
        <v>86</v>
      </c>
    </row>
    <row r="341" spans="2:47" s="1" customFormat="1" ht="12">
      <c r="B341" s="36"/>
      <c r="C341" s="37"/>
      <c r="D341" s="225" t="s">
        <v>137</v>
      </c>
      <c r="E341" s="37"/>
      <c r="F341" s="228" t="s">
        <v>488</v>
      </c>
      <c r="G341" s="37"/>
      <c r="H341" s="37"/>
      <c r="I341" s="140"/>
      <c r="J341" s="37"/>
      <c r="K341" s="37"/>
      <c r="L341" s="41"/>
      <c r="M341" s="227"/>
      <c r="N341" s="77"/>
      <c r="O341" s="77"/>
      <c r="P341" s="77"/>
      <c r="Q341" s="77"/>
      <c r="R341" s="77"/>
      <c r="S341" s="77"/>
      <c r="T341" s="78"/>
      <c r="AT341" s="15" t="s">
        <v>137</v>
      </c>
      <c r="AU341" s="15" t="s">
        <v>86</v>
      </c>
    </row>
    <row r="342" spans="2:51" s="12" customFormat="1" ht="12">
      <c r="B342" s="229"/>
      <c r="C342" s="230"/>
      <c r="D342" s="225" t="s">
        <v>151</v>
      </c>
      <c r="E342" s="231" t="s">
        <v>19</v>
      </c>
      <c r="F342" s="232" t="s">
        <v>513</v>
      </c>
      <c r="G342" s="230"/>
      <c r="H342" s="233">
        <v>140</v>
      </c>
      <c r="I342" s="234"/>
      <c r="J342" s="230"/>
      <c r="K342" s="230"/>
      <c r="L342" s="235"/>
      <c r="M342" s="236"/>
      <c r="N342" s="237"/>
      <c r="O342" s="237"/>
      <c r="P342" s="237"/>
      <c r="Q342" s="237"/>
      <c r="R342" s="237"/>
      <c r="S342" s="237"/>
      <c r="T342" s="238"/>
      <c r="AT342" s="239" t="s">
        <v>151</v>
      </c>
      <c r="AU342" s="239" t="s">
        <v>86</v>
      </c>
      <c r="AV342" s="12" t="s">
        <v>86</v>
      </c>
      <c r="AW342" s="12" t="s">
        <v>37</v>
      </c>
      <c r="AX342" s="12" t="s">
        <v>77</v>
      </c>
      <c r="AY342" s="239" t="s">
        <v>126</v>
      </c>
    </row>
    <row r="343" spans="2:51" s="12" customFormat="1" ht="12">
      <c r="B343" s="229"/>
      <c r="C343" s="230"/>
      <c r="D343" s="225" t="s">
        <v>151</v>
      </c>
      <c r="E343" s="231" t="s">
        <v>19</v>
      </c>
      <c r="F343" s="232" t="s">
        <v>514</v>
      </c>
      <c r="G343" s="230"/>
      <c r="H343" s="233">
        <v>6.25</v>
      </c>
      <c r="I343" s="234"/>
      <c r="J343" s="230"/>
      <c r="K343" s="230"/>
      <c r="L343" s="235"/>
      <c r="M343" s="236"/>
      <c r="N343" s="237"/>
      <c r="O343" s="237"/>
      <c r="P343" s="237"/>
      <c r="Q343" s="237"/>
      <c r="R343" s="237"/>
      <c r="S343" s="237"/>
      <c r="T343" s="238"/>
      <c r="AT343" s="239" t="s">
        <v>151</v>
      </c>
      <c r="AU343" s="239" t="s">
        <v>86</v>
      </c>
      <c r="AV343" s="12" t="s">
        <v>86</v>
      </c>
      <c r="AW343" s="12" t="s">
        <v>37</v>
      </c>
      <c r="AX343" s="12" t="s">
        <v>77</v>
      </c>
      <c r="AY343" s="239" t="s">
        <v>126</v>
      </c>
    </row>
    <row r="344" spans="2:65" s="1" customFormat="1" ht="20.4" customHeight="1">
      <c r="B344" s="36"/>
      <c r="C344" s="213" t="s">
        <v>515</v>
      </c>
      <c r="D344" s="213" t="s">
        <v>128</v>
      </c>
      <c r="E344" s="214" t="s">
        <v>516</v>
      </c>
      <c r="F344" s="215" t="s">
        <v>517</v>
      </c>
      <c r="G344" s="216" t="s">
        <v>147</v>
      </c>
      <c r="H344" s="217">
        <v>138</v>
      </c>
      <c r="I344" s="218"/>
      <c r="J344" s="219">
        <f>ROUND(I344*H344,2)</f>
        <v>0</v>
      </c>
      <c r="K344" s="215" t="s">
        <v>132</v>
      </c>
      <c r="L344" s="41"/>
      <c r="M344" s="220" t="s">
        <v>19</v>
      </c>
      <c r="N344" s="221" t="s">
        <v>48</v>
      </c>
      <c r="O344" s="77"/>
      <c r="P344" s="222">
        <f>O344*H344</f>
        <v>0</v>
      </c>
      <c r="Q344" s="222">
        <v>0.00145</v>
      </c>
      <c r="R344" s="222">
        <f>Q344*H344</f>
        <v>0.2001</v>
      </c>
      <c r="S344" s="222">
        <v>0</v>
      </c>
      <c r="T344" s="223">
        <f>S344*H344</f>
        <v>0</v>
      </c>
      <c r="AR344" s="15" t="s">
        <v>133</v>
      </c>
      <c r="AT344" s="15" t="s">
        <v>128</v>
      </c>
      <c r="AU344" s="15" t="s">
        <v>86</v>
      </c>
      <c r="AY344" s="15" t="s">
        <v>126</v>
      </c>
      <c r="BE344" s="224">
        <f>IF(N344="základní",J344,0)</f>
        <v>0</v>
      </c>
      <c r="BF344" s="224">
        <f>IF(N344="snížená",J344,0)</f>
        <v>0</v>
      </c>
      <c r="BG344" s="224">
        <f>IF(N344="zákl. přenesená",J344,0)</f>
        <v>0</v>
      </c>
      <c r="BH344" s="224">
        <f>IF(N344="sníž. přenesená",J344,0)</f>
        <v>0</v>
      </c>
      <c r="BI344" s="224">
        <f>IF(N344="nulová",J344,0)</f>
        <v>0</v>
      </c>
      <c r="BJ344" s="15" t="s">
        <v>84</v>
      </c>
      <c r="BK344" s="224">
        <f>ROUND(I344*H344,2)</f>
        <v>0</v>
      </c>
      <c r="BL344" s="15" t="s">
        <v>133</v>
      </c>
      <c r="BM344" s="15" t="s">
        <v>518</v>
      </c>
    </row>
    <row r="345" spans="2:47" s="1" customFormat="1" ht="12">
      <c r="B345" s="36"/>
      <c r="C345" s="37"/>
      <c r="D345" s="225" t="s">
        <v>135</v>
      </c>
      <c r="E345" s="37"/>
      <c r="F345" s="226" t="s">
        <v>519</v>
      </c>
      <c r="G345" s="37"/>
      <c r="H345" s="37"/>
      <c r="I345" s="140"/>
      <c r="J345" s="37"/>
      <c r="K345" s="37"/>
      <c r="L345" s="41"/>
      <c r="M345" s="227"/>
      <c r="N345" s="77"/>
      <c r="O345" s="77"/>
      <c r="P345" s="77"/>
      <c r="Q345" s="77"/>
      <c r="R345" s="77"/>
      <c r="S345" s="77"/>
      <c r="T345" s="78"/>
      <c r="AT345" s="15" t="s">
        <v>135</v>
      </c>
      <c r="AU345" s="15" t="s">
        <v>86</v>
      </c>
    </row>
    <row r="346" spans="2:47" s="1" customFormat="1" ht="12">
      <c r="B346" s="36"/>
      <c r="C346" s="37"/>
      <c r="D346" s="225" t="s">
        <v>137</v>
      </c>
      <c r="E346" s="37"/>
      <c r="F346" s="228" t="s">
        <v>488</v>
      </c>
      <c r="G346" s="37"/>
      <c r="H346" s="37"/>
      <c r="I346" s="140"/>
      <c r="J346" s="37"/>
      <c r="K346" s="37"/>
      <c r="L346" s="41"/>
      <c r="M346" s="227"/>
      <c r="N346" s="77"/>
      <c r="O346" s="77"/>
      <c r="P346" s="77"/>
      <c r="Q346" s="77"/>
      <c r="R346" s="77"/>
      <c r="S346" s="77"/>
      <c r="T346" s="78"/>
      <c r="AT346" s="15" t="s">
        <v>137</v>
      </c>
      <c r="AU346" s="15" t="s">
        <v>86</v>
      </c>
    </row>
    <row r="347" spans="2:51" s="12" customFormat="1" ht="12">
      <c r="B347" s="229"/>
      <c r="C347" s="230"/>
      <c r="D347" s="225" t="s">
        <v>151</v>
      </c>
      <c r="E347" s="231" t="s">
        <v>19</v>
      </c>
      <c r="F347" s="232" t="s">
        <v>520</v>
      </c>
      <c r="G347" s="230"/>
      <c r="H347" s="233">
        <v>138</v>
      </c>
      <c r="I347" s="234"/>
      <c r="J347" s="230"/>
      <c r="K347" s="230"/>
      <c r="L347" s="235"/>
      <c r="M347" s="236"/>
      <c r="N347" s="237"/>
      <c r="O347" s="237"/>
      <c r="P347" s="237"/>
      <c r="Q347" s="237"/>
      <c r="R347" s="237"/>
      <c r="S347" s="237"/>
      <c r="T347" s="238"/>
      <c r="AT347" s="239" t="s">
        <v>151</v>
      </c>
      <c r="AU347" s="239" t="s">
        <v>86</v>
      </c>
      <c r="AV347" s="12" t="s">
        <v>86</v>
      </c>
      <c r="AW347" s="12" t="s">
        <v>37</v>
      </c>
      <c r="AX347" s="12" t="s">
        <v>84</v>
      </c>
      <c r="AY347" s="239" t="s">
        <v>126</v>
      </c>
    </row>
    <row r="348" spans="2:65" s="1" customFormat="1" ht="20.4" customHeight="1">
      <c r="B348" s="36"/>
      <c r="C348" s="213" t="s">
        <v>521</v>
      </c>
      <c r="D348" s="213" t="s">
        <v>128</v>
      </c>
      <c r="E348" s="214" t="s">
        <v>522</v>
      </c>
      <c r="F348" s="215" t="s">
        <v>523</v>
      </c>
      <c r="G348" s="216" t="s">
        <v>397</v>
      </c>
      <c r="H348" s="217">
        <v>2234.59</v>
      </c>
      <c r="I348" s="218"/>
      <c r="J348" s="219">
        <f>ROUND(I348*H348,2)</f>
        <v>0</v>
      </c>
      <c r="K348" s="215" t="s">
        <v>132</v>
      </c>
      <c r="L348" s="41"/>
      <c r="M348" s="220" t="s">
        <v>19</v>
      </c>
      <c r="N348" s="221" t="s">
        <v>48</v>
      </c>
      <c r="O348" s="77"/>
      <c r="P348" s="222">
        <f>O348*H348</f>
        <v>0</v>
      </c>
      <c r="Q348" s="222">
        <v>0</v>
      </c>
      <c r="R348" s="222">
        <f>Q348*H348</f>
        <v>0</v>
      </c>
      <c r="S348" s="222">
        <v>0</v>
      </c>
      <c r="T348" s="223">
        <f>S348*H348</f>
        <v>0</v>
      </c>
      <c r="AR348" s="15" t="s">
        <v>133</v>
      </c>
      <c r="AT348" s="15" t="s">
        <v>128</v>
      </c>
      <c r="AU348" s="15" t="s">
        <v>86</v>
      </c>
      <c r="AY348" s="15" t="s">
        <v>126</v>
      </c>
      <c r="BE348" s="224">
        <f>IF(N348="základní",J348,0)</f>
        <v>0</v>
      </c>
      <c r="BF348" s="224">
        <f>IF(N348="snížená",J348,0)</f>
        <v>0</v>
      </c>
      <c r="BG348" s="224">
        <f>IF(N348="zákl. přenesená",J348,0)</f>
        <v>0</v>
      </c>
      <c r="BH348" s="224">
        <f>IF(N348="sníž. přenesená",J348,0)</f>
        <v>0</v>
      </c>
      <c r="BI348" s="224">
        <f>IF(N348="nulová",J348,0)</f>
        <v>0</v>
      </c>
      <c r="BJ348" s="15" t="s">
        <v>84</v>
      </c>
      <c r="BK348" s="224">
        <f>ROUND(I348*H348,2)</f>
        <v>0</v>
      </c>
      <c r="BL348" s="15" t="s">
        <v>133</v>
      </c>
      <c r="BM348" s="15" t="s">
        <v>524</v>
      </c>
    </row>
    <row r="349" spans="2:47" s="1" customFormat="1" ht="12">
      <c r="B349" s="36"/>
      <c r="C349" s="37"/>
      <c r="D349" s="225" t="s">
        <v>135</v>
      </c>
      <c r="E349" s="37"/>
      <c r="F349" s="226" t="s">
        <v>525</v>
      </c>
      <c r="G349" s="37"/>
      <c r="H349" s="37"/>
      <c r="I349" s="140"/>
      <c r="J349" s="37"/>
      <c r="K349" s="37"/>
      <c r="L349" s="41"/>
      <c r="M349" s="227"/>
      <c r="N349" s="77"/>
      <c r="O349" s="77"/>
      <c r="P349" s="77"/>
      <c r="Q349" s="77"/>
      <c r="R349" s="77"/>
      <c r="S349" s="77"/>
      <c r="T349" s="78"/>
      <c r="AT349" s="15" t="s">
        <v>135</v>
      </c>
      <c r="AU349" s="15" t="s">
        <v>86</v>
      </c>
    </row>
    <row r="350" spans="2:47" s="1" customFormat="1" ht="12">
      <c r="B350" s="36"/>
      <c r="C350" s="37"/>
      <c r="D350" s="225" t="s">
        <v>137</v>
      </c>
      <c r="E350" s="37"/>
      <c r="F350" s="228" t="s">
        <v>526</v>
      </c>
      <c r="G350" s="37"/>
      <c r="H350" s="37"/>
      <c r="I350" s="140"/>
      <c r="J350" s="37"/>
      <c r="K350" s="37"/>
      <c r="L350" s="41"/>
      <c r="M350" s="227"/>
      <c r="N350" s="77"/>
      <c r="O350" s="77"/>
      <c r="P350" s="77"/>
      <c r="Q350" s="77"/>
      <c r="R350" s="77"/>
      <c r="S350" s="77"/>
      <c r="T350" s="78"/>
      <c r="AT350" s="15" t="s">
        <v>137</v>
      </c>
      <c r="AU350" s="15" t="s">
        <v>86</v>
      </c>
    </row>
    <row r="351" spans="2:51" s="12" customFormat="1" ht="12">
      <c r="B351" s="229"/>
      <c r="C351" s="230"/>
      <c r="D351" s="225" t="s">
        <v>151</v>
      </c>
      <c r="E351" s="231" t="s">
        <v>19</v>
      </c>
      <c r="F351" s="232" t="s">
        <v>489</v>
      </c>
      <c r="G351" s="230"/>
      <c r="H351" s="233">
        <v>1812.58</v>
      </c>
      <c r="I351" s="234"/>
      <c r="J351" s="230"/>
      <c r="K351" s="230"/>
      <c r="L351" s="235"/>
      <c r="M351" s="236"/>
      <c r="N351" s="237"/>
      <c r="O351" s="237"/>
      <c r="P351" s="237"/>
      <c r="Q351" s="237"/>
      <c r="R351" s="237"/>
      <c r="S351" s="237"/>
      <c r="T351" s="238"/>
      <c r="AT351" s="239" t="s">
        <v>151</v>
      </c>
      <c r="AU351" s="239" t="s">
        <v>86</v>
      </c>
      <c r="AV351" s="12" t="s">
        <v>86</v>
      </c>
      <c r="AW351" s="12" t="s">
        <v>37</v>
      </c>
      <c r="AX351" s="12" t="s">
        <v>77</v>
      </c>
      <c r="AY351" s="239" t="s">
        <v>126</v>
      </c>
    </row>
    <row r="352" spans="2:51" s="12" customFormat="1" ht="12">
      <c r="B352" s="229"/>
      <c r="C352" s="230"/>
      <c r="D352" s="225" t="s">
        <v>151</v>
      </c>
      <c r="E352" s="231" t="s">
        <v>19</v>
      </c>
      <c r="F352" s="232" t="s">
        <v>495</v>
      </c>
      <c r="G352" s="230"/>
      <c r="H352" s="233">
        <v>265.23</v>
      </c>
      <c r="I352" s="234"/>
      <c r="J352" s="230"/>
      <c r="K352" s="230"/>
      <c r="L352" s="235"/>
      <c r="M352" s="236"/>
      <c r="N352" s="237"/>
      <c r="O352" s="237"/>
      <c r="P352" s="237"/>
      <c r="Q352" s="237"/>
      <c r="R352" s="237"/>
      <c r="S352" s="237"/>
      <c r="T352" s="238"/>
      <c r="AT352" s="239" t="s">
        <v>151</v>
      </c>
      <c r="AU352" s="239" t="s">
        <v>86</v>
      </c>
      <c r="AV352" s="12" t="s">
        <v>86</v>
      </c>
      <c r="AW352" s="12" t="s">
        <v>37</v>
      </c>
      <c r="AX352" s="12" t="s">
        <v>77</v>
      </c>
      <c r="AY352" s="239" t="s">
        <v>126</v>
      </c>
    </row>
    <row r="353" spans="2:51" s="12" customFormat="1" ht="12">
      <c r="B353" s="229"/>
      <c r="C353" s="230"/>
      <c r="D353" s="225" t="s">
        <v>151</v>
      </c>
      <c r="E353" s="231" t="s">
        <v>19</v>
      </c>
      <c r="F353" s="232" t="s">
        <v>501</v>
      </c>
      <c r="G353" s="230"/>
      <c r="H353" s="233">
        <v>70.14</v>
      </c>
      <c r="I353" s="234"/>
      <c r="J353" s="230"/>
      <c r="K353" s="230"/>
      <c r="L353" s="235"/>
      <c r="M353" s="236"/>
      <c r="N353" s="237"/>
      <c r="O353" s="237"/>
      <c r="P353" s="237"/>
      <c r="Q353" s="237"/>
      <c r="R353" s="237"/>
      <c r="S353" s="237"/>
      <c r="T353" s="238"/>
      <c r="AT353" s="239" t="s">
        <v>151</v>
      </c>
      <c r="AU353" s="239" t="s">
        <v>86</v>
      </c>
      <c r="AV353" s="12" t="s">
        <v>86</v>
      </c>
      <c r="AW353" s="12" t="s">
        <v>37</v>
      </c>
      <c r="AX353" s="12" t="s">
        <v>77</v>
      </c>
      <c r="AY353" s="239" t="s">
        <v>126</v>
      </c>
    </row>
    <row r="354" spans="2:51" s="12" customFormat="1" ht="12">
      <c r="B354" s="229"/>
      <c r="C354" s="230"/>
      <c r="D354" s="225" t="s">
        <v>151</v>
      </c>
      <c r="E354" s="231" t="s">
        <v>19</v>
      </c>
      <c r="F354" s="232" t="s">
        <v>507</v>
      </c>
      <c r="G354" s="230"/>
      <c r="H354" s="233">
        <v>86.64</v>
      </c>
      <c r="I354" s="234"/>
      <c r="J354" s="230"/>
      <c r="K354" s="230"/>
      <c r="L354" s="235"/>
      <c r="M354" s="236"/>
      <c r="N354" s="237"/>
      <c r="O354" s="237"/>
      <c r="P354" s="237"/>
      <c r="Q354" s="237"/>
      <c r="R354" s="237"/>
      <c r="S354" s="237"/>
      <c r="T354" s="238"/>
      <c r="AT354" s="239" t="s">
        <v>151</v>
      </c>
      <c r="AU354" s="239" t="s">
        <v>86</v>
      </c>
      <c r="AV354" s="12" t="s">
        <v>86</v>
      </c>
      <c r="AW354" s="12" t="s">
        <v>37</v>
      </c>
      <c r="AX354" s="12" t="s">
        <v>77</v>
      </c>
      <c r="AY354" s="239" t="s">
        <v>126</v>
      </c>
    </row>
    <row r="355" spans="2:65" s="1" customFormat="1" ht="20.4" customHeight="1">
      <c r="B355" s="36"/>
      <c r="C355" s="213" t="s">
        <v>527</v>
      </c>
      <c r="D355" s="213" t="s">
        <v>128</v>
      </c>
      <c r="E355" s="214" t="s">
        <v>528</v>
      </c>
      <c r="F355" s="215" t="s">
        <v>529</v>
      </c>
      <c r="G355" s="216" t="s">
        <v>147</v>
      </c>
      <c r="H355" s="217">
        <v>284.25</v>
      </c>
      <c r="I355" s="218"/>
      <c r="J355" s="219">
        <f>ROUND(I355*H355,2)</f>
        <v>0</v>
      </c>
      <c r="K355" s="215" t="s">
        <v>132</v>
      </c>
      <c r="L355" s="41"/>
      <c r="M355" s="220" t="s">
        <v>19</v>
      </c>
      <c r="N355" s="221" t="s">
        <v>48</v>
      </c>
      <c r="O355" s="77"/>
      <c r="P355" s="222">
        <f>O355*H355</f>
        <v>0</v>
      </c>
      <c r="Q355" s="222">
        <v>1E-05</v>
      </c>
      <c r="R355" s="222">
        <f>Q355*H355</f>
        <v>0.0028425000000000004</v>
      </c>
      <c r="S355" s="222">
        <v>0</v>
      </c>
      <c r="T355" s="223">
        <f>S355*H355</f>
        <v>0</v>
      </c>
      <c r="AR355" s="15" t="s">
        <v>133</v>
      </c>
      <c r="AT355" s="15" t="s">
        <v>128</v>
      </c>
      <c r="AU355" s="15" t="s">
        <v>86</v>
      </c>
      <c r="AY355" s="15" t="s">
        <v>126</v>
      </c>
      <c r="BE355" s="224">
        <f>IF(N355="základní",J355,0)</f>
        <v>0</v>
      </c>
      <c r="BF355" s="224">
        <f>IF(N355="snížená",J355,0)</f>
        <v>0</v>
      </c>
      <c r="BG355" s="224">
        <f>IF(N355="zákl. přenesená",J355,0)</f>
        <v>0</v>
      </c>
      <c r="BH355" s="224">
        <f>IF(N355="sníž. přenesená",J355,0)</f>
        <v>0</v>
      </c>
      <c r="BI355" s="224">
        <f>IF(N355="nulová",J355,0)</f>
        <v>0</v>
      </c>
      <c r="BJ355" s="15" t="s">
        <v>84</v>
      </c>
      <c r="BK355" s="224">
        <f>ROUND(I355*H355,2)</f>
        <v>0</v>
      </c>
      <c r="BL355" s="15" t="s">
        <v>133</v>
      </c>
      <c r="BM355" s="15" t="s">
        <v>530</v>
      </c>
    </row>
    <row r="356" spans="2:47" s="1" customFormat="1" ht="12">
      <c r="B356" s="36"/>
      <c r="C356" s="37"/>
      <c r="D356" s="225" t="s">
        <v>135</v>
      </c>
      <c r="E356" s="37"/>
      <c r="F356" s="226" t="s">
        <v>531</v>
      </c>
      <c r="G356" s="37"/>
      <c r="H356" s="37"/>
      <c r="I356" s="140"/>
      <c r="J356" s="37"/>
      <c r="K356" s="37"/>
      <c r="L356" s="41"/>
      <c r="M356" s="227"/>
      <c r="N356" s="77"/>
      <c r="O356" s="77"/>
      <c r="P356" s="77"/>
      <c r="Q356" s="77"/>
      <c r="R356" s="77"/>
      <c r="S356" s="77"/>
      <c r="T356" s="78"/>
      <c r="AT356" s="15" t="s">
        <v>135</v>
      </c>
      <c r="AU356" s="15" t="s">
        <v>86</v>
      </c>
    </row>
    <row r="357" spans="2:47" s="1" customFormat="1" ht="12">
      <c r="B357" s="36"/>
      <c r="C357" s="37"/>
      <c r="D357" s="225" t="s">
        <v>137</v>
      </c>
      <c r="E357" s="37"/>
      <c r="F357" s="228" t="s">
        <v>526</v>
      </c>
      <c r="G357" s="37"/>
      <c r="H357" s="37"/>
      <c r="I357" s="140"/>
      <c r="J357" s="37"/>
      <c r="K357" s="37"/>
      <c r="L357" s="41"/>
      <c r="M357" s="227"/>
      <c r="N357" s="77"/>
      <c r="O357" s="77"/>
      <c r="P357" s="77"/>
      <c r="Q357" s="77"/>
      <c r="R357" s="77"/>
      <c r="S357" s="77"/>
      <c r="T357" s="78"/>
      <c r="AT357" s="15" t="s">
        <v>137</v>
      </c>
      <c r="AU357" s="15" t="s">
        <v>86</v>
      </c>
    </row>
    <row r="358" spans="2:51" s="12" customFormat="1" ht="12">
      <c r="B358" s="229"/>
      <c r="C358" s="230"/>
      <c r="D358" s="225" t="s">
        <v>151</v>
      </c>
      <c r="E358" s="231" t="s">
        <v>19</v>
      </c>
      <c r="F358" s="232" t="s">
        <v>513</v>
      </c>
      <c r="G358" s="230"/>
      <c r="H358" s="233">
        <v>140</v>
      </c>
      <c r="I358" s="234"/>
      <c r="J358" s="230"/>
      <c r="K358" s="230"/>
      <c r="L358" s="235"/>
      <c r="M358" s="236"/>
      <c r="N358" s="237"/>
      <c r="O358" s="237"/>
      <c r="P358" s="237"/>
      <c r="Q358" s="237"/>
      <c r="R358" s="237"/>
      <c r="S358" s="237"/>
      <c r="T358" s="238"/>
      <c r="AT358" s="239" t="s">
        <v>151</v>
      </c>
      <c r="AU358" s="239" t="s">
        <v>86</v>
      </c>
      <c r="AV358" s="12" t="s">
        <v>86</v>
      </c>
      <c r="AW358" s="12" t="s">
        <v>37</v>
      </c>
      <c r="AX358" s="12" t="s">
        <v>77</v>
      </c>
      <c r="AY358" s="239" t="s">
        <v>126</v>
      </c>
    </row>
    <row r="359" spans="2:51" s="12" customFormat="1" ht="12">
      <c r="B359" s="229"/>
      <c r="C359" s="230"/>
      <c r="D359" s="225" t="s">
        <v>151</v>
      </c>
      <c r="E359" s="231" t="s">
        <v>19</v>
      </c>
      <c r="F359" s="232" t="s">
        <v>514</v>
      </c>
      <c r="G359" s="230"/>
      <c r="H359" s="233">
        <v>6.25</v>
      </c>
      <c r="I359" s="234"/>
      <c r="J359" s="230"/>
      <c r="K359" s="230"/>
      <c r="L359" s="235"/>
      <c r="M359" s="236"/>
      <c r="N359" s="237"/>
      <c r="O359" s="237"/>
      <c r="P359" s="237"/>
      <c r="Q359" s="237"/>
      <c r="R359" s="237"/>
      <c r="S359" s="237"/>
      <c r="T359" s="238"/>
      <c r="AT359" s="239" t="s">
        <v>151</v>
      </c>
      <c r="AU359" s="239" t="s">
        <v>86</v>
      </c>
      <c r="AV359" s="12" t="s">
        <v>86</v>
      </c>
      <c r="AW359" s="12" t="s">
        <v>37</v>
      </c>
      <c r="AX359" s="12" t="s">
        <v>77</v>
      </c>
      <c r="AY359" s="239" t="s">
        <v>126</v>
      </c>
    </row>
    <row r="360" spans="2:51" s="12" customFormat="1" ht="12">
      <c r="B360" s="229"/>
      <c r="C360" s="230"/>
      <c r="D360" s="225" t="s">
        <v>151</v>
      </c>
      <c r="E360" s="231" t="s">
        <v>19</v>
      </c>
      <c r="F360" s="232" t="s">
        <v>520</v>
      </c>
      <c r="G360" s="230"/>
      <c r="H360" s="233">
        <v>138</v>
      </c>
      <c r="I360" s="234"/>
      <c r="J360" s="230"/>
      <c r="K360" s="230"/>
      <c r="L360" s="235"/>
      <c r="M360" s="236"/>
      <c r="N360" s="237"/>
      <c r="O360" s="237"/>
      <c r="P360" s="237"/>
      <c r="Q360" s="237"/>
      <c r="R360" s="237"/>
      <c r="S360" s="237"/>
      <c r="T360" s="238"/>
      <c r="AT360" s="239" t="s">
        <v>151</v>
      </c>
      <c r="AU360" s="239" t="s">
        <v>86</v>
      </c>
      <c r="AV360" s="12" t="s">
        <v>86</v>
      </c>
      <c r="AW360" s="12" t="s">
        <v>37</v>
      </c>
      <c r="AX360" s="12" t="s">
        <v>77</v>
      </c>
      <c r="AY360" s="239" t="s">
        <v>126</v>
      </c>
    </row>
    <row r="361" spans="2:65" s="1" customFormat="1" ht="20.4" customHeight="1">
      <c r="B361" s="36"/>
      <c r="C361" s="213" t="s">
        <v>532</v>
      </c>
      <c r="D361" s="213" t="s">
        <v>128</v>
      </c>
      <c r="E361" s="214" t="s">
        <v>533</v>
      </c>
      <c r="F361" s="215" t="s">
        <v>534</v>
      </c>
      <c r="G361" s="216" t="s">
        <v>397</v>
      </c>
      <c r="H361" s="217">
        <v>245</v>
      </c>
      <c r="I361" s="218"/>
      <c r="J361" s="219">
        <f>ROUND(I361*H361,2)</f>
        <v>0</v>
      </c>
      <c r="K361" s="215" t="s">
        <v>132</v>
      </c>
      <c r="L361" s="41"/>
      <c r="M361" s="220" t="s">
        <v>19</v>
      </c>
      <c r="N361" s="221" t="s">
        <v>48</v>
      </c>
      <c r="O361" s="77"/>
      <c r="P361" s="222">
        <f>O361*H361</f>
        <v>0</v>
      </c>
      <c r="Q361" s="222">
        <v>0.1554</v>
      </c>
      <c r="R361" s="222">
        <f>Q361*H361</f>
        <v>38.073</v>
      </c>
      <c r="S361" s="222">
        <v>0</v>
      </c>
      <c r="T361" s="223">
        <f>S361*H361</f>
        <v>0</v>
      </c>
      <c r="AR361" s="15" t="s">
        <v>133</v>
      </c>
      <c r="AT361" s="15" t="s">
        <v>128</v>
      </c>
      <c r="AU361" s="15" t="s">
        <v>86</v>
      </c>
      <c r="AY361" s="15" t="s">
        <v>126</v>
      </c>
      <c r="BE361" s="224">
        <f>IF(N361="základní",J361,0)</f>
        <v>0</v>
      </c>
      <c r="BF361" s="224">
        <f>IF(N361="snížená",J361,0)</f>
        <v>0</v>
      </c>
      <c r="BG361" s="224">
        <f>IF(N361="zákl. přenesená",J361,0)</f>
        <v>0</v>
      </c>
      <c r="BH361" s="224">
        <f>IF(N361="sníž. přenesená",J361,0)</f>
        <v>0</v>
      </c>
      <c r="BI361" s="224">
        <f>IF(N361="nulová",J361,0)</f>
        <v>0</v>
      </c>
      <c r="BJ361" s="15" t="s">
        <v>84</v>
      </c>
      <c r="BK361" s="224">
        <f>ROUND(I361*H361,2)</f>
        <v>0</v>
      </c>
      <c r="BL361" s="15" t="s">
        <v>133</v>
      </c>
      <c r="BM361" s="15" t="s">
        <v>535</v>
      </c>
    </row>
    <row r="362" spans="2:47" s="1" customFormat="1" ht="12">
      <c r="B362" s="36"/>
      <c r="C362" s="37"/>
      <c r="D362" s="225" t="s">
        <v>135</v>
      </c>
      <c r="E362" s="37"/>
      <c r="F362" s="226" t="s">
        <v>536</v>
      </c>
      <c r="G362" s="37"/>
      <c r="H362" s="37"/>
      <c r="I362" s="140"/>
      <c r="J362" s="37"/>
      <c r="K362" s="37"/>
      <c r="L362" s="41"/>
      <c r="M362" s="227"/>
      <c r="N362" s="77"/>
      <c r="O362" s="77"/>
      <c r="P362" s="77"/>
      <c r="Q362" s="77"/>
      <c r="R362" s="77"/>
      <c r="S362" s="77"/>
      <c r="T362" s="78"/>
      <c r="AT362" s="15" t="s">
        <v>135</v>
      </c>
      <c r="AU362" s="15" t="s">
        <v>86</v>
      </c>
    </row>
    <row r="363" spans="2:47" s="1" customFormat="1" ht="12">
      <c r="B363" s="36"/>
      <c r="C363" s="37"/>
      <c r="D363" s="225" t="s">
        <v>137</v>
      </c>
      <c r="E363" s="37"/>
      <c r="F363" s="228" t="s">
        <v>537</v>
      </c>
      <c r="G363" s="37"/>
      <c r="H363" s="37"/>
      <c r="I363" s="140"/>
      <c r="J363" s="37"/>
      <c r="K363" s="37"/>
      <c r="L363" s="41"/>
      <c r="M363" s="227"/>
      <c r="N363" s="77"/>
      <c r="O363" s="77"/>
      <c r="P363" s="77"/>
      <c r="Q363" s="77"/>
      <c r="R363" s="77"/>
      <c r="S363" s="77"/>
      <c r="T363" s="78"/>
      <c r="AT363" s="15" t="s">
        <v>137</v>
      </c>
      <c r="AU363" s="15" t="s">
        <v>86</v>
      </c>
    </row>
    <row r="364" spans="2:65" s="1" customFormat="1" ht="20.4" customHeight="1">
      <c r="B364" s="36"/>
      <c r="C364" s="240" t="s">
        <v>538</v>
      </c>
      <c r="D364" s="240" t="s">
        <v>269</v>
      </c>
      <c r="E364" s="241" t="s">
        <v>539</v>
      </c>
      <c r="F364" s="242" t="s">
        <v>540</v>
      </c>
      <c r="G364" s="243" t="s">
        <v>397</v>
      </c>
      <c r="H364" s="244">
        <v>245</v>
      </c>
      <c r="I364" s="245"/>
      <c r="J364" s="246">
        <f>ROUND(I364*H364,2)</f>
        <v>0</v>
      </c>
      <c r="K364" s="242" t="s">
        <v>132</v>
      </c>
      <c r="L364" s="247"/>
      <c r="M364" s="248" t="s">
        <v>19</v>
      </c>
      <c r="N364" s="249" t="s">
        <v>48</v>
      </c>
      <c r="O364" s="77"/>
      <c r="P364" s="222">
        <f>O364*H364</f>
        <v>0</v>
      </c>
      <c r="Q364" s="222">
        <v>0.081</v>
      </c>
      <c r="R364" s="222">
        <f>Q364*H364</f>
        <v>19.845</v>
      </c>
      <c r="S364" s="222">
        <v>0</v>
      </c>
      <c r="T364" s="223">
        <f>S364*H364</f>
        <v>0</v>
      </c>
      <c r="AR364" s="15" t="s">
        <v>180</v>
      </c>
      <c r="AT364" s="15" t="s">
        <v>269</v>
      </c>
      <c r="AU364" s="15" t="s">
        <v>86</v>
      </c>
      <c r="AY364" s="15" t="s">
        <v>126</v>
      </c>
      <c r="BE364" s="224">
        <f>IF(N364="základní",J364,0)</f>
        <v>0</v>
      </c>
      <c r="BF364" s="224">
        <f>IF(N364="snížená",J364,0)</f>
        <v>0</v>
      </c>
      <c r="BG364" s="224">
        <f>IF(N364="zákl. přenesená",J364,0)</f>
        <v>0</v>
      </c>
      <c r="BH364" s="224">
        <f>IF(N364="sníž. přenesená",J364,0)</f>
        <v>0</v>
      </c>
      <c r="BI364" s="224">
        <f>IF(N364="nulová",J364,0)</f>
        <v>0</v>
      </c>
      <c r="BJ364" s="15" t="s">
        <v>84</v>
      </c>
      <c r="BK364" s="224">
        <f>ROUND(I364*H364,2)</f>
        <v>0</v>
      </c>
      <c r="BL364" s="15" t="s">
        <v>133</v>
      </c>
      <c r="BM364" s="15" t="s">
        <v>541</v>
      </c>
    </row>
    <row r="365" spans="2:47" s="1" customFormat="1" ht="12">
      <c r="B365" s="36"/>
      <c r="C365" s="37"/>
      <c r="D365" s="225" t="s">
        <v>135</v>
      </c>
      <c r="E365" s="37"/>
      <c r="F365" s="226" t="s">
        <v>540</v>
      </c>
      <c r="G365" s="37"/>
      <c r="H365" s="37"/>
      <c r="I365" s="140"/>
      <c r="J365" s="37"/>
      <c r="K365" s="37"/>
      <c r="L365" s="41"/>
      <c r="M365" s="227"/>
      <c r="N365" s="77"/>
      <c r="O365" s="77"/>
      <c r="P365" s="77"/>
      <c r="Q365" s="77"/>
      <c r="R365" s="77"/>
      <c r="S365" s="77"/>
      <c r="T365" s="78"/>
      <c r="AT365" s="15" t="s">
        <v>135</v>
      </c>
      <c r="AU365" s="15" t="s">
        <v>86</v>
      </c>
    </row>
    <row r="366" spans="2:65" s="1" customFormat="1" ht="20.4" customHeight="1">
      <c r="B366" s="36"/>
      <c r="C366" s="213" t="s">
        <v>542</v>
      </c>
      <c r="D366" s="213" t="s">
        <v>128</v>
      </c>
      <c r="E366" s="214" t="s">
        <v>543</v>
      </c>
      <c r="F366" s="215" t="s">
        <v>544</v>
      </c>
      <c r="G366" s="216" t="s">
        <v>131</v>
      </c>
      <c r="H366" s="217">
        <v>2</v>
      </c>
      <c r="I366" s="218"/>
      <c r="J366" s="219">
        <f>ROUND(I366*H366,2)</f>
        <v>0</v>
      </c>
      <c r="K366" s="215" t="s">
        <v>132</v>
      </c>
      <c r="L366" s="41"/>
      <c r="M366" s="220" t="s">
        <v>19</v>
      </c>
      <c r="N366" s="221" t="s">
        <v>48</v>
      </c>
      <c r="O366" s="77"/>
      <c r="P366" s="222">
        <f>O366*H366</f>
        <v>0</v>
      </c>
      <c r="Q366" s="222">
        <v>14.14974</v>
      </c>
      <c r="R366" s="222">
        <f>Q366*H366</f>
        <v>28.29948</v>
      </c>
      <c r="S366" s="222">
        <v>0</v>
      </c>
      <c r="T366" s="223">
        <f>S366*H366</f>
        <v>0</v>
      </c>
      <c r="AR366" s="15" t="s">
        <v>133</v>
      </c>
      <c r="AT366" s="15" t="s">
        <v>128</v>
      </c>
      <c r="AU366" s="15" t="s">
        <v>86</v>
      </c>
      <c r="AY366" s="15" t="s">
        <v>126</v>
      </c>
      <c r="BE366" s="224">
        <f>IF(N366="základní",J366,0)</f>
        <v>0</v>
      </c>
      <c r="BF366" s="224">
        <f>IF(N366="snížená",J366,0)</f>
        <v>0</v>
      </c>
      <c r="BG366" s="224">
        <f>IF(N366="zákl. přenesená",J366,0)</f>
        <v>0</v>
      </c>
      <c r="BH366" s="224">
        <f>IF(N366="sníž. přenesená",J366,0)</f>
        <v>0</v>
      </c>
      <c r="BI366" s="224">
        <f>IF(N366="nulová",J366,0)</f>
        <v>0</v>
      </c>
      <c r="BJ366" s="15" t="s">
        <v>84</v>
      </c>
      <c r="BK366" s="224">
        <f>ROUND(I366*H366,2)</f>
        <v>0</v>
      </c>
      <c r="BL366" s="15" t="s">
        <v>133</v>
      </c>
      <c r="BM366" s="15" t="s">
        <v>545</v>
      </c>
    </row>
    <row r="367" spans="2:47" s="1" customFormat="1" ht="12">
      <c r="B367" s="36"/>
      <c r="C367" s="37"/>
      <c r="D367" s="225" t="s">
        <v>135</v>
      </c>
      <c r="E367" s="37"/>
      <c r="F367" s="226" t="s">
        <v>546</v>
      </c>
      <c r="G367" s="37"/>
      <c r="H367" s="37"/>
      <c r="I367" s="140"/>
      <c r="J367" s="37"/>
      <c r="K367" s="37"/>
      <c r="L367" s="41"/>
      <c r="M367" s="227"/>
      <c r="N367" s="77"/>
      <c r="O367" s="77"/>
      <c r="P367" s="77"/>
      <c r="Q367" s="77"/>
      <c r="R367" s="77"/>
      <c r="S367" s="77"/>
      <c r="T367" s="78"/>
      <c r="AT367" s="15" t="s">
        <v>135</v>
      </c>
      <c r="AU367" s="15" t="s">
        <v>86</v>
      </c>
    </row>
    <row r="368" spans="2:47" s="1" customFormat="1" ht="12">
      <c r="B368" s="36"/>
      <c r="C368" s="37"/>
      <c r="D368" s="225" t="s">
        <v>137</v>
      </c>
      <c r="E368" s="37"/>
      <c r="F368" s="228" t="s">
        <v>547</v>
      </c>
      <c r="G368" s="37"/>
      <c r="H368" s="37"/>
      <c r="I368" s="140"/>
      <c r="J368" s="37"/>
      <c r="K368" s="37"/>
      <c r="L368" s="41"/>
      <c r="M368" s="227"/>
      <c r="N368" s="77"/>
      <c r="O368" s="77"/>
      <c r="P368" s="77"/>
      <c r="Q368" s="77"/>
      <c r="R368" s="77"/>
      <c r="S368" s="77"/>
      <c r="T368" s="78"/>
      <c r="AT368" s="15" t="s">
        <v>137</v>
      </c>
      <c r="AU368" s="15" t="s">
        <v>86</v>
      </c>
    </row>
    <row r="369" spans="2:65" s="1" customFormat="1" ht="20.4" customHeight="1">
      <c r="B369" s="36"/>
      <c r="C369" s="213" t="s">
        <v>548</v>
      </c>
      <c r="D369" s="213" t="s">
        <v>128</v>
      </c>
      <c r="E369" s="214" t="s">
        <v>549</v>
      </c>
      <c r="F369" s="215" t="s">
        <v>550</v>
      </c>
      <c r="G369" s="216" t="s">
        <v>131</v>
      </c>
      <c r="H369" s="217">
        <v>2</v>
      </c>
      <c r="I369" s="218"/>
      <c r="J369" s="219">
        <f>ROUND(I369*H369,2)</f>
        <v>0</v>
      </c>
      <c r="K369" s="215" t="s">
        <v>132</v>
      </c>
      <c r="L369" s="41"/>
      <c r="M369" s="220" t="s">
        <v>19</v>
      </c>
      <c r="N369" s="221" t="s">
        <v>48</v>
      </c>
      <c r="O369" s="77"/>
      <c r="P369" s="222">
        <f>O369*H369</f>
        <v>0</v>
      </c>
      <c r="Q369" s="222">
        <v>16.75142</v>
      </c>
      <c r="R369" s="222">
        <f>Q369*H369</f>
        <v>33.50284</v>
      </c>
      <c r="S369" s="222">
        <v>0</v>
      </c>
      <c r="T369" s="223">
        <f>S369*H369</f>
        <v>0</v>
      </c>
      <c r="AR369" s="15" t="s">
        <v>133</v>
      </c>
      <c r="AT369" s="15" t="s">
        <v>128</v>
      </c>
      <c r="AU369" s="15" t="s">
        <v>86</v>
      </c>
      <c r="AY369" s="15" t="s">
        <v>126</v>
      </c>
      <c r="BE369" s="224">
        <f>IF(N369="základní",J369,0)</f>
        <v>0</v>
      </c>
      <c r="BF369" s="224">
        <f>IF(N369="snížená",J369,0)</f>
        <v>0</v>
      </c>
      <c r="BG369" s="224">
        <f>IF(N369="zákl. přenesená",J369,0)</f>
        <v>0</v>
      </c>
      <c r="BH369" s="224">
        <f>IF(N369="sníž. přenesená",J369,0)</f>
        <v>0</v>
      </c>
      <c r="BI369" s="224">
        <f>IF(N369="nulová",J369,0)</f>
        <v>0</v>
      </c>
      <c r="BJ369" s="15" t="s">
        <v>84</v>
      </c>
      <c r="BK369" s="224">
        <f>ROUND(I369*H369,2)</f>
        <v>0</v>
      </c>
      <c r="BL369" s="15" t="s">
        <v>133</v>
      </c>
      <c r="BM369" s="15" t="s">
        <v>551</v>
      </c>
    </row>
    <row r="370" spans="2:47" s="1" customFormat="1" ht="12">
      <c r="B370" s="36"/>
      <c r="C370" s="37"/>
      <c r="D370" s="225" t="s">
        <v>135</v>
      </c>
      <c r="E370" s="37"/>
      <c r="F370" s="226" t="s">
        <v>552</v>
      </c>
      <c r="G370" s="37"/>
      <c r="H370" s="37"/>
      <c r="I370" s="140"/>
      <c r="J370" s="37"/>
      <c r="K370" s="37"/>
      <c r="L370" s="41"/>
      <c r="M370" s="227"/>
      <c r="N370" s="77"/>
      <c r="O370" s="77"/>
      <c r="P370" s="77"/>
      <c r="Q370" s="77"/>
      <c r="R370" s="77"/>
      <c r="S370" s="77"/>
      <c r="T370" s="78"/>
      <c r="AT370" s="15" t="s">
        <v>135</v>
      </c>
      <c r="AU370" s="15" t="s">
        <v>86</v>
      </c>
    </row>
    <row r="371" spans="2:47" s="1" customFormat="1" ht="12">
      <c r="B371" s="36"/>
      <c r="C371" s="37"/>
      <c r="D371" s="225" t="s">
        <v>137</v>
      </c>
      <c r="E371" s="37"/>
      <c r="F371" s="228" t="s">
        <v>547</v>
      </c>
      <c r="G371" s="37"/>
      <c r="H371" s="37"/>
      <c r="I371" s="140"/>
      <c r="J371" s="37"/>
      <c r="K371" s="37"/>
      <c r="L371" s="41"/>
      <c r="M371" s="227"/>
      <c r="N371" s="77"/>
      <c r="O371" s="77"/>
      <c r="P371" s="77"/>
      <c r="Q371" s="77"/>
      <c r="R371" s="77"/>
      <c r="S371" s="77"/>
      <c r="T371" s="78"/>
      <c r="AT371" s="15" t="s">
        <v>137</v>
      </c>
      <c r="AU371" s="15" t="s">
        <v>86</v>
      </c>
    </row>
    <row r="372" spans="2:65" s="1" customFormat="1" ht="20.4" customHeight="1">
      <c r="B372" s="36"/>
      <c r="C372" s="213" t="s">
        <v>553</v>
      </c>
      <c r="D372" s="213" t="s">
        <v>128</v>
      </c>
      <c r="E372" s="214" t="s">
        <v>554</v>
      </c>
      <c r="F372" s="215" t="s">
        <v>555</v>
      </c>
      <c r="G372" s="216" t="s">
        <v>131</v>
      </c>
      <c r="H372" s="217">
        <v>2</v>
      </c>
      <c r="I372" s="218"/>
      <c r="J372" s="219">
        <f>ROUND(I372*H372,2)</f>
        <v>0</v>
      </c>
      <c r="K372" s="215" t="s">
        <v>132</v>
      </c>
      <c r="L372" s="41"/>
      <c r="M372" s="220" t="s">
        <v>19</v>
      </c>
      <c r="N372" s="221" t="s">
        <v>48</v>
      </c>
      <c r="O372" s="77"/>
      <c r="P372" s="222">
        <f>O372*H372</f>
        <v>0</v>
      </c>
      <c r="Q372" s="222">
        <v>16.03599</v>
      </c>
      <c r="R372" s="222">
        <f>Q372*H372</f>
        <v>32.07198</v>
      </c>
      <c r="S372" s="222">
        <v>0</v>
      </c>
      <c r="T372" s="223">
        <f>S372*H372</f>
        <v>0</v>
      </c>
      <c r="AR372" s="15" t="s">
        <v>133</v>
      </c>
      <c r="AT372" s="15" t="s">
        <v>128</v>
      </c>
      <c r="AU372" s="15" t="s">
        <v>86</v>
      </c>
      <c r="AY372" s="15" t="s">
        <v>126</v>
      </c>
      <c r="BE372" s="224">
        <f>IF(N372="základní",J372,0)</f>
        <v>0</v>
      </c>
      <c r="BF372" s="224">
        <f>IF(N372="snížená",J372,0)</f>
        <v>0</v>
      </c>
      <c r="BG372" s="224">
        <f>IF(N372="zákl. přenesená",J372,0)</f>
        <v>0</v>
      </c>
      <c r="BH372" s="224">
        <f>IF(N372="sníž. přenesená",J372,0)</f>
        <v>0</v>
      </c>
      <c r="BI372" s="224">
        <f>IF(N372="nulová",J372,0)</f>
        <v>0</v>
      </c>
      <c r="BJ372" s="15" t="s">
        <v>84</v>
      </c>
      <c r="BK372" s="224">
        <f>ROUND(I372*H372,2)</f>
        <v>0</v>
      </c>
      <c r="BL372" s="15" t="s">
        <v>133</v>
      </c>
      <c r="BM372" s="15" t="s">
        <v>556</v>
      </c>
    </row>
    <row r="373" spans="2:47" s="1" customFormat="1" ht="12">
      <c r="B373" s="36"/>
      <c r="C373" s="37"/>
      <c r="D373" s="225" t="s">
        <v>135</v>
      </c>
      <c r="E373" s="37"/>
      <c r="F373" s="226" t="s">
        <v>557</v>
      </c>
      <c r="G373" s="37"/>
      <c r="H373" s="37"/>
      <c r="I373" s="140"/>
      <c r="J373" s="37"/>
      <c r="K373" s="37"/>
      <c r="L373" s="41"/>
      <c r="M373" s="227"/>
      <c r="N373" s="77"/>
      <c r="O373" s="77"/>
      <c r="P373" s="77"/>
      <c r="Q373" s="77"/>
      <c r="R373" s="77"/>
      <c r="S373" s="77"/>
      <c r="T373" s="78"/>
      <c r="AT373" s="15" t="s">
        <v>135</v>
      </c>
      <c r="AU373" s="15" t="s">
        <v>86</v>
      </c>
    </row>
    <row r="374" spans="2:47" s="1" customFormat="1" ht="12">
      <c r="B374" s="36"/>
      <c r="C374" s="37"/>
      <c r="D374" s="225" t="s">
        <v>137</v>
      </c>
      <c r="E374" s="37"/>
      <c r="F374" s="228" t="s">
        <v>558</v>
      </c>
      <c r="G374" s="37"/>
      <c r="H374" s="37"/>
      <c r="I374" s="140"/>
      <c r="J374" s="37"/>
      <c r="K374" s="37"/>
      <c r="L374" s="41"/>
      <c r="M374" s="227"/>
      <c r="N374" s="77"/>
      <c r="O374" s="77"/>
      <c r="P374" s="77"/>
      <c r="Q374" s="77"/>
      <c r="R374" s="77"/>
      <c r="S374" s="77"/>
      <c r="T374" s="78"/>
      <c r="AT374" s="15" t="s">
        <v>137</v>
      </c>
      <c r="AU374" s="15" t="s">
        <v>86</v>
      </c>
    </row>
    <row r="375" spans="2:65" s="1" customFormat="1" ht="20.4" customHeight="1">
      <c r="B375" s="36"/>
      <c r="C375" s="213" t="s">
        <v>559</v>
      </c>
      <c r="D375" s="213" t="s">
        <v>128</v>
      </c>
      <c r="E375" s="214" t="s">
        <v>560</v>
      </c>
      <c r="F375" s="215" t="s">
        <v>561</v>
      </c>
      <c r="G375" s="216" t="s">
        <v>397</v>
      </c>
      <c r="H375" s="217">
        <v>13.65</v>
      </c>
      <c r="I375" s="218"/>
      <c r="J375" s="219">
        <f>ROUND(I375*H375,2)</f>
        <v>0</v>
      </c>
      <c r="K375" s="215" t="s">
        <v>132</v>
      </c>
      <c r="L375" s="41"/>
      <c r="M375" s="220" t="s">
        <v>19</v>
      </c>
      <c r="N375" s="221" t="s">
        <v>48</v>
      </c>
      <c r="O375" s="77"/>
      <c r="P375" s="222">
        <f>O375*H375</f>
        <v>0</v>
      </c>
      <c r="Q375" s="222">
        <v>0</v>
      </c>
      <c r="R375" s="222">
        <f>Q375*H375</f>
        <v>0</v>
      </c>
      <c r="S375" s="222">
        <v>0</v>
      </c>
      <c r="T375" s="223">
        <f>S375*H375</f>
        <v>0</v>
      </c>
      <c r="AR375" s="15" t="s">
        <v>133</v>
      </c>
      <c r="AT375" s="15" t="s">
        <v>128</v>
      </c>
      <c r="AU375" s="15" t="s">
        <v>86</v>
      </c>
      <c r="AY375" s="15" t="s">
        <v>126</v>
      </c>
      <c r="BE375" s="224">
        <f>IF(N375="základní",J375,0)</f>
        <v>0</v>
      </c>
      <c r="BF375" s="224">
        <f>IF(N375="snížená",J375,0)</f>
        <v>0</v>
      </c>
      <c r="BG375" s="224">
        <f>IF(N375="zákl. přenesená",J375,0)</f>
        <v>0</v>
      </c>
      <c r="BH375" s="224">
        <f>IF(N375="sníž. přenesená",J375,0)</f>
        <v>0</v>
      </c>
      <c r="BI375" s="224">
        <f>IF(N375="nulová",J375,0)</f>
        <v>0</v>
      </c>
      <c r="BJ375" s="15" t="s">
        <v>84</v>
      </c>
      <c r="BK375" s="224">
        <f>ROUND(I375*H375,2)</f>
        <v>0</v>
      </c>
      <c r="BL375" s="15" t="s">
        <v>133</v>
      </c>
      <c r="BM375" s="15" t="s">
        <v>562</v>
      </c>
    </row>
    <row r="376" spans="2:47" s="1" customFormat="1" ht="12">
      <c r="B376" s="36"/>
      <c r="C376" s="37"/>
      <c r="D376" s="225" t="s">
        <v>135</v>
      </c>
      <c r="E376" s="37"/>
      <c r="F376" s="226" t="s">
        <v>563</v>
      </c>
      <c r="G376" s="37"/>
      <c r="H376" s="37"/>
      <c r="I376" s="140"/>
      <c r="J376" s="37"/>
      <c r="K376" s="37"/>
      <c r="L376" s="41"/>
      <c r="M376" s="227"/>
      <c r="N376" s="77"/>
      <c r="O376" s="77"/>
      <c r="P376" s="77"/>
      <c r="Q376" s="77"/>
      <c r="R376" s="77"/>
      <c r="S376" s="77"/>
      <c r="T376" s="78"/>
      <c r="AT376" s="15" t="s">
        <v>135</v>
      </c>
      <c r="AU376" s="15" t="s">
        <v>86</v>
      </c>
    </row>
    <row r="377" spans="2:47" s="1" customFormat="1" ht="12">
      <c r="B377" s="36"/>
      <c r="C377" s="37"/>
      <c r="D377" s="225" t="s">
        <v>137</v>
      </c>
      <c r="E377" s="37"/>
      <c r="F377" s="228" t="s">
        <v>564</v>
      </c>
      <c r="G377" s="37"/>
      <c r="H377" s="37"/>
      <c r="I377" s="140"/>
      <c r="J377" s="37"/>
      <c r="K377" s="37"/>
      <c r="L377" s="41"/>
      <c r="M377" s="227"/>
      <c r="N377" s="77"/>
      <c r="O377" s="77"/>
      <c r="P377" s="77"/>
      <c r="Q377" s="77"/>
      <c r="R377" s="77"/>
      <c r="S377" s="77"/>
      <c r="T377" s="78"/>
      <c r="AT377" s="15" t="s">
        <v>137</v>
      </c>
      <c r="AU377" s="15" t="s">
        <v>86</v>
      </c>
    </row>
    <row r="378" spans="2:65" s="1" customFormat="1" ht="14.4" customHeight="1">
      <c r="B378" s="36"/>
      <c r="C378" s="240" t="s">
        <v>565</v>
      </c>
      <c r="D378" s="240" t="s">
        <v>269</v>
      </c>
      <c r="E378" s="241" t="s">
        <v>566</v>
      </c>
      <c r="F378" s="242" t="s">
        <v>567</v>
      </c>
      <c r="G378" s="243" t="s">
        <v>397</v>
      </c>
      <c r="H378" s="244">
        <v>13.65</v>
      </c>
      <c r="I378" s="245"/>
      <c r="J378" s="246">
        <f>ROUND(I378*H378,2)</f>
        <v>0</v>
      </c>
      <c r="K378" s="242" t="s">
        <v>19</v>
      </c>
      <c r="L378" s="247"/>
      <c r="M378" s="248" t="s">
        <v>19</v>
      </c>
      <c r="N378" s="249" t="s">
        <v>48</v>
      </c>
      <c r="O378" s="77"/>
      <c r="P378" s="222">
        <f>O378*H378</f>
        <v>0</v>
      </c>
      <c r="Q378" s="222">
        <v>0.15777</v>
      </c>
      <c r="R378" s="222">
        <f>Q378*H378</f>
        <v>2.1535604999999998</v>
      </c>
      <c r="S378" s="222">
        <v>0</v>
      </c>
      <c r="T378" s="223">
        <f>S378*H378</f>
        <v>0</v>
      </c>
      <c r="AR378" s="15" t="s">
        <v>180</v>
      </c>
      <c r="AT378" s="15" t="s">
        <v>269</v>
      </c>
      <c r="AU378" s="15" t="s">
        <v>86</v>
      </c>
      <c r="AY378" s="15" t="s">
        <v>126</v>
      </c>
      <c r="BE378" s="224">
        <f>IF(N378="základní",J378,0)</f>
        <v>0</v>
      </c>
      <c r="BF378" s="224">
        <f>IF(N378="snížená",J378,0)</f>
        <v>0</v>
      </c>
      <c r="BG378" s="224">
        <f>IF(N378="zákl. přenesená",J378,0)</f>
        <v>0</v>
      </c>
      <c r="BH378" s="224">
        <f>IF(N378="sníž. přenesená",J378,0)</f>
        <v>0</v>
      </c>
      <c r="BI378" s="224">
        <f>IF(N378="nulová",J378,0)</f>
        <v>0</v>
      </c>
      <c r="BJ378" s="15" t="s">
        <v>84</v>
      </c>
      <c r="BK378" s="224">
        <f>ROUND(I378*H378,2)</f>
        <v>0</v>
      </c>
      <c r="BL378" s="15" t="s">
        <v>133</v>
      </c>
      <c r="BM378" s="15" t="s">
        <v>568</v>
      </c>
    </row>
    <row r="379" spans="2:47" s="1" customFormat="1" ht="12">
      <c r="B379" s="36"/>
      <c r="C379" s="37"/>
      <c r="D379" s="225" t="s">
        <v>135</v>
      </c>
      <c r="E379" s="37"/>
      <c r="F379" s="226" t="s">
        <v>567</v>
      </c>
      <c r="G379" s="37"/>
      <c r="H379" s="37"/>
      <c r="I379" s="140"/>
      <c r="J379" s="37"/>
      <c r="K379" s="37"/>
      <c r="L379" s="41"/>
      <c r="M379" s="227"/>
      <c r="N379" s="77"/>
      <c r="O379" s="77"/>
      <c r="P379" s="77"/>
      <c r="Q379" s="77"/>
      <c r="R379" s="77"/>
      <c r="S379" s="77"/>
      <c r="T379" s="78"/>
      <c r="AT379" s="15" t="s">
        <v>135</v>
      </c>
      <c r="AU379" s="15" t="s">
        <v>86</v>
      </c>
    </row>
    <row r="380" spans="2:65" s="1" customFormat="1" ht="20.4" customHeight="1">
      <c r="B380" s="36"/>
      <c r="C380" s="213" t="s">
        <v>569</v>
      </c>
      <c r="D380" s="213" t="s">
        <v>128</v>
      </c>
      <c r="E380" s="214" t="s">
        <v>570</v>
      </c>
      <c r="F380" s="215" t="s">
        <v>571</v>
      </c>
      <c r="G380" s="216" t="s">
        <v>147</v>
      </c>
      <c r="H380" s="217">
        <v>7236</v>
      </c>
      <c r="I380" s="218"/>
      <c r="J380" s="219">
        <f>ROUND(I380*H380,2)</f>
        <v>0</v>
      </c>
      <c r="K380" s="215" t="s">
        <v>132</v>
      </c>
      <c r="L380" s="41"/>
      <c r="M380" s="220" t="s">
        <v>19</v>
      </c>
      <c r="N380" s="221" t="s">
        <v>48</v>
      </c>
      <c r="O380" s="77"/>
      <c r="P380" s="222">
        <f>O380*H380</f>
        <v>0</v>
      </c>
      <c r="Q380" s="222">
        <v>0.00047</v>
      </c>
      <c r="R380" s="222">
        <f>Q380*H380</f>
        <v>3.4009199999999997</v>
      </c>
      <c r="S380" s="222">
        <v>0</v>
      </c>
      <c r="T380" s="223">
        <f>S380*H380</f>
        <v>0</v>
      </c>
      <c r="AR380" s="15" t="s">
        <v>133</v>
      </c>
      <c r="AT380" s="15" t="s">
        <v>128</v>
      </c>
      <c r="AU380" s="15" t="s">
        <v>86</v>
      </c>
      <c r="AY380" s="15" t="s">
        <v>126</v>
      </c>
      <c r="BE380" s="224">
        <f>IF(N380="základní",J380,0)</f>
        <v>0</v>
      </c>
      <c r="BF380" s="224">
        <f>IF(N380="snížená",J380,0)</f>
        <v>0</v>
      </c>
      <c r="BG380" s="224">
        <f>IF(N380="zákl. přenesená",J380,0)</f>
        <v>0</v>
      </c>
      <c r="BH380" s="224">
        <f>IF(N380="sníž. přenesená",J380,0)</f>
        <v>0</v>
      </c>
      <c r="BI380" s="224">
        <f>IF(N380="nulová",J380,0)</f>
        <v>0</v>
      </c>
      <c r="BJ380" s="15" t="s">
        <v>84</v>
      </c>
      <c r="BK380" s="224">
        <f>ROUND(I380*H380,2)</f>
        <v>0</v>
      </c>
      <c r="BL380" s="15" t="s">
        <v>133</v>
      </c>
      <c r="BM380" s="15" t="s">
        <v>572</v>
      </c>
    </row>
    <row r="381" spans="2:47" s="1" customFormat="1" ht="12">
      <c r="B381" s="36"/>
      <c r="C381" s="37"/>
      <c r="D381" s="225" t="s">
        <v>135</v>
      </c>
      <c r="E381" s="37"/>
      <c r="F381" s="226" t="s">
        <v>573</v>
      </c>
      <c r="G381" s="37"/>
      <c r="H381" s="37"/>
      <c r="I381" s="140"/>
      <c r="J381" s="37"/>
      <c r="K381" s="37"/>
      <c r="L381" s="41"/>
      <c r="M381" s="227"/>
      <c r="N381" s="77"/>
      <c r="O381" s="77"/>
      <c r="P381" s="77"/>
      <c r="Q381" s="77"/>
      <c r="R381" s="77"/>
      <c r="S381" s="77"/>
      <c r="T381" s="78"/>
      <c r="AT381" s="15" t="s">
        <v>135</v>
      </c>
      <c r="AU381" s="15" t="s">
        <v>86</v>
      </c>
    </row>
    <row r="382" spans="2:47" s="1" customFormat="1" ht="12">
      <c r="B382" s="36"/>
      <c r="C382" s="37"/>
      <c r="D382" s="225" t="s">
        <v>137</v>
      </c>
      <c r="E382" s="37"/>
      <c r="F382" s="228" t="s">
        <v>574</v>
      </c>
      <c r="G382" s="37"/>
      <c r="H382" s="37"/>
      <c r="I382" s="140"/>
      <c r="J382" s="37"/>
      <c r="K382" s="37"/>
      <c r="L382" s="41"/>
      <c r="M382" s="227"/>
      <c r="N382" s="77"/>
      <c r="O382" s="77"/>
      <c r="P382" s="77"/>
      <c r="Q382" s="77"/>
      <c r="R382" s="77"/>
      <c r="S382" s="77"/>
      <c r="T382" s="78"/>
      <c r="AT382" s="15" t="s">
        <v>137</v>
      </c>
      <c r="AU382" s="15" t="s">
        <v>86</v>
      </c>
    </row>
    <row r="383" spans="2:51" s="12" customFormat="1" ht="12">
      <c r="B383" s="229"/>
      <c r="C383" s="230"/>
      <c r="D383" s="225" t="s">
        <v>151</v>
      </c>
      <c r="E383" s="231" t="s">
        <v>19</v>
      </c>
      <c r="F383" s="232" t="s">
        <v>342</v>
      </c>
      <c r="G383" s="230"/>
      <c r="H383" s="233">
        <v>7236</v>
      </c>
      <c r="I383" s="234"/>
      <c r="J383" s="230"/>
      <c r="K383" s="230"/>
      <c r="L383" s="235"/>
      <c r="M383" s="236"/>
      <c r="N383" s="237"/>
      <c r="O383" s="237"/>
      <c r="P383" s="237"/>
      <c r="Q383" s="237"/>
      <c r="R383" s="237"/>
      <c r="S383" s="237"/>
      <c r="T383" s="238"/>
      <c r="AT383" s="239" t="s">
        <v>151</v>
      </c>
      <c r="AU383" s="239" t="s">
        <v>86</v>
      </c>
      <c r="AV383" s="12" t="s">
        <v>86</v>
      </c>
      <c r="AW383" s="12" t="s">
        <v>37</v>
      </c>
      <c r="AX383" s="12" t="s">
        <v>84</v>
      </c>
      <c r="AY383" s="239" t="s">
        <v>126</v>
      </c>
    </row>
    <row r="384" spans="2:65" s="1" customFormat="1" ht="20.4" customHeight="1">
      <c r="B384" s="36"/>
      <c r="C384" s="213" t="s">
        <v>575</v>
      </c>
      <c r="D384" s="213" t="s">
        <v>128</v>
      </c>
      <c r="E384" s="214" t="s">
        <v>576</v>
      </c>
      <c r="F384" s="215" t="s">
        <v>577</v>
      </c>
      <c r="G384" s="216" t="s">
        <v>397</v>
      </c>
      <c r="H384" s="217">
        <v>210.5</v>
      </c>
      <c r="I384" s="218"/>
      <c r="J384" s="219">
        <f>ROUND(I384*H384,2)</f>
        <v>0</v>
      </c>
      <c r="K384" s="215" t="s">
        <v>132</v>
      </c>
      <c r="L384" s="41"/>
      <c r="M384" s="220" t="s">
        <v>19</v>
      </c>
      <c r="N384" s="221" t="s">
        <v>48</v>
      </c>
      <c r="O384" s="77"/>
      <c r="P384" s="222">
        <f>O384*H384</f>
        <v>0</v>
      </c>
      <c r="Q384" s="222">
        <v>0.00061</v>
      </c>
      <c r="R384" s="222">
        <f>Q384*H384</f>
        <v>0.128405</v>
      </c>
      <c r="S384" s="222">
        <v>0</v>
      </c>
      <c r="T384" s="223">
        <f>S384*H384</f>
        <v>0</v>
      </c>
      <c r="AR384" s="15" t="s">
        <v>133</v>
      </c>
      <c r="AT384" s="15" t="s">
        <v>128</v>
      </c>
      <c r="AU384" s="15" t="s">
        <v>86</v>
      </c>
      <c r="AY384" s="15" t="s">
        <v>126</v>
      </c>
      <c r="BE384" s="224">
        <f>IF(N384="základní",J384,0)</f>
        <v>0</v>
      </c>
      <c r="BF384" s="224">
        <f>IF(N384="snížená",J384,0)</f>
        <v>0</v>
      </c>
      <c r="BG384" s="224">
        <f>IF(N384="zákl. přenesená",J384,0)</f>
        <v>0</v>
      </c>
      <c r="BH384" s="224">
        <f>IF(N384="sníž. přenesená",J384,0)</f>
        <v>0</v>
      </c>
      <c r="BI384" s="224">
        <f>IF(N384="nulová",J384,0)</f>
        <v>0</v>
      </c>
      <c r="BJ384" s="15" t="s">
        <v>84</v>
      </c>
      <c r="BK384" s="224">
        <f>ROUND(I384*H384,2)</f>
        <v>0</v>
      </c>
      <c r="BL384" s="15" t="s">
        <v>133</v>
      </c>
      <c r="BM384" s="15" t="s">
        <v>578</v>
      </c>
    </row>
    <row r="385" spans="2:47" s="1" customFormat="1" ht="12">
      <c r="B385" s="36"/>
      <c r="C385" s="37"/>
      <c r="D385" s="225" t="s">
        <v>135</v>
      </c>
      <c r="E385" s="37"/>
      <c r="F385" s="226" t="s">
        <v>579</v>
      </c>
      <c r="G385" s="37"/>
      <c r="H385" s="37"/>
      <c r="I385" s="140"/>
      <c r="J385" s="37"/>
      <c r="K385" s="37"/>
      <c r="L385" s="41"/>
      <c r="M385" s="227"/>
      <c r="N385" s="77"/>
      <c r="O385" s="77"/>
      <c r="P385" s="77"/>
      <c r="Q385" s="77"/>
      <c r="R385" s="77"/>
      <c r="S385" s="77"/>
      <c r="T385" s="78"/>
      <c r="AT385" s="15" t="s">
        <v>135</v>
      </c>
      <c r="AU385" s="15" t="s">
        <v>86</v>
      </c>
    </row>
    <row r="386" spans="2:47" s="1" customFormat="1" ht="12">
      <c r="B386" s="36"/>
      <c r="C386" s="37"/>
      <c r="D386" s="225" t="s">
        <v>137</v>
      </c>
      <c r="E386" s="37"/>
      <c r="F386" s="228" t="s">
        <v>580</v>
      </c>
      <c r="G386" s="37"/>
      <c r="H386" s="37"/>
      <c r="I386" s="140"/>
      <c r="J386" s="37"/>
      <c r="K386" s="37"/>
      <c r="L386" s="41"/>
      <c r="M386" s="227"/>
      <c r="N386" s="77"/>
      <c r="O386" s="77"/>
      <c r="P386" s="77"/>
      <c r="Q386" s="77"/>
      <c r="R386" s="77"/>
      <c r="S386" s="77"/>
      <c r="T386" s="78"/>
      <c r="AT386" s="15" t="s">
        <v>137</v>
      </c>
      <c r="AU386" s="15" t="s">
        <v>86</v>
      </c>
    </row>
    <row r="387" spans="2:51" s="12" customFormat="1" ht="12">
      <c r="B387" s="229"/>
      <c r="C387" s="230"/>
      <c r="D387" s="225" t="s">
        <v>151</v>
      </c>
      <c r="E387" s="231" t="s">
        <v>19</v>
      </c>
      <c r="F387" s="232" t="s">
        <v>581</v>
      </c>
      <c r="G387" s="230"/>
      <c r="H387" s="233">
        <v>210.5</v>
      </c>
      <c r="I387" s="234"/>
      <c r="J387" s="230"/>
      <c r="K387" s="230"/>
      <c r="L387" s="235"/>
      <c r="M387" s="236"/>
      <c r="N387" s="237"/>
      <c r="O387" s="237"/>
      <c r="P387" s="237"/>
      <c r="Q387" s="237"/>
      <c r="R387" s="237"/>
      <c r="S387" s="237"/>
      <c r="T387" s="238"/>
      <c r="AT387" s="239" t="s">
        <v>151</v>
      </c>
      <c r="AU387" s="239" t="s">
        <v>86</v>
      </c>
      <c r="AV387" s="12" t="s">
        <v>86</v>
      </c>
      <c r="AW387" s="12" t="s">
        <v>37</v>
      </c>
      <c r="AX387" s="12" t="s">
        <v>84</v>
      </c>
      <c r="AY387" s="239" t="s">
        <v>126</v>
      </c>
    </row>
    <row r="388" spans="2:65" s="1" customFormat="1" ht="20.4" customHeight="1">
      <c r="B388" s="36"/>
      <c r="C388" s="213" t="s">
        <v>582</v>
      </c>
      <c r="D388" s="213" t="s">
        <v>128</v>
      </c>
      <c r="E388" s="214" t="s">
        <v>583</v>
      </c>
      <c r="F388" s="215" t="s">
        <v>584</v>
      </c>
      <c r="G388" s="216" t="s">
        <v>397</v>
      </c>
      <c r="H388" s="217">
        <v>210.5</v>
      </c>
      <c r="I388" s="218"/>
      <c r="J388" s="219">
        <f>ROUND(I388*H388,2)</f>
        <v>0</v>
      </c>
      <c r="K388" s="215" t="s">
        <v>132</v>
      </c>
      <c r="L388" s="41"/>
      <c r="M388" s="220" t="s">
        <v>19</v>
      </c>
      <c r="N388" s="221" t="s">
        <v>48</v>
      </c>
      <c r="O388" s="77"/>
      <c r="P388" s="222">
        <f>O388*H388</f>
        <v>0</v>
      </c>
      <c r="Q388" s="222">
        <v>0</v>
      </c>
      <c r="R388" s="222">
        <f>Q388*H388</f>
        <v>0</v>
      </c>
      <c r="S388" s="222">
        <v>0</v>
      </c>
      <c r="T388" s="223">
        <f>S388*H388</f>
        <v>0</v>
      </c>
      <c r="AR388" s="15" t="s">
        <v>133</v>
      </c>
      <c r="AT388" s="15" t="s">
        <v>128</v>
      </c>
      <c r="AU388" s="15" t="s">
        <v>86</v>
      </c>
      <c r="AY388" s="15" t="s">
        <v>126</v>
      </c>
      <c r="BE388" s="224">
        <f>IF(N388="základní",J388,0)</f>
        <v>0</v>
      </c>
      <c r="BF388" s="224">
        <f>IF(N388="snížená",J388,0)</f>
        <v>0</v>
      </c>
      <c r="BG388" s="224">
        <f>IF(N388="zákl. přenesená",J388,0)</f>
        <v>0</v>
      </c>
      <c r="BH388" s="224">
        <f>IF(N388="sníž. přenesená",J388,0)</f>
        <v>0</v>
      </c>
      <c r="BI388" s="224">
        <f>IF(N388="nulová",J388,0)</f>
        <v>0</v>
      </c>
      <c r="BJ388" s="15" t="s">
        <v>84</v>
      </c>
      <c r="BK388" s="224">
        <f>ROUND(I388*H388,2)</f>
        <v>0</v>
      </c>
      <c r="BL388" s="15" t="s">
        <v>133</v>
      </c>
      <c r="BM388" s="15" t="s">
        <v>585</v>
      </c>
    </row>
    <row r="389" spans="2:47" s="1" customFormat="1" ht="12">
      <c r="B389" s="36"/>
      <c r="C389" s="37"/>
      <c r="D389" s="225" t="s">
        <v>135</v>
      </c>
      <c r="E389" s="37"/>
      <c r="F389" s="226" t="s">
        <v>586</v>
      </c>
      <c r="G389" s="37"/>
      <c r="H389" s="37"/>
      <c r="I389" s="140"/>
      <c r="J389" s="37"/>
      <c r="K389" s="37"/>
      <c r="L389" s="41"/>
      <c r="M389" s="227"/>
      <c r="N389" s="77"/>
      <c r="O389" s="77"/>
      <c r="P389" s="77"/>
      <c r="Q389" s="77"/>
      <c r="R389" s="77"/>
      <c r="S389" s="77"/>
      <c r="T389" s="78"/>
      <c r="AT389" s="15" t="s">
        <v>135</v>
      </c>
      <c r="AU389" s="15" t="s">
        <v>86</v>
      </c>
    </row>
    <row r="390" spans="2:47" s="1" customFormat="1" ht="12">
      <c r="B390" s="36"/>
      <c r="C390" s="37"/>
      <c r="D390" s="225" t="s">
        <v>137</v>
      </c>
      <c r="E390" s="37"/>
      <c r="F390" s="228" t="s">
        <v>587</v>
      </c>
      <c r="G390" s="37"/>
      <c r="H390" s="37"/>
      <c r="I390" s="140"/>
      <c r="J390" s="37"/>
      <c r="K390" s="37"/>
      <c r="L390" s="41"/>
      <c r="M390" s="227"/>
      <c r="N390" s="77"/>
      <c r="O390" s="77"/>
      <c r="P390" s="77"/>
      <c r="Q390" s="77"/>
      <c r="R390" s="77"/>
      <c r="S390" s="77"/>
      <c r="T390" s="78"/>
      <c r="AT390" s="15" t="s">
        <v>137</v>
      </c>
      <c r="AU390" s="15" t="s">
        <v>86</v>
      </c>
    </row>
    <row r="391" spans="2:51" s="12" customFormat="1" ht="12">
      <c r="B391" s="229"/>
      <c r="C391" s="230"/>
      <c r="D391" s="225" t="s">
        <v>151</v>
      </c>
      <c r="E391" s="231" t="s">
        <v>19</v>
      </c>
      <c r="F391" s="232" t="s">
        <v>581</v>
      </c>
      <c r="G391" s="230"/>
      <c r="H391" s="233">
        <v>210.5</v>
      </c>
      <c r="I391" s="234"/>
      <c r="J391" s="230"/>
      <c r="K391" s="230"/>
      <c r="L391" s="235"/>
      <c r="M391" s="236"/>
      <c r="N391" s="237"/>
      <c r="O391" s="237"/>
      <c r="P391" s="237"/>
      <c r="Q391" s="237"/>
      <c r="R391" s="237"/>
      <c r="S391" s="237"/>
      <c r="T391" s="238"/>
      <c r="AT391" s="239" t="s">
        <v>151</v>
      </c>
      <c r="AU391" s="239" t="s">
        <v>86</v>
      </c>
      <c r="AV391" s="12" t="s">
        <v>86</v>
      </c>
      <c r="AW391" s="12" t="s">
        <v>37</v>
      </c>
      <c r="AX391" s="12" t="s">
        <v>84</v>
      </c>
      <c r="AY391" s="239" t="s">
        <v>126</v>
      </c>
    </row>
    <row r="392" spans="2:65" s="1" customFormat="1" ht="20.4" customHeight="1">
      <c r="B392" s="36"/>
      <c r="C392" s="213" t="s">
        <v>588</v>
      </c>
      <c r="D392" s="213" t="s">
        <v>128</v>
      </c>
      <c r="E392" s="214" t="s">
        <v>589</v>
      </c>
      <c r="F392" s="215" t="s">
        <v>590</v>
      </c>
      <c r="G392" s="216" t="s">
        <v>397</v>
      </c>
      <c r="H392" s="217">
        <v>25.6</v>
      </c>
      <c r="I392" s="218"/>
      <c r="J392" s="219">
        <f>ROUND(I392*H392,2)</f>
        <v>0</v>
      </c>
      <c r="K392" s="215" t="s">
        <v>132</v>
      </c>
      <c r="L392" s="41"/>
      <c r="M392" s="220" t="s">
        <v>19</v>
      </c>
      <c r="N392" s="221" t="s">
        <v>48</v>
      </c>
      <c r="O392" s="77"/>
      <c r="P392" s="222">
        <f>O392*H392</f>
        <v>0</v>
      </c>
      <c r="Q392" s="222">
        <v>0.14761</v>
      </c>
      <c r="R392" s="222">
        <f>Q392*H392</f>
        <v>3.778816</v>
      </c>
      <c r="S392" s="222">
        <v>0</v>
      </c>
      <c r="T392" s="223">
        <f>S392*H392</f>
        <v>0</v>
      </c>
      <c r="AR392" s="15" t="s">
        <v>133</v>
      </c>
      <c r="AT392" s="15" t="s">
        <v>128</v>
      </c>
      <c r="AU392" s="15" t="s">
        <v>86</v>
      </c>
      <c r="AY392" s="15" t="s">
        <v>126</v>
      </c>
      <c r="BE392" s="224">
        <f>IF(N392="základní",J392,0)</f>
        <v>0</v>
      </c>
      <c r="BF392" s="224">
        <f>IF(N392="snížená",J392,0)</f>
        <v>0</v>
      </c>
      <c r="BG392" s="224">
        <f>IF(N392="zákl. přenesená",J392,0)</f>
        <v>0</v>
      </c>
      <c r="BH392" s="224">
        <f>IF(N392="sníž. přenesená",J392,0)</f>
        <v>0</v>
      </c>
      <c r="BI392" s="224">
        <f>IF(N392="nulová",J392,0)</f>
        <v>0</v>
      </c>
      <c r="BJ392" s="15" t="s">
        <v>84</v>
      </c>
      <c r="BK392" s="224">
        <f>ROUND(I392*H392,2)</f>
        <v>0</v>
      </c>
      <c r="BL392" s="15" t="s">
        <v>133</v>
      </c>
      <c r="BM392" s="15" t="s">
        <v>591</v>
      </c>
    </row>
    <row r="393" spans="2:47" s="1" customFormat="1" ht="12">
      <c r="B393" s="36"/>
      <c r="C393" s="37"/>
      <c r="D393" s="225" t="s">
        <v>135</v>
      </c>
      <c r="E393" s="37"/>
      <c r="F393" s="226" t="s">
        <v>592</v>
      </c>
      <c r="G393" s="37"/>
      <c r="H393" s="37"/>
      <c r="I393" s="140"/>
      <c r="J393" s="37"/>
      <c r="K393" s="37"/>
      <c r="L393" s="41"/>
      <c r="M393" s="227"/>
      <c r="N393" s="77"/>
      <c r="O393" s="77"/>
      <c r="P393" s="77"/>
      <c r="Q393" s="77"/>
      <c r="R393" s="77"/>
      <c r="S393" s="77"/>
      <c r="T393" s="78"/>
      <c r="AT393" s="15" t="s">
        <v>135</v>
      </c>
      <c r="AU393" s="15" t="s">
        <v>86</v>
      </c>
    </row>
    <row r="394" spans="2:47" s="1" customFormat="1" ht="12">
      <c r="B394" s="36"/>
      <c r="C394" s="37"/>
      <c r="D394" s="225" t="s">
        <v>137</v>
      </c>
      <c r="E394" s="37"/>
      <c r="F394" s="228" t="s">
        <v>593</v>
      </c>
      <c r="G394" s="37"/>
      <c r="H394" s="37"/>
      <c r="I394" s="140"/>
      <c r="J394" s="37"/>
      <c r="K394" s="37"/>
      <c r="L394" s="41"/>
      <c r="M394" s="227"/>
      <c r="N394" s="77"/>
      <c r="O394" s="77"/>
      <c r="P394" s="77"/>
      <c r="Q394" s="77"/>
      <c r="R394" s="77"/>
      <c r="S394" s="77"/>
      <c r="T394" s="78"/>
      <c r="AT394" s="15" t="s">
        <v>137</v>
      </c>
      <c r="AU394" s="15" t="s">
        <v>86</v>
      </c>
    </row>
    <row r="395" spans="2:65" s="1" customFormat="1" ht="20.4" customHeight="1">
      <c r="B395" s="36"/>
      <c r="C395" s="213" t="s">
        <v>594</v>
      </c>
      <c r="D395" s="213" t="s">
        <v>128</v>
      </c>
      <c r="E395" s="214" t="s">
        <v>595</v>
      </c>
      <c r="F395" s="215" t="s">
        <v>596</v>
      </c>
      <c r="G395" s="216" t="s">
        <v>397</v>
      </c>
      <c r="H395" s="217">
        <v>150</v>
      </c>
      <c r="I395" s="218"/>
      <c r="J395" s="219">
        <f>ROUND(I395*H395,2)</f>
        <v>0</v>
      </c>
      <c r="K395" s="215" t="s">
        <v>132</v>
      </c>
      <c r="L395" s="41"/>
      <c r="M395" s="220" t="s">
        <v>19</v>
      </c>
      <c r="N395" s="221" t="s">
        <v>48</v>
      </c>
      <c r="O395" s="77"/>
      <c r="P395" s="222">
        <f>O395*H395</f>
        <v>0</v>
      </c>
      <c r="Q395" s="222">
        <v>0.16371</v>
      </c>
      <c r="R395" s="222">
        <f>Q395*H395</f>
        <v>24.5565</v>
      </c>
      <c r="S395" s="222">
        <v>0</v>
      </c>
      <c r="T395" s="223">
        <f>S395*H395</f>
        <v>0</v>
      </c>
      <c r="AR395" s="15" t="s">
        <v>133</v>
      </c>
      <c r="AT395" s="15" t="s">
        <v>128</v>
      </c>
      <c r="AU395" s="15" t="s">
        <v>86</v>
      </c>
      <c r="AY395" s="15" t="s">
        <v>126</v>
      </c>
      <c r="BE395" s="224">
        <f>IF(N395="základní",J395,0)</f>
        <v>0</v>
      </c>
      <c r="BF395" s="224">
        <f>IF(N395="snížená",J395,0)</f>
        <v>0</v>
      </c>
      <c r="BG395" s="224">
        <f>IF(N395="zákl. přenesená",J395,0)</f>
        <v>0</v>
      </c>
      <c r="BH395" s="224">
        <f>IF(N395="sníž. přenesená",J395,0)</f>
        <v>0</v>
      </c>
      <c r="BI395" s="224">
        <f>IF(N395="nulová",J395,0)</f>
        <v>0</v>
      </c>
      <c r="BJ395" s="15" t="s">
        <v>84</v>
      </c>
      <c r="BK395" s="224">
        <f>ROUND(I395*H395,2)</f>
        <v>0</v>
      </c>
      <c r="BL395" s="15" t="s">
        <v>133</v>
      </c>
      <c r="BM395" s="15" t="s">
        <v>597</v>
      </c>
    </row>
    <row r="396" spans="2:47" s="1" customFormat="1" ht="12">
      <c r="B396" s="36"/>
      <c r="C396" s="37"/>
      <c r="D396" s="225" t="s">
        <v>135</v>
      </c>
      <c r="E396" s="37"/>
      <c r="F396" s="226" t="s">
        <v>598</v>
      </c>
      <c r="G396" s="37"/>
      <c r="H396" s="37"/>
      <c r="I396" s="140"/>
      <c r="J396" s="37"/>
      <c r="K396" s="37"/>
      <c r="L396" s="41"/>
      <c r="M396" s="227"/>
      <c r="N396" s="77"/>
      <c r="O396" s="77"/>
      <c r="P396" s="77"/>
      <c r="Q396" s="77"/>
      <c r="R396" s="77"/>
      <c r="S396" s="77"/>
      <c r="T396" s="78"/>
      <c r="AT396" s="15" t="s">
        <v>135</v>
      </c>
      <c r="AU396" s="15" t="s">
        <v>86</v>
      </c>
    </row>
    <row r="397" spans="2:47" s="1" customFormat="1" ht="12">
      <c r="B397" s="36"/>
      <c r="C397" s="37"/>
      <c r="D397" s="225" t="s">
        <v>137</v>
      </c>
      <c r="E397" s="37"/>
      <c r="F397" s="228" t="s">
        <v>593</v>
      </c>
      <c r="G397" s="37"/>
      <c r="H397" s="37"/>
      <c r="I397" s="140"/>
      <c r="J397" s="37"/>
      <c r="K397" s="37"/>
      <c r="L397" s="41"/>
      <c r="M397" s="227"/>
      <c r="N397" s="77"/>
      <c r="O397" s="77"/>
      <c r="P397" s="77"/>
      <c r="Q397" s="77"/>
      <c r="R397" s="77"/>
      <c r="S397" s="77"/>
      <c r="T397" s="78"/>
      <c r="AT397" s="15" t="s">
        <v>137</v>
      </c>
      <c r="AU397" s="15" t="s">
        <v>86</v>
      </c>
    </row>
    <row r="398" spans="2:51" s="12" customFormat="1" ht="12">
      <c r="B398" s="229"/>
      <c r="C398" s="230"/>
      <c r="D398" s="225" t="s">
        <v>151</v>
      </c>
      <c r="E398" s="231" t="s">
        <v>19</v>
      </c>
      <c r="F398" s="232" t="s">
        <v>599</v>
      </c>
      <c r="G398" s="230"/>
      <c r="H398" s="233">
        <v>150</v>
      </c>
      <c r="I398" s="234"/>
      <c r="J398" s="230"/>
      <c r="K398" s="230"/>
      <c r="L398" s="235"/>
      <c r="M398" s="236"/>
      <c r="N398" s="237"/>
      <c r="O398" s="237"/>
      <c r="P398" s="237"/>
      <c r="Q398" s="237"/>
      <c r="R398" s="237"/>
      <c r="S398" s="237"/>
      <c r="T398" s="238"/>
      <c r="AT398" s="239" t="s">
        <v>151</v>
      </c>
      <c r="AU398" s="239" t="s">
        <v>86</v>
      </c>
      <c r="AV398" s="12" t="s">
        <v>86</v>
      </c>
      <c r="AW398" s="12" t="s">
        <v>37</v>
      </c>
      <c r="AX398" s="12" t="s">
        <v>84</v>
      </c>
      <c r="AY398" s="239" t="s">
        <v>126</v>
      </c>
    </row>
    <row r="399" spans="2:65" s="1" customFormat="1" ht="20.4" customHeight="1">
      <c r="B399" s="36"/>
      <c r="C399" s="240" t="s">
        <v>600</v>
      </c>
      <c r="D399" s="240" t="s">
        <v>269</v>
      </c>
      <c r="E399" s="241" t="s">
        <v>601</v>
      </c>
      <c r="F399" s="242" t="s">
        <v>602</v>
      </c>
      <c r="G399" s="243" t="s">
        <v>397</v>
      </c>
      <c r="H399" s="244">
        <v>175.6</v>
      </c>
      <c r="I399" s="245"/>
      <c r="J399" s="246">
        <f>ROUND(I399*H399,2)</f>
        <v>0</v>
      </c>
      <c r="K399" s="242" t="s">
        <v>132</v>
      </c>
      <c r="L399" s="247"/>
      <c r="M399" s="248" t="s">
        <v>19</v>
      </c>
      <c r="N399" s="249" t="s">
        <v>48</v>
      </c>
      <c r="O399" s="77"/>
      <c r="P399" s="222">
        <f>O399*H399</f>
        <v>0</v>
      </c>
      <c r="Q399" s="222">
        <v>0.264</v>
      </c>
      <c r="R399" s="222">
        <f>Q399*H399</f>
        <v>46.3584</v>
      </c>
      <c r="S399" s="222">
        <v>0</v>
      </c>
      <c r="T399" s="223">
        <f>S399*H399</f>
        <v>0</v>
      </c>
      <c r="AR399" s="15" t="s">
        <v>180</v>
      </c>
      <c r="AT399" s="15" t="s">
        <v>269</v>
      </c>
      <c r="AU399" s="15" t="s">
        <v>86</v>
      </c>
      <c r="AY399" s="15" t="s">
        <v>126</v>
      </c>
      <c r="BE399" s="224">
        <f>IF(N399="základní",J399,0)</f>
        <v>0</v>
      </c>
      <c r="BF399" s="224">
        <f>IF(N399="snížená",J399,0)</f>
        <v>0</v>
      </c>
      <c r="BG399" s="224">
        <f>IF(N399="zákl. přenesená",J399,0)</f>
        <v>0</v>
      </c>
      <c r="BH399" s="224">
        <f>IF(N399="sníž. přenesená",J399,0)</f>
        <v>0</v>
      </c>
      <c r="BI399" s="224">
        <f>IF(N399="nulová",J399,0)</f>
        <v>0</v>
      </c>
      <c r="BJ399" s="15" t="s">
        <v>84</v>
      </c>
      <c r="BK399" s="224">
        <f>ROUND(I399*H399,2)</f>
        <v>0</v>
      </c>
      <c r="BL399" s="15" t="s">
        <v>133</v>
      </c>
      <c r="BM399" s="15" t="s">
        <v>603</v>
      </c>
    </row>
    <row r="400" spans="2:47" s="1" customFormat="1" ht="12">
      <c r="B400" s="36"/>
      <c r="C400" s="37"/>
      <c r="D400" s="225" t="s">
        <v>135</v>
      </c>
      <c r="E400" s="37"/>
      <c r="F400" s="226" t="s">
        <v>602</v>
      </c>
      <c r="G400" s="37"/>
      <c r="H400" s="37"/>
      <c r="I400" s="140"/>
      <c r="J400" s="37"/>
      <c r="K400" s="37"/>
      <c r="L400" s="41"/>
      <c r="M400" s="227"/>
      <c r="N400" s="77"/>
      <c r="O400" s="77"/>
      <c r="P400" s="77"/>
      <c r="Q400" s="77"/>
      <c r="R400" s="77"/>
      <c r="S400" s="77"/>
      <c r="T400" s="78"/>
      <c r="AT400" s="15" t="s">
        <v>135</v>
      </c>
      <c r="AU400" s="15" t="s">
        <v>86</v>
      </c>
    </row>
    <row r="401" spans="2:51" s="12" customFormat="1" ht="12">
      <c r="B401" s="229"/>
      <c r="C401" s="230"/>
      <c r="D401" s="225" t="s">
        <v>151</v>
      </c>
      <c r="E401" s="231" t="s">
        <v>19</v>
      </c>
      <c r="F401" s="232" t="s">
        <v>604</v>
      </c>
      <c r="G401" s="230"/>
      <c r="H401" s="233">
        <v>175.6</v>
      </c>
      <c r="I401" s="234"/>
      <c r="J401" s="230"/>
      <c r="K401" s="230"/>
      <c r="L401" s="235"/>
      <c r="M401" s="236"/>
      <c r="N401" s="237"/>
      <c r="O401" s="237"/>
      <c r="P401" s="237"/>
      <c r="Q401" s="237"/>
      <c r="R401" s="237"/>
      <c r="S401" s="237"/>
      <c r="T401" s="238"/>
      <c r="AT401" s="239" t="s">
        <v>151</v>
      </c>
      <c r="AU401" s="239" t="s">
        <v>86</v>
      </c>
      <c r="AV401" s="12" t="s">
        <v>86</v>
      </c>
      <c r="AW401" s="12" t="s">
        <v>37</v>
      </c>
      <c r="AX401" s="12" t="s">
        <v>84</v>
      </c>
      <c r="AY401" s="239" t="s">
        <v>126</v>
      </c>
    </row>
    <row r="402" spans="2:65" s="1" customFormat="1" ht="20.4" customHeight="1">
      <c r="B402" s="36"/>
      <c r="C402" s="213" t="s">
        <v>605</v>
      </c>
      <c r="D402" s="213" t="s">
        <v>128</v>
      </c>
      <c r="E402" s="214" t="s">
        <v>606</v>
      </c>
      <c r="F402" s="215" t="s">
        <v>607</v>
      </c>
      <c r="G402" s="216" t="s">
        <v>397</v>
      </c>
      <c r="H402" s="217">
        <v>12</v>
      </c>
      <c r="I402" s="218"/>
      <c r="J402" s="219">
        <f>ROUND(I402*H402,2)</f>
        <v>0</v>
      </c>
      <c r="K402" s="215" t="s">
        <v>132</v>
      </c>
      <c r="L402" s="41"/>
      <c r="M402" s="220" t="s">
        <v>19</v>
      </c>
      <c r="N402" s="221" t="s">
        <v>48</v>
      </c>
      <c r="O402" s="77"/>
      <c r="P402" s="222">
        <f>O402*H402</f>
        <v>0</v>
      </c>
      <c r="Q402" s="222">
        <v>0.63788</v>
      </c>
      <c r="R402" s="222">
        <f>Q402*H402</f>
        <v>7.65456</v>
      </c>
      <c r="S402" s="222">
        <v>0</v>
      </c>
      <c r="T402" s="223">
        <f>S402*H402</f>
        <v>0</v>
      </c>
      <c r="AR402" s="15" t="s">
        <v>133</v>
      </c>
      <c r="AT402" s="15" t="s">
        <v>128</v>
      </c>
      <c r="AU402" s="15" t="s">
        <v>86</v>
      </c>
      <c r="AY402" s="15" t="s">
        <v>126</v>
      </c>
      <c r="BE402" s="224">
        <f>IF(N402="základní",J402,0)</f>
        <v>0</v>
      </c>
      <c r="BF402" s="224">
        <f>IF(N402="snížená",J402,0)</f>
        <v>0</v>
      </c>
      <c r="BG402" s="224">
        <f>IF(N402="zákl. přenesená",J402,0)</f>
        <v>0</v>
      </c>
      <c r="BH402" s="224">
        <f>IF(N402="sníž. přenesená",J402,0)</f>
        <v>0</v>
      </c>
      <c r="BI402" s="224">
        <f>IF(N402="nulová",J402,0)</f>
        <v>0</v>
      </c>
      <c r="BJ402" s="15" t="s">
        <v>84</v>
      </c>
      <c r="BK402" s="224">
        <f>ROUND(I402*H402,2)</f>
        <v>0</v>
      </c>
      <c r="BL402" s="15" t="s">
        <v>133</v>
      </c>
      <c r="BM402" s="15" t="s">
        <v>608</v>
      </c>
    </row>
    <row r="403" spans="2:47" s="1" customFormat="1" ht="12">
      <c r="B403" s="36"/>
      <c r="C403" s="37"/>
      <c r="D403" s="225" t="s">
        <v>135</v>
      </c>
      <c r="E403" s="37"/>
      <c r="F403" s="226" t="s">
        <v>609</v>
      </c>
      <c r="G403" s="37"/>
      <c r="H403" s="37"/>
      <c r="I403" s="140"/>
      <c r="J403" s="37"/>
      <c r="K403" s="37"/>
      <c r="L403" s="41"/>
      <c r="M403" s="227"/>
      <c r="N403" s="77"/>
      <c r="O403" s="77"/>
      <c r="P403" s="77"/>
      <c r="Q403" s="77"/>
      <c r="R403" s="77"/>
      <c r="S403" s="77"/>
      <c r="T403" s="78"/>
      <c r="AT403" s="15" t="s">
        <v>135</v>
      </c>
      <c r="AU403" s="15" t="s">
        <v>86</v>
      </c>
    </row>
    <row r="404" spans="2:47" s="1" customFormat="1" ht="12">
      <c r="B404" s="36"/>
      <c r="C404" s="37"/>
      <c r="D404" s="225" t="s">
        <v>137</v>
      </c>
      <c r="E404" s="37"/>
      <c r="F404" s="228" t="s">
        <v>610</v>
      </c>
      <c r="G404" s="37"/>
      <c r="H404" s="37"/>
      <c r="I404" s="140"/>
      <c r="J404" s="37"/>
      <c r="K404" s="37"/>
      <c r="L404" s="41"/>
      <c r="M404" s="227"/>
      <c r="N404" s="77"/>
      <c r="O404" s="77"/>
      <c r="P404" s="77"/>
      <c r="Q404" s="77"/>
      <c r="R404" s="77"/>
      <c r="S404" s="77"/>
      <c r="T404" s="78"/>
      <c r="AT404" s="15" t="s">
        <v>137</v>
      </c>
      <c r="AU404" s="15" t="s">
        <v>86</v>
      </c>
    </row>
    <row r="405" spans="2:65" s="1" customFormat="1" ht="20.4" customHeight="1">
      <c r="B405" s="36"/>
      <c r="C405" s="213" t="s">
        <v>611</v>
      </c>
      <c r="D405" s="213" t="s">
        <v>128</v>
      </c>
      <c r="E405" s="214" t="s">
        <v>612</v>
      </c>
      <c r="F405" s="215" t="s">
        <v>613</v>
      </c>
      <c r="G405" s="216" t="s">
        <v>397</v>
      </c>
      <c r="H405" s="217">
        <v>1525</v>
      </c>
      <c r="I405" s="218"/>
      <c r="J405" s="219">
        <f>ROUND(I405*H405,2)</f>
        <v>0</v>
      </c>
      <c r="K405" s="215" t="s">
        <v>132</v>
      </c>
      <c r="L405" s="41"/>
      <c r="M405" s="220" t="s">
        <v>19</v>
      </c>
      <c r="N405" s="221" t="s">
        <v>48</v>
      </c>
      <c r="O405" s="77"/>
      <c r="P405" s="222">
        <f>O405*H405</f>
        <v>0</v>
      </c>
      <c r="Q405" s="222">
        <v>0</v>
      </c>
      <c r="R405" s="222">
        <f>Q405*H405</f>
        <v>0</v>
      </c>
      <c r="S405" s="222">
        <v>0.172</v>
      </c>
      <c r="T405" s="223">
        <f>S405*H405</f>
        <v>262.29999999999995</v>
      </c>
      <c r="AR405" s="15" t="s">
        <v>133</v>
      </c>
      <c r="AT405" s="15" t="s">
        <v>128</v>
      </c>
      <c r="AU405" s="15" t="s">
        <v>86</v>
      </c>
      <c r="AY405" s="15" t="s">
        <v>126</v>
      </c>
      <c r="BE405" s="224">
        <f>IF(N405="základní",J405,0)</f>
        <v>0</v>
      </c>
      <c r="BF405" s="224">
        <f>IF(N405="snížená",J405,0)</f>
        <v>0</v>
      </c>
      <c r="BG405" s="224">
        <f>IF(N405="zákl. přenesená",J405,0)</f>
        <v>0</v>
      </c>
      <c r="BH405" s="224">
        <f>IF(N405="sníž. přenesená",J405,0)</f>
        <v>0</v>
      </c>
      <c r="BI405" s="224">
        <f>IF(N405="nulová",J405,0)</f>
        <v>0</v>
      </c>
      <c r="BJ405" s="15" t="s">
        <v>84</v>
      </c>
      <c r="BK405" s="224">
        <f>ROUND(I405*H405,2)</f>
        <v>0</v>
      </c>
      <c r="BL405" s="15" t="s">
        <v>133</v>
      </c>
      <c r="BM405" s="15" t="s">
        <v>614</v>
      </c>
    </row>
    <row r="406" spans="2:47" s="1" customFormat="1" ht="12">
      <c r="B406" s="36"/>
      <c r="C406" s="37"/>
      <c r="D406" s="225" t="s">
        <v>135</v>
      </c>
      <c r="E406" s="37"/>
      <c r="F406" s="226" t="s">
        <v>615</v>
      </c>
      <c r="G406" s="37"/>
      <c r="H406" s="37"/>
      <c r="I406" s="140"/>
      <c r="J406" s="37"/>
      <c r="K406" s="37"/>
      <c r="L406" s="41"/>
      <c r="M406" s="227"/>
      <c r="N406" s="77"/>
      <c r="O406" s="77"/>
      <c r="P406" s="77"/>
      <c r="Q406" s="77"/>
      <c r="R406" s="77"/>
      <c r="S406" s="77"/>
      <c r="T406" s="78"/>
      <c r="AT406" s="15" t="s">
        <v>135</v>
      </c>
      <c r="AU406" s="15" t="s">
        <v>86</v>
      </c>
    </row>
    <row r="407" spans="2:47" s="1" customFormat="1" ht="12">
      <c r="B407" s="36"/>
      <c r="C407" s="37"/>
      <c r="D407" s="225" t="s">
        <v>137</v>
      </c>
      <c r="E407" s="37"/>
      <c r="F407" s="228" t="s">
        <v>616</v>
      </c>
      <c r="G407" s="37"/>
      <c r="H407" s="37"/>
      <c r="I407" s="140"/>
      <c r="J407" s="37"/>
      <c r="K407" s="37"/>
      <c r="L407" s="41"/>
      <c r="M407" s="227"/>
      <c r="N407" s="77"/>
      <c r="O407" s="77"/>
      <c r="P407" s="77"/>
      <c r="Q407" s="77"/>
      <c r="R407" s="77"/>
      <c r="S407" s="77"/>
      <c r="T407" s="78"/>
      <c r="AT407" s="15" t="s">
        <v>137</v>
      </c>
      <c r="AU407" s="15" t="s">
        <v>86</v>
      </c>
    </row>
    <row r="408" spans="2:51" s="12" customFormat="1" ht="12">
      <c r="B408" s="229"/>
      <c r="C408" s="230"/>
      <c r="D408" s="225" t="s">
        <v>151</v>
      </c>
      <c r="E408" s="231" t="s">
        <v>19</v>
      </c>
      <c r="F408" s="232" t="s">
        <v>617</v>
      </c>
      <c r="G408" s="230"/>
      <c r="H408" s="233">
        <v>1525</v>
      </c>
      <c r="I408" s="234"/>
      <c r="J408" s="230"/>
      <c r="K408" s="230"/>
      <c r="L408" s="235"/>
      <c r="M408" s="236"/>
      <c r="N408" s="237"/>
      <c r="O408" s="237"/>
      <c r="P408" s="237"/>
      <c r="Q408" s="237"/>
      <c r="R408" s="237"/>
      <c r="S408" s="237"/>
      <c r="T408" s="238"/>
      <c r="AT408" s="239" t="s">
        <v>151</v>
      </c>
      <c r="AU408" s="239" t="s">
        <v>86</v>
      </c>
      <c r="AV408" s="12" t="s">
        <v>86</v>
      </c>
      <c r="AW408" s="12" t="s">
        <v>37</v>
      </c>
      <c r="AX408" s="12" t="s">
        <v>84</v>
      </c>
      <c r="AY408" s="239" t="s">
        <v>126</v>
      </c>
    </row>
    <row r="409" spans="2:65" s="1" customFormat="1" ht="20.4" customHeight="1">
      <c r="B409" s="36"/>
      <c r="C409" s="213" t="s">
        <v>618</v>
      </c>
      <c r="D409" s="213" t="s">
        <v>128</v>
      </c>
      <c r="E409" s="214" t="s">
        <v>619</v>
      </c>
      <c r="F409" s="215" t="s">
        <v>620</v>
      </c>
      <c r="G409" s="216" t="s">
        <v>397</v>
      </c>
      <c r="H409" s="217">
        <v>7.5</v>
      </c>
      <c r="I409" s="218"/>
      <c r="J409" s="219">
        <f>ROUND(I409*H409,2)</f>
        <v>0</v>
      </c>
      <c r="K409" s="215" t="s">
        <v>132</v>
      </c>
      <c r="L409" s="41"/>
      <c r="M409" s="220" t="s">
        <v>19</v>
      </c>
      <c r="N409" s="221" t="s">
        <v>48</v>
      </c>
      <c r="O409" s="77"/>
      <c r="P409" s="222">
        <f>O409*H409</f>
        <v>0</v>
      </c>
      <c r="Q409" s="222">
        <v>0</v>
      </c>
      <c r="R409" s="222">
        <f>Q409*H409</f>
        <v>0</v>
      </c>
      <c r="S409" s="222">
        <v>0.043</v>
      </c>
      <c r="T409" s="223">
        <f>S409*H409</f>
        <v>0.32249999999999995</v>
      </c>
      <c r="AR409" s="15" t="s">
        <v>133</v>
      </c>
      <c r="AT409" s="15" t="s">
        <v>128</v>
      </c>
      <c r="AU409" s="15" t="s">
        <v>86</v>
      </c>
      <c r="AY409" s="15" t="s">
        <v>126</v>
      </c>
      <c r="BE409" s="224">
        <f>IF(N409="základní",J409,0)</f>
        <v>0</v>
      </c>
      <c r="BF409" s="224">
        <f>IF(N409="snížená",J409,0)</f>
        <v>0</v>
      </c>
      <c r="BG409" s="224">
        <f>IF(N409="zákl. přenesená",J409,0)</f>
        <v>0</v>
      </c>
      <c r="BH409" s="224">
        <f>IF(N409="sníž. přenesená",J409,0)</f>
        <v>0</v>
      </c>
      <c r="BI409" s="224">
        <f>IF(N409="nulová",J409,0)</f>
        <v>0</v>
      </c>
      <c r="BJ409" s="15" t="s">
        <v>84</v>
      </c>
      <c r="BK409" s="224">
        <f>ROUND(I409*H409,2)</f>
        <v>0</v>
      </c>
      <c r="BL409" s="15" t="s">
        <v>133</v>
      </c>
      <c r="BM409" s="15" t="s">
        <v>621</v>
      </c>
    </row>
    <row r="410" spans="2:47" s="1" customFormat="1" ht="12">
      <c r="B410" s="36"/>
      <c r="C410" s="37"/>
      <c r="D410" s="225" t="s">
        <v>135</v>
      </c>
      <c r="E410" s="37"/>
      <c r="F410" s="226" t="s">
        <v>622</v>
      </c>
      <c r="G410" s="37"/>
      <c r="H410" s="37"/>
      <c r="I410" s="140"/>
      <c r="J410" s="37"/>
      <c r="K410" s="37"/>
      <c r="L410" s="41"/>
      <c r="M410" s="227"/>
      <c r="N410" s="77"/>
      <c r="O410" s="77"/>
      <c r="P410" s="77"/>
      <c r="Q410" s="77"/>
      <c r="R410" s="77"/>
      <c r="S410" s="77"/>
      <c r="T410" s="78"/>
      <c r="AT410" s="15" t="s">
        <v>135</v>
      </c>
      <c r="AU410" s="15" t="s">
        <v>86</v>
      </c>
    </row>
    <row r="411" spans="2:47" s="1" customFormat="1" ht="12">
      <c r="B411" s="36"/>
      <c r="C411" s="37"/>
      <c r="D411" s="225" t="s">
        <v>137</v>
      </c>
      <c r="E411" s="37"/>
      <c r="F411" s="228" t="s">
        <v>623</v>
      </c>
      <c r="G411" s="37"/>
      <c r="H411" s="37"/>
      <c r="I411" s="140"/>
      <c r="J411" s="37"/>
      <c r="K411" s="37"/>
      <c r="L411" s="41"/>
      <c r="M411" s="227"/>
      <c r="N411" s="77"/>
      <c r="O411" s="77"/>
      <c r="P411" s="77"/>
      <c r="Q411" s="77"/>
      <c r="R411" s="77"/>
      <c r="S411" s="77"/>
      <c r="T411" s="78"/>
      <c r="AT411" s="15" t="s">
        <v>137</v>
      </c>
      <c r="AU411" s="15" t="s">
        <v>86</v>
      </c>
    </row>
    <row r="412" spans="2:65" s="1" customFormat="1" ht="20.4" customHeight="1">
      <c r="B412" s="36"/>
      <c r="C412" s="213" t="s">
        <v>624</v>
      </c>
      <c r="D412" s="213" t="s">
        <v>128</v>
      </c>
      <c r="E412" s="214" t="s">
        <v>625</v>
      </c>
      <c r="F412" s="215" t="s">
        <v>626</v>
      </c>
      <c r="G412" s="216" t="s">
        <v>397</v>
      </c>
      <c r="H412" s="217">
        <v>30</v>
      </c>
      <c r="I412" s="218"/>
      <c r="J412" s="219">
        <f>ROUND(I412*H412,2)</f>
        <v>0</v>
      </c>
      <c r="K412" s="215" t="s">
        <v>132</v>
      </c>
      <c r="L412" s="41"/>
      <c r="M412" s="220" t="s">
        <v>19</v>
      </c>
      <c r="N412" s="221" t="s">
        <v>48</v>
      </c>
      <c r="O412" s="77"/>
      <c r="P412" s="222">
        <f>O412*H412</f>
        <v>0</v>
      </c>
      <c r="Q412" s="222">
        <v>9E-05</v>
      </c>
      <c r="R412" s="222">
        <f>Q412*H412</f>
        <v>0.0027</v>
      </c>
      <c r="S412" s="222">
        <v>0.042</v>
      </c>
      <c r="T412" s="223">
        <f>S412*H412</f>
        <v>1.26</v>
      </c>
      <c r="AR412" s="15" t="s">
        <v>133</v>
      </c>
      <c r="AT412" s="15" t="s">
        <v>128</v>
      </c>
      <c r="AU412" s="15" t="s">
        <v>86</v>
      </c>
      <c r="AY412" s="15" t="s">
        <v>126</v>
      </c>
      <c r="BE412" s="224">
        <f>IF(N412="základní",J412,0)</f>
        <v>0</v>
      </c>
      <c r="BF412" s="224">
        <f>IF(N412="snížená",J412,0)</f>
        <v>0</v>
      </c>
      <c r="BG412" s="224">
        <f>IF(N412="zákl. přenesená",J412,0)</f>
        <v>0</v>
      </c>
      <c r="BH412" s="224">
        <f>IF(N412="sníž. přenesená",J412,0)</f>
        <v>0</v>
      </c>
      <c r="BI412" s="224">
        <f>IF(N412="nulová",J412,0)</f>
        <v>0</v>
      </c>
      <c r="BJ412" s="15" t="s">
        <v>84</v>
      </c>
      <c r="BK412" s="224">
        <f>ROUND(I412*H412,2)</f>
        <v>0</v>
      </c>
      <c r="BL412" s="15" t="s">
        <v>133</v>
      </c>
      <c r="BM412" s="15" t="s">
        <v>627</v>
      </c>
    </row>
    <row r="413" spans="2:47" s="1" customFormat="1" ht="12">
      <c r="B413" s="36"/>
      <c r="C413" s="37"/>
      <c r="D413" s="225" t="s">
        <v>135</v>
      </c>
      <c r="E413" s="37"/>
      <c r="F413" s="226" t="s">
        <v>628</v>
      </c>
      <c r="G413" s="37"/>
      <c r="H413" s="37"/>
      <c r="I413" s="140"/>
      <c r="J413" s="37"/>
      <c r="K413" s="37"/>
      <c r="L413" s="41"/>
      <c r="M413" s="227"/>
      <c r="N413" s="77"/>
      <c r="O413" s="77"/>
      <c r="P413" s="77"/>
      <c r="Q413" s="77"/>
      <c r="R413" s="77"/>
      <c r="S413" s="77"/>
      <c r="T413" s="78"/>
      <c r="AT413" s="15" t="s">
        <v>135</v>
      </c>
      <c r="AU413" s="15" t="s">
        <v>86</v>
      </c>
    </row>
    <row r="414" spans="2:47" s="1" customFormat="1" ht="12">
      <c r="B414" s="36"/>
      <c r="C414" s="37"/>
      <c r="D414" s="225" t="s">
        <v>137</v>
      </c>
      <c r="E414" s="37"/>
      <c r="F414" s="228" t="s">
        <v>629</v>
      </c>
      <c r="G414" s="37"/>
      <c r="H414" s="37"/>
      <c r="I414" s="140"/>
      <c r="J414" s="37"/>
      <c r="K414" s="37"/>
      <c r="L414" s="41"/>
      <c r="M414" s="227"/>
      <c r="N414" s="77"/>
      <c r="O414" s="77"/>
      <c r="P414" s="77"/>
      <c r="Q414" s="77"/>
      <c r="R414" s="77"/>
      <c r="S414" s="77"/>
      <c r="T414" s="78"/>
      <c r="AT414" s="15" t="s">
        <v>137</v>
      </c>
      <c r="AU414" s="15" t="s">
        <v>86</v>
      </c>
    </row>
    <row r="415" spans="2:65" s="1" customFormat="1" ht="20.4" customHeight="1">
      <c r="B415" s="36"/>
      <c r="C415" s="213" t="s">
        <v>630</v>
      </c>
      <c r="D415" s="213" t="s">
        <v>128</v>
      </c>
      <c r="E415" s="214" t="s">
        <v>631</v>
      </c>
      <c r="F415" s="215" t="s">
        <v>632</v>
      </c>
      <c r="G415" s="216" t="s">
        <v>131</v>
      </c>
      <c r="H415" s="217">
        <v>1</v>
      </c>
      <c r="I415" s="218"/>
      <c r="J415" s="219">
        <f>ROUND(I415*H415,2)</f>
        <v>0</v>
      </c>
      <c r="K415" s="215" t="s">
        <v>132</v>
      </c>
      <c r="L415" s="41"/>
      <c r="M415" s="220" t="s">
        <v>19</v>
      </c>
      <c r="N415" s="221" t="s">
        <v>48</v>
      </c>
      <c r="O415" s="77"/>
      <c r="P415" s="222">
        <f>O415*H415</f>
        <v>0</v>
      </c>
      <c r="Q415" s="222">
        <v>0</v>
      </c>
      <c r="R415" s="222">
        <f>Q415*H415</f>
        <v>0</v>
      </c>
      <c r="S415" s="222">
        <v>0.082</v>
      </c>
      <c r="T415" s="223">
        <f>S415*H415</f>
        <v>0.082</v>
      </c>
      <c r="AR415" s="15" t="s">
        <v>133</v>
      </c>
      <c r="AT415" s="15" t="s">
        <v>128</v>
      </c>
      <c r="AU415" s="15" t="s">
        <v>86</v>
      </c>
      <c r="AY415" s="15" t="s">
        <v>126</v>
      </c>
      <c r="BE415" s="224">
        <f>IF(N415="základní",J415,0)</f>
        <v>0</v>
      </c>
      <c r="BF415" s="224">
        <f>IF(N415="snížená",J415,0)</f>
        <v>0</v>
      </c>
      <c r="BG415" s="224">
        <f>IF(N415="zákl. přenesená",J415,0)</f>
        <v>0</v>
      </c>
      <c r="BH415" s="224">
        <f>IF(N415="sníž. přenesená",J415,0)</f>
        <v>0</v>
      </c>
      <c r="BI415" s="224">
        <f>IF(N415="nulová",J415,0)</f>
        <v>0</v>
      </c>
      <c r="BJ415" s="15" t="s">
        <v>84</v>
      </c>
      <c r="BK415" s="224">
        <f>ROUND(I415*H415,2)</f>
        <v>0</v>
      </c>
      <c r="BL415" s="15" t="s">
        <v>133</v>
      </c>
      <c r="BM415" s="15" t="s">
        <v>633</v>
      </c>
    </row>
    <row r="416" spans="2:47" s="1" customFormat="1" ht="12">
      <c r="B416" s="36"/>
      <c r="C416" s="37"/>
      <c r="D416" s="225" t="s">
        <v>135</v>
      </c>
      <c r="E416" s="37"/>
      <c r="F416" s="226" t="s">
        <v>634</v>
      </c>
      <c r="G416" s="37"/>
      <c r="H416" s="37"/>
      <c r="I416" s="140"/>
      <c r="J416" s="37"/>
      <c r="K416" s="37"/>
      <c r="L416" s="41"/>
      <c r="M416" s="227"/>
      <c r="N416" s="77"/>
      <c r="O416" s="77"/>
      <c r="P416" s="77"/>
      <c r="Q416" s="77"/>
      <c r="R416" s="77"/>
      <c r="S416" s="77"/>
      <c r="T416" s="78"/>
      <c r="AT416" s="15" t="s">
        <v>135</v>
      </c>
      <c r="AU416" s="15" t="s">
        <v>86</v>
      </c>
    </row>
    <row r="417" spans="2:47" s="1" customFormat="1" ht="12">
      <c r="B417" s="36"/>
      <c r="C417" s="37"/>
      <c r="D417" s="225" t="s">
        <v>137</v>
      </c>
      <c r="E417" s="37"/>
      <c r="F417" s="228" t="s">
        <v>635</v>
      </c>
      <c r="G417" s="37"/>
      <c r="H417" s="37"/>
      <c r="I417" s="140"/>
      <c r="J417" s="37"/>
      <c r="K417" s="37"/>
      <c r="L417" s="41"/>
      <c r="M417" s="227"/>
      <c r="N417" s="77"/>
      <c r="O417" s="77"/>
      <c r="P417" s="77"/>
      <c r="Q417" s="77"/>
      <c r="R417" s="77"/>
      <c r="S417" s="77"/>
      <c r="T417" s="78"/>
      <c r="AT417" s="15" t="s">
        <v>137</v>
      </c>
      <c r="AU417" s="15" t="s">
        <v>86</v>
      </c>
    </row>
    <row r="418" spans="2:65" s="1" customFormat="1" ht="20.4" customHeight="1">
      <c r="B418" s="36"/>
      <c r="C418" s="213" t="s">
        <v>636</v>
      </c>
      <c r="D418" s="213" t="s">
        <v>128</v>
      </c>
      <c r="E418" s="214" t="s">
        <v>637</v>
      </c>
      <c r="F418" s="215" t="s">
        <v>638</v>
      </c>
      <c r="G418" s="216" t="s">
        <v>397</v>
      </c>
      <c r="H418" s="217">
        <v>5</v>
      </c>
      <c r="I418" s="218"/>
      <c r="J418" s="219">
        <f>ROUND(I418*H418,2)</f>
        <v>0</v>
      </c>
      <c r="K418" s="215" t="s">
        <v>132</v>
      </c>
      <c r="L418" s="41"/>
      <c r="M418" s="220" t="s">
        <v>19</v>
      </c>
      <c r="N418" s="221" t="s">
        <v>48</v>
      </c>
      <c r="O418" s="77"/>
      <c r="P418" s="222">
        <f>O418*H418</f>
        <v>0</v>
      </c>
      <c r="Q418" s="222">
        <v>0</v>
      </c>
      <c r="R418" s="222">
        <f>Q418*H418</f>
        <v>0</v>
      </c>
      <c r="S418" s="222">
        <v>2.055</v>
      </c>
      <c r="T418" s="223">
        <f>S418*H418</f>
        <v>10.275</v>
      </c>
      <c r="AR418" s="15" t="s">
        <v>133</v>
      </c>
      <c r="AT418" s="15" t="s">
        <v>128</v>
      </c>
      <c r="AU418" s="15" t="s">
        <v>86</v>
      </c>
      <c r="AY418" s="15" t="s">
        <v>126</v>
      </c>
      <c r="BE418" s="224">
        <f>IF(N418="základní",J418,0)</f>
        <v>0</v>
      </c>
      <c r="BF418" s="224">
        <f>IF(N418="snížená",J418,0)</f>
        <v>0</v>
      </c>
      <c r="BG418" s="224">
        <f>IF(N418="zákl. přenesená",J418,0)</f>
        <v>0</v>
      </c>
      <c r="BH418" s="224">
        <f>IF(N418="sníž. přenesená",J418,0)</f>
        <v>0</v>
      </c>
      <c r="BI418" s="224">
        <f>IF(N418="nulová",J418,0)</f>
        <v>0</v>
      </c>
      <c r="BJ418" s="15" t="s">
        <v>84</v>
      </c>
      <c r="BK418" s="224">
        <f>ROUND(I418*H418,2)</f>
        <v>0</v>
      </c>
      <c r="BL418" s="15" t="s">
        <v>133</v>
      </c>
      <c r="BM418" s="15" t="s">
        <v>639</v>
      </c>
    </row>
    <row r="419" spans="2:47" s="1" customFormat="1" ht="12">
      <c r="B419" s="36"/>
      <c r="C419" s="37"/>
      <c r="D419" s="225" t="s">
        <v>135</v>
      </c>
      <c r="E419" s="37"/>
      <c r="F419" s="226" t="s">
        <v>640</v>
      </c>
      <c r="G419" s="37"/>
      <c r="H419" s="37"/>
      <c r="I419" s="140"/>
      <c r="J419" s="37"/>
      <c r="K419" s="37"/>
      <c r="L419" s="41"/>
      <c r="M419" s="227"/>
      <c r="N419" s="77"/>
      <c r="O419" s="77"/>
      <c r="P419" s="77"/>
      <c r="Q419" s="77"/>
      <c r="R419" s="77"/>
      <c r="S419" s="77"/>
      <c r="T419" s="78"/>
      <c r="AT419" s="15" t="s">
        <v>135</v>
      </c>
      <c r="AU419" s="15" t="s">
        <v>86</v>
      </c>
    </row>
    <row r="420" spans="2:47" s="1" customFormat="1" ht="12">
      <c r="B420" s="36"/>
      <c r="C420" s="37"/>
      <c r="D420" s="225" t="s">
        <v>137</v>
      </c>
      <c r="E420" s="37"/>
      <c r="F420" s="228" t="s">
        <v>641</v>
      </c>
      <c r="G420" s="37"/>
      <c r="H420" s="37"/>
      <c r="I420" s="140"/>
      <c r="J420" s="37"/>
      <c r="K420" s="37"/>
      <c r="L420" s="41"/>
      <c r="M420" s="227"/>
      <c r="N420" s="77"/>
      <c r="O420" s="77"/>
      <c r="P420" s="77"/>
      <c r="Q420" s="77"/>
      <c r="R420" s="77"/>
      <c r="S420" s="77"/>
      <c r="T420" s="78"/>
      <c r="AT420" s="15" t="s">
        <v>137</v>
      </c>
      <c r="AU420" s="15" t="s">
        <v>86</v>
      </c>
    </row>
    <row r="421" spans="2:63" s="11" customFormat="1" ht="22.8" customHeight="1">
      <c r="B421" s="197"/>
      <c r="C421" s="198"/>
      <c r="D421" s="199" t="s">
        <v>76</v>
      </c>
      <c r="E421" s="211" t="s">
        <v>642</v>
      </c>
      <c r="F421" s="211" t="s">
        <v>643</v>
      </c>
      <c r="G421" s="198"/>
      <c r="H421" s="198"/>
      <c r="I421" s="201"/>
      <c r="J421" s="212">
        <f>BK421</f>
        <v>0</v>
      </c>
      <c r="K421" s="198"/>
      <c r="L421" s="203"/>
      <c r="M421" s="204"/>
      <c r="N421" s="205"/>
      <c r="O421" s="205"/>
      <c r="P421" s="206">
        <f>SUM(P422:P446)</f>
        <v>0</v>
      </c>
      <c r="Q421" s="205"/>
      <c r="R421" s="206">
        <f>SUM(R422:R446)</f>
        <v>0</v>
      </c>
      <c r="S421" s="205"/>
      <c r="T421" s="207">
        <f>SUM(T422:T446)</f>
        <v>0</v>
      </c>
      <c r="AR421" s="208" t="s">
        <v>84</v>
      </c>
      <c r="AT421" s="209" t="s">
        <v>76</v>
      </c>
      <c r="AU421" s="209" t="s">
        <v>84</v>
      </c>
      <c r="AY421" s="208" t="s">
        <v>126</v>
      </c>
      <c r="BK421" s="210">
        <f>SUM(BK422:BK446)</f>
        <v>0</v>
      </c>
    </row>
    <row r="422" spans="2:65" s="1" customFormat="1" ht="20.4" customHeight="1">
      <c r="B422" s="36"/>
      <c r="C422" s="213" t="s">
        <v>644</v>
      </c>
      <c r="D422" s="213" t="s">
        <v>128</v>
      </c>
      <c r="E422" s="214" t="s">
        <v>645</v>
      </c>
      <c r="F422" s="215" t="s">
        <v>646</v>
      </c>
      <c r="G422" s="216" t="s">
        <v>246</v>
      </c>
      <c r="H422" s="217">
        <v>12933.604</v>
      </c>
      <c r="I422" s="218"/>
      <c r="J422" s="219">
        <f>ROUND(I422*H422,2)</f>
        <v>0</v>
      </c>
      <c r="K422" s="215" t="s">
        <v>132</v>
      </c>
      <c r="L422" s="41"/>
      <c r="M422" s="220" t="s">
        <v>19</v>
      </c>
      <c r="N422" s="221" t="s">
        <v>48</v>
      </c>
      <c r="O422" s="77"/>
      <c r="P422" s="222">
        <f>O422*H422</f>
        <v>0</v>
      </c>
      <c r="Q422" s="222">
        <v>0</v>
      </c>
      <c r="R422" s="222">
        <f>Q422*H422</f>
        <v>0</v>
      </c>
      <c r="S422" s="222">
        <v>0</v>
      </c>
      <c r="T422" s="223">
        <f>S422*H422</f>
        <v>0</v>
      </c>
      <c r="AR422" s="15" t="s">
        <v>133</v>
      </c>
      <c r="AT422" s="15" t="s">
        <v>128</v>
      </c>
      <c r="AU422" s="15" t="s">
        <v>86</v>
      </c>
      <c r="AY422" s="15" t="s">
        <v>126</v>
      </c>
      <c r="BE422" s="224">
        <f>IF(N422="základní",J422,0)</f>
        <v>0</v>
      </c>
      <c r="BF422" s="224">
        <f>IF(N422="snížená",J422,0)</f>
        <v>0</v>
      </c>
      <c r="BG422" s="224">
        <f>IF(N422="zákl. přenesená",J422,0)</f>
        <v>0</v>
      </c>
      <c r="BH422" s="224">
        <f>IF(N422="sníž. přenesená",J422,0)</f>
        <v>0</v>
      </c>
      <c r="BI422" s="224">
        <f>IF(N422="nulová",J422,0)</f>
        <v>0</v>
      </c>
      <c r="BJ422" s="15" t="s">
        <v>84</v>
      </c>
      <c r="BK422" s="224">
        <f>ROUND(I422*H422,2)</f>
        <v>0</v>
      </c>
      <c r="BL422" s="15" t="s">
        <v>133</v>
      </c>
      <c r="BM422" s="15" t="s">
        <v>647</v>
      </c>
    </row>
    <row r="423" spans="2:47" s="1" customFormat="1" ht="12">
      <c r="B423" s="36"/>
      <c r="C423" s="37"/>
      <c r="D423" s="225" t="s">
        <v>135</v>
      </c>
      <c r="E423" s="37"/>
      <c r="F423" s="226" t="s">
        <v>648</v>
      </c>
      <c r="G423" s="37"/>
      <c r="H423" s="37"/>
      <c r="I423" s="140"/>
      <c r="J423" s="37"/>
      <c r="K423" s="37"/>
      <c r="L423" s="41"/>
      <c r="M423" s="227"/>
      <c r="N423" s="77"/>
      <c r="O423" s="77"/>
      <c r="P423" s="77"/>
      <c r="Q423" s="77"/>
      <c r="R423" s="77"/>
      <c r="S423" s="77"/>
      <c r="T423" s="78"/>
      <c r="AT423" s="15" t="s">
        <v>135</v>
      </c>
      <c r="AU423" s="15" t="s">
        <v>86</v>
      </c>
    </row>
    <row r="424" spans="2:47" s="1" customFormat="1" ht="12">
      <c r="B424" s="36"/>
      <c r="C424" s="37"/>
      <c r="D424" s="225" t="s">
        <v>137</v>
      </c>
      <c r="E424" s="37"/>
      <c r="F424" s="228" t="s">
        <v>649</v>
      </c>
      <c r="G424" s="37"/>
      <c r="H424" s="37"/>
      <c r="I424" s="140"/>
      <c r="J424" s="37"/>
      <c r="K424" s="37"/>
      <c r="L424" s="41"/>
      <c r="M424" s="227"/>
      <c r="N424" s="77"/>
      <c r="O424" s="77"/>
      <c r="P424" s="77"/>
      <c r="Q424" s="77"/>
      <c r="R424" s="77"/>
      <c r="S424" s="77"/>
      <c r="T424" s="78"/>
      <c r="AT424" s="15" t="s">
        <v>137</v>
      </c>
      <c r="AU424" s="15" t="s">
        <v>86</v>
      </c>
    </row>
    <row r="425" spans="2:65" s="1" customFormat="1" ht="20.4" customHeight="1">
      <c r="B425" s="36"/>
      <c r="C425" s="213" t="s">
        <v>650</v>
      </c>
      <c r="D425" s="213" t="s">
        <v>128</v>
      </c>
      <c r="E425" s="214" t="s">
        <v>651</v>
      </c>
      <c r="F425" s="215" t="s">
        <v>652</v>
      </c>
      <c r="G425" s="216" t="s">
        <v>246</v>
      </c>
      <c r="H425" s="217">
        <v>116402.436</v>
      </c>
      <c r="I425" s="218"/>
      <c r="J425" s="219">
        <f>ROUND(I425*H425,2)</f>
        <v>0</v>
      </c>
      <c r="K425" s="215" t="s">
        <v>132</v>
      </c>
      <c r="L425" s="41"/>
      <c r="M425" s="220" t="s">
        <v>19</v>
      </c>
      <c r="N425" s="221" t="s">
        <v>48</v>
      </c>
      <c r="O425" s="77"/>
      <c r="P425" s="222">
        <f>O425*H425</f>
        <v>0</v>
      </c>
      <c r="Q425" s="222">
        <v>0</v>
      </c>
      <c r="R425" s="222">
        <f>Q425*H425</f>
        <v>0</v>
      </c>
      <c r="S425" s="222">
        <v>0</v>
      </c>
      <c r="T425" s="223">
        <f>S425*H425</f>
        <v>0</v>
      </c>
      <c r="AR425" s="15" t="s">
        <v>133</v>
      </c>
      <c r="AT425" s="15" t="s">
        <v>128</v>
      </c>
      <c r="AU425" s="15" t="s">
        <v>86</v>
      </c>
      <c r="AY425" s="15" t="s">
        <v>126</v>
      </c>
      <c r="BE425" s="224">
        <f>IF(N425="základní",J425,0)</f>
        <v>0</v>
      </c>
      <c r="BF425" s="224">
        <f>IF(N425="snížená",J425,0)</f>
        <v>0</v>
      </c>
      <c r="BG425" s="224">
        <f>IF(N425="zákl. přenesená",J425,0)</f>
        <v>0</v>
      </c>
      <c r="BH425" s="224">
        <f>IF(N425="sníž. přenesená",J425,0)</f>
        <v>0</v>
      </c>
      <c r="BI425" s="224">
        <f>IF(N425="nulová",J425,0)</f>
        <v>0</v>
      </c>
      <c r="BJ425" s="15" t="s">
        <v>84</v>
      </c>
      <c r="BK425" s="224">
        <f>ROUND(I425*H425,2)</f>
        <v>0</v>
      </c>
      <c r="BL425" s="15" t="s">
        <v>133</v>
      </c>
      <c r="BM425" s="15" t="s">
        <v>653</v>
      </c>
    </row>
    <row r="426" spans="2:47" s="1" customFormat="1" ht="12">
      <c r="B426" s="36"/>
      <c r="C426" s="37"/>
      <c r="D426" s="225" t="s">
        <v>135</v>
      </c>
      <c r="E426" s="37"/>
      <c r="F426" s="226" t="s">
        <v>654</v>
      </c>
      <c r="G426" s="37"/>
      <c r="H426" s="37"/>
      <c r="I426" s="140"/>
      <c r="J426" s="37"/>
      <c r="K426" s="37"/>
      <c r="L426" s="41"/>
      <c r="M426" s="227"/>
      <c r="N426" s="77"/>
      <c r="O426" s="77"/>
      <c r="P426" s="77"/>
      <c r="Q426" s="77"/>
      <c r="R426" s="77"/>
      <c r="S426" s="77"/>
      <c r="T426" s="78"/>
      <c r="AT426" s="15" t="s">
        <v>135</v>
      </c>
      <c r="AU426" s="15" t="s">
        <v>86</v>
      </c>
    </row>
    <row r="427" spans="2:47" s="1" customFormat="1" ht="12">
      <c r="B427" s="36"/>
      <c r="C427" s="37"/>
      <c r="D427" s="225" t="s">
        <v>137</v>
      </c>
      <c r="E427" s="37"/>
      <c r="F427" s="228" t="s">
        <v>649</v>
      </c>
      <c r="G427" s="37"/>
      <c r="H427" s="37"/>
      <c r="I427" s="140"/>
      <c r="J427" s="37"/>
      <c r="K427" s="37"/>
      <c r="L427" s="41"/>
      <c r="M427" s="227"/>
      <c r="N427" s="77"/>
      <c r="O427" s="77"/>
      <c r="P427" s="77"/>
      <c r="Q427" s="77"/>
      <c r="R427" s="77"/>
      <c r="S427" s="77"/>
      <c r="T427" s="78"/>
      <c r="AT427" s="15" t="s">
        <v>137</v>
      </c>
      <c r="AU427" s="15" t="s">
        <v>86</v>
      </c>
    </row>
    <row r="428" spans="2:51" s="12" customFormat="1" ht="12">
      <c r="B428" s="229"/>
      <c r="C428" s="230"/>
      <c r="D428" s="225" t="s">
        <v>151</v>
      </c>
      <c r="E428" s="230"/>
      <c r="F428" s="232" t="s">
        <v>655</v>
      </c>
      <c r="G428" s="230"/>
      <c r="H428" s="233">
        <v>116402.436</v>
      </c>
      <c r="I428" s="234"/>
      <c r="J428" s="230"/>
      <c r="K428" s="230"/>
      <c r="L428" s="235"/>
      <c r="M428" s="236"/>
      <c r="N428" s="237"/>
      <c r="O428" s="237"/>
      <c r="P428" s="237"/>
      <c r="Q428" s="237"/>
      <c r="R428" s="237"/>
      <c r="S428" s="237"/>
      <c r="T428" s="238"/>
      <c r="AT428" s="239" t="s">
        <v>151</v>
      </c>
      <c r="AU428" s="239" t="s">
        <v>86</v>
      </c>
      <c r="AV428" s="12" t="s">
        <v>86</v>
      </c>
      <c r="AW428" s="12" t="s">
        <v>4</v>
      </c>
      <c r="AX428" s="12" t="s">
        <v>84</v>
      </c>
      <c r="AY428" s="239" t="s">
        <v>126</v>
      </c>
    </row>
    <row r="429" spans="2:65" s="1" customFormat="1" ht="20.4" customHeight="1">
      <c r="B429" s="36"/>
      <c r="C429" s="213" t="s">
        <v>656</v>
      </c>
      <c r="D429" s="213" t="s">
        <v>128</v>
      </c>
      <c r="E429" s="214" t="s">
        <v>657</v>
      </c>
      <c r="F429" s="215" t="s">
        <v>658</v>
      </c>
      <c r="G429" s="216" t="s">
        <v>246</v>
      </c>
      <c r="H429" s="217">
        <v>12933.604</v>
      </c>
      <c r="I429" s="218"/>
      <c r="J429" s="219">
        <f>ROUND(I429*H429,2)</f>
        <v>0</v>
      </c>
      <c r="K429" s="215" t="s">
        <v>132</v>
      </c>
      <c r="L429" s="41"/>
      <c r="M429" s="220" t="s">
        <v>19</v>
      </c>
      <c r="N429" s="221" t="s">
        <v>48</v>
      </c>
      <c r="O429" s="77"/>
      <c r="P429" s="222">
        <f>O429*H429</f>
        <v>0</v>
      </c>
      <c r="Q429" s="222">
        <v>0</v>
      </c>
      <c r="R429" s="222">
        <f>Q429*H429</f>
        <v>0</v>
      </c>
      <c r="S429" s="222">
        <v>0</v>
      </c>
      <c r="T429" s="223">
        <f>S429*H429</f>
        <v>0</v>
      </c>
      <c r="AR429" s="15" t="s">
        <v>133</v>
      </c>
      <c r="AT429" s="15" t="s">
        <v>128</v>
      </c>
      <c r="AU429" s="15" t="s">
        <v>86</v>
      </c>
      <c r="AY429" s="15" t="s">
        <v>126</v>
      </c>
      <c r="BE429" s="224">
        <f>IF(N429="základní",J429,0)</f>
        <v>0</v>
      </c>
      <c r="BF429" s="224">
        <f>IF(N429="snížená",J429,0)</f>
        <v>0</v>
      </c>
      <c r="BG429" s="224">
        <f>IF(N429="zákl. přenesená",J429,0)</f>
        <v>0</v>
      </c>
      <c r="BH429" s="224">
        <f>IF(N429="sníž. přenesená",J429,0)</f>
        <v>0</v>
      </c>
      <c r="BI429" s="224">
        <f>IF(N429="nulová",J429,0)</f>
        <v>0</v>
      </c>
      <c r="BJ429" s="15" t="s">
        <v>84</v>
      </c>
      <c r="BK429" s="224">
        <f>ROUND(I429*H429,2)</f>
        <v>0</v>
      </c>
      <c r="BL429" s="15" t="s">
        <v>133</v>
      </c>
      <c r="BM429" s="15" t="s">
        <v>659</v>
      </c>
    </row>
    <row r="430" spans="2:47" s="1" customFormat="1" ht="12">
      <c r="B430" s="36"/>
      <c r="C430" s="37"/>
      <c r="D430" s="225" t="s">
        <v>135</v>
      </c>
      <c r="E430" s="37"/>
      <c r="F430" s="226" t="s">
        <v>660</v>
      </c>
      <c r="G430" s="37"/>
      <c r="H430" s="37"/>
      <c r="I430" s="140"/>
      <c r="J430" s="37"/>
      <c r="K430" s="37"/>
      <c r="L430" s="41"/>
      <c r="M430" s="227"/>
      <c r="N430" s="77"/>
      <c r="O430" s="77"/>
      <c r="P430" s="77"/>
      <c r="Q430" s="77"/>
      <c r="R430" s="77"/>
      <c r="S430" s="77"/>
      <c r="T430" s="78"/>
      <c r="AT430" s="15" t="s">
        <v>135</v>
      </c>
      <c r="AU430" s="15" t="s">
        <v>86</v>
      </c>
    </row>
    <row r="431" spans="2:47" s="1" customFormat="1" ht="12">
      <c r="B431" s="36"/>
      <c r="C431" s="37"/>
      <c r="D431" s="225" t="s">
        <v>137</v>
      </c>
      <c r="E431" s="37"/>
      <c r="F431" s="228" t="s">
        <v>661</v>
      </c>
      <c r="G431" s="37"/>
      <c r="H431" s="37"/>
      <c r="I431" s="140"/>
      <c r="J431" s="37"/>
      <c r="K431" s="37"/>
      <c r="L431" s="41"/>
      <c r="M431" s="227"/>
      <c r="N431" s="77"/>
      <c r="O431" s="77"/>
      <c r="P431" s="77"/>
      <c r="Q431" s="77"/>
      <c r="R431" s="77"/>
      <c r="S431" s="77"/>
      <c r="T431" s="78"/>
      <c r="AT431" s="15" t="s">
        <v>137</v>
      </c>
      <c r="AU431" s="15" t="s">
        <v>86</v>
      </c>
    </row>
    <row r="432" spans="2:65" s="1" customFormat="1" ht="20.4" customHeight="1">
      <c r="B432" s="36"/>
      <c r="C432" s="213" t="s">
        <v>662</v>
      </c>
      <c r="D432" s="213" t="s">
        <v>128</v>
      </c>
      <c r="E432" s="214" t="s">
        <v>663</v>
      </c>
      <c r="F432" s="215" t="s">
        <v>664</v>
      </c>
      <c r="G432" s="216" t="s">
        <v>246</v>
      </c>
      <c r="H432" s="217">
        <v>14.455</v>
      </c>
      <c r="I432" s="218"/>
      <c r="J432" s="219">
        <f>ROUND(I432*H432,2)</f>
        <v>0</v>
      </c>
      <c r="K432" s="215" t="s">
        <v>132</v>
      </c>
      <c r="L432" s="41"/>
      <c r="M432" s="220" t="s">
        <v>19</v>
      </c>
      <c r="N432" s="221" t="s">
        <v>48</v>
      </c>
      <c r="O432" s="77"/>
      <c r="P432" s="222">
        <f>O432*H432</f>
        <v>0</v>
      </c>
      <c r="Q432" s="222">
        <v>0</v>
      </c>
      <c r="R432" s="222">
        <f>Q432*H432</f>
        <v>0</v>
      </c>
      <c r="S432" s="222">
        <v>0</v>
      </c>
      <c r="T432" s="223">
        <f>S432*H432</f>
        <v>0</v>
      </c>
      <c r="AR432" s="15" t="s">
        <v>133</v>
      </c>
      <c r="AT432" s="15" t="s">
        <v>128</v>
      </c>
      <c r="AU432" s="15" t="s">
        <v>86</v>
      </c>
      <c r="AY432" s="15" t="s">
        <v>126</v>
      </c>
      <c r="BE432" s="224">
        <f>IF(N432="základní",J432,0)</f>
        <v>0</v>
      </c>
      <c r="BF432" s="224">
        <f>IF(N432="snížená",J432,0)</f>
        <v>0</v>
      </c>
      <c r="BG432" s="224">
        <f>IF(N432="zákl. přenesená",J432,0)</f>
        <v>0</v>
      </c>
      <c r="BH432" s="224">
        <f>IF(N432="sníž. přenesená",J432,0)</f>
        <v>0</v>
      </c>
      <c r="BI432" s="224">
        <f>IF(N432="nulová",J432,0)</f>
        <v>0</v>
      </c>
      <c r="BJ432" s="15" t="s">
        <v>84</v>
      </c>
      <c r="BK432" s="224">
        <f>ROUND(I432*H432,2)</f>
        <v>0</v>
      </c>
      <c r="BL432" s="15" t="s">
        <v>133</v>
      </c>
      <c r="BM432" s="15" t="s">
        <v>665</v>
      </c>
    </row>
    <row r="433" spans="2:47" s="1" customFormat="1" ht="12">
      <c r="B433" s="36"/>
      <c r="C433" s="37"/>
      <c r="D433" s="225" t="s">
        <v>135</v>
      </c>
      <c r="E433" s="37"/>
      <c r="F433" s="226" t="s">
        <v>666</v>
      </c>
      <c r="G433" s="37"/>
      <c r="H433" s="37"/>
      <c r="I433" s="140"/>
      <c r="J433" s="37"/>
      <c r="K433" s="37"/>
      <c r="L433" s="41"/>
      <c r="M433" s="227"/>
      <c r="N433" s="77"/>
      <c r="O433" s="77"/>
      <c r="P433" s="77"/>
      <c r="Q433" s="77"/>
      <c r="R433" s="77"/>
      <c r="S433" s="77"/>
      <c r="T433" s="78"/>
      <c r="AT433" s="15" t="s">
        <v>135</v>
      </c>
      <c r="AU433" s="15" t="s">
        <v>86</v>
      </c>
    </row>
    <row r="434" spans="2:47" s="1" customFormat="1" ht="12">
      <c r="B434" s="36"/>
      <c r="C434" s="37"/>
      <c r="D434" s="225" t="s">
        <v>137</v>
      </c>
      <c r="E434" s="37"/>
      <c r="F434" s="228" t="s">
        <v>667</v>
      </c>
      <c r="G434" s="37"/>
      <c r="H434" s="37"/>
      <c r="I434" s="140"/>
      <c r="J434" s="37"/>
      <c r="K434" s="37"/>
      <c r="L434" s="41"/>
      <c r="M434" s="227"/>
      <c r="N434" s="77"/>
      <c r="O434" s="77"/>
      <c r="P434" s="77"/>
      <c r="Q434" s="77"/>
      <c r="R434" s="77"/>
      <c r="S434" s="77"/>
      <c r="T434" s="78"/>
      <c r="AT434" s="15" t="s">
        <v>137</v>
      </c>
      <c r="AU434" s="15" t="s">
        <v>86</v>
      </c>
    </row>
    <row r="435" spans="2:51" s="12" customFormat="1" ht="12">
      <c r="B435" s="229"/>
      <c r="C435" s="230"/>
      <c r="D435" s="225" t="s">
        <v>151</v>
      </c>
      <c r="E435" s="231" t="s">
        <v>19</v>
      </c>
      <c r="F435" s="232" t="s">
        <v>668</v>
      </c>
      <c r="G435" s="230"/>
      <c r="H435" s="233">
        <v>4.18</v>
      </c>
      <c r="I435" s="234"/>
      <c r="J435" s="230"/>
      <c r="K435" s="230"/>
      <c r="L435" s="235"/>
      <c r="M435" s="236"/>
      <c r="N435" s="237"/>
      <c r="O435" s="237"/>
      <c r="P435" s="237"/>
      <c r="Q435" s="237"/>
      <c r="R435" s="237"/>
      <c r="S435" s="237"/>
      <c r="T435" s="238"/>
      <c r="AT435" s="239" t="s">
        <v>151</v>
      </c>
      <c r="AU435" s="239" t="s">
        <v>86</v>
      </c>
      <c r="AV435" s="12" t="s">
        <v>86</v>
      </c>
      <c r="AW435" s="12" t="s">
        <v>37</v>
      </c>
      <c r="AX435" s="12" t="s">
        <v>77</v>
      </c>
      <c r="AY435" s="239" t="s">
        <v>126</v>
      </c>
    </row>
    <row r="436" spans="2:51" s="12" customFormat="1" ht="12">
      <c r="B436" s="229"/>
      <c r="C436" s="230"/>
      <c r="D436" s="225" t="s">
        <v>151</v>
      </c>
      <c r="E436" s="231" t="s">
        <v>19</v>
      </c>
      <c r="F436" s="232" t="s">
        <v>669</v>
      </c>
      <c r="G436" s="230"/>
      <c r="H436" s="233">
        <v>10.275</v>
      </c>
      <c r="I436" s="234"/>
      <c r="J436" s="230"/>
      <c r="K436" s="230"/>
      <c r="L436" s="235"/>
      <c r="M436" s="236"/>
      <c r="N436" s="237"/>
      <c r="O436" s="237"/>
      <c r="P436" s="237"/>
      <c r="Q436" s="237"/>
      <c r="R436" s="237"/>
      <c r="S436" s="237"/>
      <c r="T436" s="238"/>
      <c r="AT436" s="239" t="s">
        <v>151</v>
      </c>
      <c r="AU436" s="239" t="s">
        <v>86</v>
      </c>
      <c r="AV436" s="12" t="s">
        <v>86</v>
      </c>
      <c r="AW436" s="12" t="s">
        <v>37</v>
      </c>
      <c r="AX436" s="12" t="s">
        <v>77</v>
      </c>
      <c r="AY436" s="239" t="s">
        <v>126</v>
      </c>
    </row>
    <row r="437" spans="2:65" s="1" customFormat="1" ht="20.4" customHeight="1">
      <c r="B437" s="36"/>
      <c r="C437" s="213" t="s">
        <v>670</v>
      </c>
      <c r="D437" s="213" t="s">
        <v>128</v>
      </c>
      <c r="E437" s="214" t="s">
        <v>671</v>
      </c>
      <c r="F437" s="215" t="s">
        <v>672</v>
      </c>
      <c r="G437" s="216" t="s">
        <v>246</v>
      </c>
      <c r="H437" s="217">
        <v>6490.609</v>
      </c>
      <c r="I437" s="218"/>
      <c r="J437" s="219">
        <f>ROUND(I437*H437,2)</f>
        <v>0</v>
      </c>
      <c r="K437" s="215" t="s">
        <v>132</v>
      </c>
      <c r="L437" s="41"/>
      <c r="M437" s="220" t="s">
        <v>19</v>
      </c>
      <c r="N437" s="221" t="s">
        <v>48</v>
      </c>
      <c r="O437" s="77"/>
      <c r="P437" s="222">
        <f>O437*H437</f>
        <v>0</v>
      </c>
      <c r="Q437" s="222">
        <v>0</v>
      </c>
      <c r="R437" s="222">
        <f>Q437*H437</f>
        <v>0</v>
      </c>
      <c r="S437" s="222">
        <v>0</v>
      </c>
      <c r="T437" s="223">
        <f>S437*H437</f>
        <v>0</v>
      </c>
      <c r="AR437" s="15" t="s">
        <v>133</v>
      </c>
      <c r="AT437" s="15" t="s">
        <v>128</v>
      </c>
      <c r="AU437" s="15" t="s">
        <v>86</v>
      </c>
      <c r="AY437" s="15" t="s">
        <v>126</v>
      </c>
      <c r="BE437" s="224">
        <f>IF(N437="základní",J437,0)</f>
        <v>0</v>
      </c>
      <c r="BF437" s="224">
        <f>IF(N437="snížená",J437,0)</f>
        <v>0</v>
      </c>
      <c r="BG437" s="224">
        <f>IF(N437="zákl. přenesená",J437,0)</f>
        <v>0</v>
      </c>
      <c r="BH437" s="224">
        <f>IF(N437="sníž. přenesená",J437,0)</f>
        <v>0</v>
      </c>
      <c r="BI437" s="224">
        <f>IF(N437="nulová",J437,0)</f>
        <v>0</v>
      </c>
      <c r="BJ437" s="15" t="s">
        <v>84</v>
      </c>
      <c r="BK437" s="224">
        <f>ROUND(I437*H437,2)</f>
        <v>0</v>
      </c>
      <c r="BL437" s="15" t="s">
        <v>133</v>
      </c>
      <c r="BM437" s="15" t="s">
        <v>673</v>
      </c>
    </row>
    <row r="438" spans="2:47" s="1" customFormat="1" ht="12">
      <c r="B438" s="36"/>
      <c r="C438" s="37"/>
      <c r="D438" s="225" t="s">
        <v>135</v>
      </c>
      <c r="E438" s="37"/>
      <c r="F438" s="226" t="s">
        <v>674</v>
      </c>
      <c r="G438" s="37"/>
      <c r="H438" s="37"/>
      <c r="I438" s="140"/>
      <c r="J438" s="37"/>
      <c r="K438" s="37"/>
      <c r="L438" s="41"/>
      <c r="M438" s="227"/>
      <c r="N438" s="77"/>
      <c r="O438" s="77"/>
      <c r="P438" s="77"/>
      <c r="Q438" s="77"/>
      <c r="R438" s="77"/>
      <c r="S438" s="77"/>
      <c r="T438" s="78"/>
      <c r="AT438" s="15" t="s">
        <v>135</v>
      </c>
      <c r="AU438" s="15" t="s">
        <v>86</v>
      </c>
    </row>
    <row r="439" spans="2:47" s="1" customFormat="1" ht="12">
      <c r="B439" s="36"/>
      <c r="C439" s="37"/>
      <c r="D439" s="225" t="s">
        <v>137</v>
      </c>
      <c r="E439" s="37"/>
      <c r="F439" s="228" t="s">
        <v>667</v>
      </c>
      <c r="G439" s="37"/>
      <c r="H439" s="37"/>
      <c r="I439" s="140"/>
      <c r="J439" s="37"/>
      <c r="K439" s="37"/>
      <c r="L439" s="41"/>
      <c r="M439" s="227"/>
      <c r="N439" s="77"/>
      <c r="O439" s="77"/>
      <c r="P439" s="77"/>
      <c r="Q439" s="77"/>
      <c r="R439" s="77"/>
      <c r="S439" s="77"/>
      <c r="T439" s="78"/>
      <c r="AT439" s="15" t="s">
        <v>137</v>
      </c>
      <c r="AU439" s="15" t="s">
        <v>86</v>
      </c>
    </row>
    <row r="440" spans="2:51" s="12" customFormat="1" ht="12">
      <c r="B440" s="229"/>
      <c r="C440" s="230"/>
      <c r="D440" s="225" t="s">
        <v>151</v>
      </c>
      <c r="E440" s="231" t="s">
        <v>19</v>
      </c>
      <c r="F440" s="232" t="s">
        <v>675</v>
      </c>
      <c r="G440" s="230"/>
      <c r="H440" s="233">
        <v>6490.609</v>
      </c>
      <c r="I440" s="234"/>
      <c r="J440" s="230"/>
      <c r="K440" s="230"/>
      <c r="L440" s="235"/>
      <c r="M440" s="236"/>
      <c r="N440" s="237"/>
      <c r="O440" s="237"/>
      <c r="P440" s="237"/>
      <c r="Q440" s="237"/>
      <c r="R440" s="237"/>
      <c r="S440" s="237"/>
      <c r="T440" s="238"/>
      <c r="AT440" s="239" t="s">
        <v>151</v>
      </c>
      <c r="AU440" s="239" t="s">
        <v>86</v>
      </c>
      <c r="AV440" s="12" t="s">
        <v>86</v>
      </c>
      <c r="AW440" s="12" t="s">
        <v>37</v>
      </c>
      <c r="AX440" s="12" t="s">
        <v>77</v>
      </c>
      <c r="AY440" s="239" t="s">
        <v>126</v>
      </c>
    </row>
    <row r="441" spans="2:65" s="1" customFormat="1" ht="20.4" customHeight="1">
      <c r="B441" s="36"/>
      <c r="C441" s="213" t="s">
        <v>676</v>
      </c>
      <c r="D441" s="213" t="s">
        <v>128</v>
      </c>
      <c r="E441" s="214" t="s">
        <v>677</v>
      </c>
      <c r="F441" s="215" t="s">
        <v>678</v>
      </c>
      <c r="G441" s="216" t="s">
        <v>246</v>
      </c>
      <c r="H441" s="217">
        <v>6426.399</v>
      </c>
      <c r="I441" s="218"/>
      <c r="J441" s="219">
        <f>ROUND(I441*H441,2)</f>
        <v>0</v>
      </c>
      <c r="K441" s="215" t="s">
        <v>132</v>
      </c>
      <c r="L441" s="41"/>
      <c r="M441" s="220" t="s">
        <v>19</v>
      </c>
      <c r="N441" s="221" t="s">
        <v>48</v>
      </c>
      <c r="O441" s="77"/>
      <c r="P441" s="222">
        <f>O441*H441</f>
        <v>0</v>
      </c>
      <c r="Q441" s="222">
        <v>0</v>
      </c>
      <c r="R441" s="222">
        <f>Q441*H441</f>
        <v>0</v>
      </c>
      <c r="S441" s="222">
        <v>0</v>
      </c>
      <c r="T441" s="223">
        <f>S441*H441</f>
        <v>0</v>
      </c>
      <c r="AR441" s="15" t="s">
        <v>133</v>
      </c>
      <c r="AT441" s="15" t="s">
        <v>128</v>
      </c>
      <c r="AU441" s="15" t="s">
        <v>86</v>
      </c>
      <c r="AY441" s="15" t="s">
        <v>126</v>
      </c>
      <c r="BE441" s="224">
        <f>IF(N441="základní",J441,0)</f>
        <v>0</v>
      </c>
      <c r="BF441" s="224">
        <f>IF(N441="snížená",J441,0)</f>
        <v>0</v>
      </c>
      <c r="BG441" s="224">
        <f>IF(N441="zákl. přenesená",J441,0)</f>
        <v>0</v>
      </c>
      <c r="BH441" s="224">
        <f>IF(N441="sníž. přenesená",J441,0)</f>
        <v>0</v>
      </c>
      <c r="BI441" s="224">
        <f>IF(N441="nulová",J441,0)</f>
        <v>0</v>
      </c>
      <c r="BJ441" s="15" t="s">
        <v>84</v>
      </c>
      <c r="BK441" s="224">
        <f>ROUND(I441*H441,2)</f>
        <v>0</v>
      </c>
      <c r="BL441" s="15" t="s">
        <v>133</v>
      </c>
      <c r="BM441" s="15" t="s">
        <v>679</v>
      </c>
    </row>
    <row r="442" spans="2:47" s="1" customFormat="1" ht="12">
      <c r="B442" s="36"/>
      <c r="C442" s="37"/>
      <c r="D442" s="225" t="s">
        <v>135</v>
      </c>
      <c r="E442" s="37"/>
      <c r="F442" s="226" t="s">
        <v>248</v>
      </c>
      <c r="G442" s="37"/>
      <c r="H442" s="37"/>
      <c r="I442" s="140"/>
      <c r="J442" s="37"/>
      <c r="K442" s="37"/>
      <c r="L442" s="41"/>
      <c r="M442" s="227"/>
      <c r="N442" s="77"/>
      <c r="O442" s="77"/>
      <c r="P442" s="77"/>
      <c r="Q442" s="77"/>
      <c r="R442" s="77"/>
      <c r="S442" s="77"/>
      <c r="T442" s="78"/>
      <c r="AT442" s="15" t="s">
        <v>135</v>
      </c>
      <c r="AU442" s="15" t="s">
        <v>86</v>
      </c>
    </row>
    <row r="443" spans="2:47" s="1" customFormat="1" ht="12">
      <c r="B443" s="36"/>
      <c r="C443" s="37"/>
      <c r="D443" s="225" t="s">
        <v>137</v>
      </c>
      <c r="E443" s="37"/>
      <c r="F443" s="228" t="s">
        <v>667</v>
      </c>
      <c r="G443" s="37"/>
      <c r="H443" s="37"/>
      <c r="I443" s="140"/>
      <c r="J443" s="37"/>
      <c r="K443" s="37"/>
      <c r="L443" s="41"/>
      <c r="M443" s="227"/>
      <c r="N443" s="77"/>
      <c r="O443" s="77"/>
      <c r="P443" s="77"/>
      <c r="Q443" s="77"/>
      <c r="R443" s="77"/>
      <c r="S443" s="77"/>
      <c r="T443" s="78"/>
      <c r="AT443" s="15" t="s">
        <v>137</v>
      </c>
      <c r="AU443" s="15" t="s">
        <v>86</v>
      </c>
    </row>
    <row r="444" spans="2:51" s="12" customFormat="1" ht="12">
      <c r="B444" s="229"/>
      <c r="C444" s="230"/>
      <c r="D444" s="225" t="s">
        <v>151</v>
      </c>
      <c r="E444" s="231" t="s">
        <v>19</v>
      </c>
      <c r="F444" s="232" t="s">
        <v>680</v>
      </c>
      <c r="G444" s="230"/>
      <c r="H444" s="233">
        <v>6163.776</v>
      </c>
      <c r="I444" s="234"/>
      <c r="J444" s="230"/>
      <c r="K444" s="230"/>
      <c r="L444" s="235"/>
      <c r="M444" s="236"/>
      <c r="N444" s="237"/>
      <c r="O444" s="237"/>
      <c r="P444" s="237"/>
      <c r="Q444" s="237"/>
      <c r="R444" s="237"/>
      <c r="S444" s="237"/>
      <c r="T444" s="238"/>
      <c r="AT444" s="239" t="s">
        <v>151</v>
      </c>
      <c r="AU444" s="239" t="s">
        <v>86</v>
      </c>
      <c r="AV444" s="12" t="s">
        <v>86</v>
      </c>
      <c r="AW444" s="12" t="s">
        <v>37</v>
      </c>
      <c r="AX444" s="12" t="s">
        <v>77</v>
      </c>
      <c r="AY444" s="239" t="s">
        <v>126</v>
      </c>
    </row>
    <row r="445" spans="2:51" s="12" customFormat="1" ht="12">
      <c r="B445" s="229"/>
      <c r="C445" s="230"/>
      <c r="D445" s="225" t="s">
        <v>151</v>
      </c>
      <c r="E445" s="231" t="s">
        <v>19</v>
      </c>
      <c r="F445" s="232" t="s">
        <v>681</v>
      </c>
      <c r="G445" s="230"/>
      <c r="H445" s="233">
        <v>262.3</v>
      </c>
      <c r="I445" s="234"/>
      <c r="J445" s="230"/>
      <c r="K445" s="230"/>
      <c r="L445" s="235"/>
      <c r="M445" s="236"/>
      <c r="N445" s="237"/>
      <c r="O445" s="237"/>
      <c r="P445" s="237"/>
      <c r="Q445" s="237"/>
      <c r="R445" s="237"/>
      <c r="S445" s="237"/>
      <c r="T445" s="238"/>
      <c r="AT445" s="239" t="s">
        <v>151</v>
      </c>
      <c r="AU445" s="239" t="s">
        <v>86</v>
      </c>
      <c r="AV445" s="12" t="s">
        <v>86</v>
      </c>
      <c r="AW445" s="12" t="s">
        <v>37</v>
      </c>
      <c r="AX445" s="12" t="s">
        <v>77</v>
      </c>
      <c r="AY445" s="239" t="s">
        <v>126</v>
      </c>
    </row>
    <row r="446" spans="2:51" s="12" customFormat="1" ht="12">
      <c r="B446" s="229"/>
      <c r="C446" s="230"/>
      <c r="D446" s="225" t="s">
        <v>151</v>
      </c>
      <c r="E446" s="231" t="s">
        <v>19</v>
      </c>
      <c r="F446" s="232" t="s">
        <v>682</v>
      </c>
      <c r="G446" s="230"/>
      <c r="H446" s="233">
        <v>0.323</v>
      </c>
      <c r="I446" s="234"/>
      <c r="J446" s="230"/>
      <c r="K446" s="230"/>
      <c r="L446" s="235"/>
      <c r="M446" s="236"/>
      <c r="N446" s="237"/>
      <c r="O446" s="237"/>
      <c r="P446" s="237"/>
      <c r="Q446" s="237"/>
      <c r="R446" s="237"/>
      <c r="S446" s="237"/>
      <c r="T446" s="238"/>
      <c r="AT446" s="239" t="s">
        <v>151</v>
      </c>
      <c r="AU446" s="239" t="s">
        <v>86</v>
      </c>
      <c r="AV446" s="12" t="s">
        <v>86</v>
      </c>
      <c r="AW446" s="12" t="s">
        <v>37</v>
      </c>
      <c r="AX446" s="12" t="s">
        <v>77</v>
      </c>
      <c r="AY446" s="239" t="s">
        <v>126</v>
      </c>
    </row>
    <row r="447" spans="2:63" s="11" customFormat="1" ht="22.8" customHeight="1">
      <c r="B447" s="197"/>
      <c r="C447" s="198"/>
      <c r="D447" s="199" t="s">
        <v>76</v>
      </c>
      <c r="E447" s="211" t="s">
        <v>683</v>
      </c>
      <c r="F447" s="211" t="s">
        <v>684</v>
      </c>
      <c r="G447" s="198"/>
      <c r="H447" s="198"/>
      <c r="I447" s="201"/>
      <c r="J447" s="212">
        <f>BK447</f>
        <v>0</v>
      </c>
      <c r="K447" s="198"/>
      <c r="L447" s="203"/>
      <c r="M447" s="204"/>
      <c r="N447" s="205"/>
      <c r="O447" s="205"/>
      <c r="P447" s="206">
        <f>SUM(P448:P450)</f>
        <v>0</v>
      </c>
      <c r="Q447" s="205"/>
      <c r="R447" s="206">
        <f>SUM(R448:R450)</f>
        <v>0</v>
      </c>
      <c r="S447" s="205"/>
      <c r="T447" s="207">
        <f>SUM(T448:T450)</f>
        <v>0</v>
      </c>
      <c r="AR447" s="208" t="s">
        <v>84</v>
      </c>
      <c r="AT447" s="209" t="s">
        <v>76</v>
      </c>
      <c r="AU447" s="209" t="s">
        <v>84</v>
      </c>
      <c r="AY447" s="208" t="s">
        <v>126</v>
      </c>
      <c r="BK447" s="210">
        <f>SUM(BK448:BK450)</f>
        <v>0</v>
      </c>
    </row>
    <row r="448" spans="2:65" s="1" customFormat="1" ht="20.4" customHeight="1">
      <c r="B448" s="36"/>
      <c r="C448" s="213" t="s">
        <v>685</v>
      </c>
      <c r="D448" s="213" t="s">
        <v>128</v>
      </c>
      <c r="E448" s="214" t="s">
        <v>686</v>
      </c>
      <c r="F448" s="215" t="s">
        <v>687</v>
      </c>
      <c r="G448" s="216" t="s">
        <v>246</v>
      </c>
      <c r="H448" s="217">
        <v>824.984</v>
      </c>
      <c r="I448" s="218"/>
      <c r="J448" s="219">
        <f>ROUND(I448*H448,2)</f>
        <v>0</v>
      </c>
      <c r="K448" s="215" t="s">
        <v>132</v>
      </c>
      <c r="L448" s="41"/>
      <c r="M448" s="220" t="s">
        <v>19</v>
      </c>
      <c r="N448" s="221" t="s">
        <v>48</v>
      </c>
      <c r="O448" s="77"/>
      <c r="P448" s="222">
        <f>O448*H448</f>
        <v>0</v>
      </c>
      <c r="Q448" s="222">
        <v>0</v>
      </c>
      <c r="R448" s="222">
        <f>Q448*H448</f>
        <v>0</v>
      </c>
      <c r="S448" s="222">
        <v>0</v>
      </c>
      <c r="T448" s="223">
        <f>S448*H448</f>
        <v>0</v>
      </c>
      <c r="AR448" s="15" t="s">
        <v>133</v>
      </c>
      <c r="AT448" s="15" t="s">
        <v>128</v>
      </c>
      <c r="AU448" s="15" t="s">
        <v>86</v>
      </c>
      <c r="AY448" s="15" t="s">
        <v>126</v>
      </c>
      <c r="BE448" s="224">
        <f>IF(N448="základní",J448,0)</f>
        <v>0</v>
      </c>
      <c r="BF448" s="224">
        <f>IF(N448="snížená",J448,0)</f>
        <v>0</v>
      </c>
      <c r="BG448" s="224">
        <f>IF(N448="zákl. přenesená",J448,0)</f>
        <v>0</v>
      </c>
      <c r="BH448" s="224">
        <f>IF(N448="sníž. přenesená",J448,0)</f>
        <v>0</v>
      </c>
      <c r="BI448" s="224">
        <f>IF(N448="nulová",J448,0)</f>
        <v>0</v>
      </c>
      <c r="BJ448" s="15" t="s">
        <v>84</v>
      </c>
      <c r="BK448" s="224">
        <f>ROUND(I448*H448,2)</f>
        <v>0</v>
      </c>
      <c r="BL448" s="15" t="s">
        <v>133</v>
      </c>
      <c r="BM448" s="15" t="s">
        <v>688</v>
      </c>
    </row>
    <row r="449" spans="2:47" s="1" customFormat="1" ht="12">
      <c r="B449" s="36"/>
      <c r="C449" s="37"/>
      <c r="D449" s="225" t="s">
        <v>135</v>
      </c>
      <c r="E449" s="37"/>
      <c r="F449" s="226" t="s">
        <v>689</v>
      </c>
      <c r="G449" s="37"/>
      <c r="H449" s="37"/>
      <c r="I449" s="140"/>
      <c r="J449" s="37"/>
      <c r="K449" s="37"/>
      <c r="L449" s="41"/>
      <c r="M449" s="227"/>
      <c r="N449" s="77"/>
      <c r="O449" s="77"/>
      <c r="P449" s="77"/>
      <c r="Q449" s="77"/>
      <c r="R449" s="77"/>
      <c r="S449" s="77"/>
      <c r="T449" s="78"/>
      <c r="AT449" s="15" t="s">
        <v>135</v>
      </c>
      <c r="AU449" s="15" t="s">
        <v>86</v>
      </c>
    </row>
    <row r="450" spans="2:47" s="1" customFormat="1" ht="12">
      <c r="B450" s="36"/>
      <c r="C450" s="37"/>
      <c r="D450" s="225" t="s">
        <v>137</v>
      </c>
      <c r="E450" s="37"/>
      <c r="F450" s="228" t="s">
        <v>690</v>
      </c>
      <c r="G450" s="37"/>
      <c r="H450" s="37"/>
      <c r="I450" s="140"/>
      <c r="J450" s="37"/>
      <c r="K450" s="37"/>
      <c r="L450" s="41"/>
      <c r="M450" s="227"/>
      <c r="N450" s="77"/>
      <c r="O450" s="77"/>
      <c r="P450" s="77"/>
      <c r="Q450" s="77"/>
      <c r="R450" s="77"/>
      <c r="S450" s="77"/>
      <c r="T450" s="78"/>
      <c r="AT450" s="15" t="s">
        <v>137</v>
      </c>
      <c r="AU450" s="15" t="s">
        <v>86</v>
      </c>
    </row>
    <row r="451" spans="2:63" s="11" customFormat="1" ht="25.9" customHeight="1">
      <c r="B451" s="197"/>
      <c r="C451" s="198"/>
      <c r="D451" s="199" t="s">
        <v>76</v>
      </c>
      <c r="E451" s="200" t="s">
        <v>269</v>
      </c>
      <c r="F451" s="200" t="s">
        <v>691</v>
      </c>
      <c r="G451" s="198"/>
      <c r="H451" s="198"/>
      <c r="I451" s="201"/>
      <c r="J451" s="202">
        <f>BK451</f>
        <v>0</v>
      </c>
      <c r="K451" s="198"/>
      <c r="L451" s="203"/>
      <c r="M451" s="204"/>
      <c r="N451" s="205"/>
      <c r="O451" s="205"/>
      <c r="P451" s="206">
        <f>P452</f>
        <v>0</v>
      </c>
      <c r="Q451" s="205"/>
      <c r="R451" s="206">
        <f>R452</f>
        <v>0.0072345</v>
      </c>
      <c r="S451" s="205"/>
      <c r="T451" s="207">
        <f>T452</f>
        <v>0</v>
      </c>
      <c r="AR451" s="208" t="s">
        <v>144</v>
      </c>
      <c r="AT451" s="209" t="s">
        <v>76</v>
      </c>
      <c r="AU451" s="209" t="s">
        <v>77</v>
      </c>
      <c r="AY451" s="208" t="s">
        <v>126</v>
      </c>
      <c r="BK451" s="210">
        <f>BK452</f>
        <v>0</v>
      </c>
    </row>
    <row r="452" spans="2:63" s="11" customFormat="1" ht="22.8" customHeight="1">
      <c r="B452" s="197"/>
      <c r="C452" s="198"/>
      <c r="D452" s="199" t="s">
        <v>76</v>
      </c>
      <c r="E452" s="211" t="s">
        <v>692</v>
      </c>
      <c r="F452" s="211" t="s">
        <v>693</v>
      </c>
      <c r="G452" s="198"/>
      <c r="H452" s="198"/>
      <c r="I452" s="201"/>
      <c r="J452" s="212">
        <f>BK452</f>
        <v>0</v>
      </c>
      <c r="K452" s="198"/>
      <c r="L452" s="203"/>
      <c r="M452" s="204"/>
      <c r="N452" s="205"/>
      <c r="O452" s="205"/>
      <c r="P452" s="206">
        <f>SUM(P453:P454)</f>
        <v>0</v>
      </c>
      <c r="Q452" s="205"/>
      <c r="R452" s="206">
        <f>SUM(R453:R454)</f>
        <v>0.0072345</v>
      </c>
      <c r="S452" s="205"/>
      <c r="T452" s="207">
        <f>SUM(T453:T454)</f>
        <v>0</v>
      </c>
      <c r="AR452" s="208" t="s">
        <v>144</v>
      </c>
      <c r="AT452" s="209" t="s">
        <v>76</v>
      </c>
      <c r="AU452" s="209" t="s">
        <v>84</v>
      </c>
      <c r="AY452" s="208" t="s">
        <v>126</v>
      </c>
      <c r="BK452" s="210">
        <f>SUM(BK453:BK454)</f>
        <v>0</v>
      </c>
    </row>
    <row r="453" spans="2:65" s="1" customFormat="1" ht="20.4" customHeight="1">
      <c r="B453" s="36"/>
      <c r="C453" s="213" t="s">
        <v>694</v>
      </c>
      <c r="D453" s="213" t="s">
        <v>128</v>
      </c>
      <c r="E453" s="214" t="s">
        <v>695</v>
      </c>
      <c r="F453" s="215" t="s">
        <v>696</v>
      </c>
      <c r="G453" s="216" t="s">
        <v>397</v>
      </c>
      <c r="H453" s="217">
        <v>13.65</v>
      </c>
      <c r="I453" s="218"/>
      <c r="J453" s="219">
        <f>ROUND(I453*H453,2)</f>
        <v>0</v>
      </c>
      <c r="K453" s="215" t="s">
        <v>132</v>
      </c>
      <c r="L453" s="41"/>
      <c r="M453" s="220" t="s">
        <v>19</v>
      </c>
      <c r="N453" s="221" t="s">
        <v>48</v>
      </c>
      <c r="O453" s="77"/>
      <c r="P453" s="222">
        <f>O453*H453</f>
        <v>0</v>
      </c>
      <c r="Q453" s="222">
        <v>0.00053</v>
      </c>
      <c r="R453" s="222">
        <f>Q453*H453</f>
        <v>0.0072345</v>
      </c>
      <c r="S453" s="222">
        <v>0</v>
      </c>
      <c r="T453" s="223">
        <f>S453*H453</f>
        <v>0</v>
      </c>
      <c r="AR453" s="15" t="s">
        <v>508</v>
      </c>
      <c r="AT453" s="15" t="s">
        <v>128</v>
      </c>
      <c r="AU453" s="15" t="s">
        <v>86</v>
      </c>
      <c r="AY453" s="15" t="s">
        <v>126</v>
      </c>
      <c r="BE453" s="224">
        <f>IF(N453="základní",J453,0)</f>
        <v>0</v>
      </c>
      <c r="BF453" s="224">
        <f>IF(N453="snížená",J453,0)</f>
        <v>0</v>
      </c>
      <c r="BG453" s="224">
        <f>IF(N453="zákl. přenesená",J453,0)</f>
        <v>0</v>
      </c>
      <c r="BH453" s="224">
        <f>IF(N453="sníž. přenesená",J453,0)</f>
        <v>0</v>
      </c>
      <c r="BI453" s="224">
        <f>IF(N453="nulová",J453,0)</f>
        <v>0</v>
      </c>
      <c r="BJ453" s="15" t="s">
        <v>84</v>
      </c>
      <c r="BK453" s="224">
        <f>ROUND(I453*H453,2)</f>
        <v>0</v>
      </c>
      <c r="BL453" s="15" t="s">
        <v>508</v>
      </c>
      <c r="BM453" s="15" t="s">
        <v>697</v>
      </c>
    </row>
    <row r="454" spans="2:47" s="1" customFormat="1" ht="12">
      <c r="B454" s="36"/>
      <c r="C454" s="37"/>
      <c r="D454" s="225" t="s">
        <v>135</v>
      </c>
      <c r="E454" s="37"/>
      <c r="F454" s="226" t="s">
        <v>698</v>
      </c>
      <c r="G454" s="37"/>
      <c r="H454" s="37"/>
      <c r="I454" s="140"/>
      <c r="J454" s="37"/>
      <c r="K454" s="37"/>
      <c r="L454" s="41"/>
      <c r="M454" s="250"/>
      <c r="N454" s="251"/>
      <c r="O454" s="251"/>
      <c r="P454" s="251"/>
      <c r="Q454" s="251"/>
      <c r="R454" s="251"/>
      <c r="S454" s="251"/>
      <c r="T454" s="252"/>
      <c r="AT454" s="15" t="s">
        <v>135</v>
      </c>
      <c r="AU454" s="15" t="s">
        <v>86</v>
      </c>
    </row>
    <row r="455" spans="2:12" s="1" customFormat="1" ht="6.95" customHeight="1">
      <c r="B455" s="55"/>
      <c r="C455" s="56"/>
      <c r="D455" s="56"/>
      <c r="E455" s="56"/>
      <c r="F455" s="56"/>
      <c r="G455" s="56"/>
      <c r="H455" s="56"/>
      <c r="I455" s="164"/>
      <c r="J455" s="56"/>
      <c r="K455" s="56"/>
      <c r="L455" s="41"/>
    </row>
  </sheetData>
  <sheetProtection password="CC35" sheet="1" objects="1" scenarios="1" formatColumns="0" formatRows="0" autoFilter="0"/>
  <autoFilter ref="C89:K454"/>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0"/>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3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5" t="s">
        <v>92</v>
      </c>
    </row>
    <row r="3" spans="2:46" ht="6.95" customHeight="1">
      <c r="B3" s="134"/>
      <c r="C3" s="135"/>
      <c r="D3" s="135"/>
      <c r="E3" s="135"/>
      <c r="F3" s="135"/>
      <c r="G3" s="135"/>
      <c r="H3" s="135"/>
      <c r="I3" s="136"/>
      <c r="J3" s="135"/>
      <c r="K3" s="135"/>
      <c r="L3" s="18"/>
      <c r="AT3" s="15" t="s">
        <v>86</v>
      </c>
    </row>
    <row r="4" spans="2:46" ht="24.95" customHeight="1">
      <c r="B4" s="18"/>
      <c r="D4" s="137" t="s">
        <v>93</v>
      </c>
      <c r="L4" s="18"/>
      <c r="M4" s="22" t="s">
        <v>10</v>
      </c>
      <c r="AT4" s="15" t="s">
        <v>4</v>
      </c>
    </row>
    <row r="5" spans="2:12" ht="6.95" customHeight="1">
      <c r="B5" s="18"/>
      <c r="L5" s="18"/>
    </row>
    <row r="6" spans="2:12" ht="12" customHeight="1">
      <c r="B6" s="18"/>
      <c r="D6" s="138" t="s">
        <v>16</v>
      </c>
      <c r="L6" s="18"/>
    </row>
    <row r="7" spans="2:12" ht="14.4" customHeight="1">
      <c r="B7" s="18"/>
      <c r="E7" s="139" t="str">
        <f>'Rekapitulace stavby'!K6</f>
        <v>III/00516, III/00512 a III/0057 Jinočany, oprava silnic</v>
      </c>
      <c r="F7" s="138"/>
      <c r="G7" s="138"/>
      <c r="H7" s="138"/>
      <c r="L7" s="18"/>
    </row>
    <row r="8" spans="2:12" ht="12" customHeight="1">
      <c r="B8" s="18"/>
      <c r="D8" s="138" t="s">
        <v>94</v>
      </c>
      <c r="L8" s="18"/>
    </row>
    <row r="9" spans="2:12" s="1" customFormat="1" ht="14.4" customHeight="1">
      <c r="B9" s="41"/>
      <c r="E9" s="139" t="s">
        <v>95</v>
      </c>
      <c r="F9" s="1"/>
      <c r="G9" s="1"/>
      <c r="H9" s="1"/>
      <c r="I9" s="140"/>
      <c r="L9" s="41"/>
    </row>
    <row r="10" spans="2:12" s="1" customFormat="1" ht="12" customHeight="1">
      <c r="B10" s="41"/>
      <c r="D10" s="138" t="s">
        <v>699</v>
      </c>
      <c r="I10" s="140"/>
      <c r="L10" s="41"/>
    </row>
    <row r="11" spans="2:12" s="1" customFormat="1" ht="36.95" customHeight="1">
      <c r="B11" s="41"/>
      <c r="E11" s="141" t="s">
        <v>700</v>
      </c>
      <c r="F11" s="1"/>
      <c r="G11" s="1"/>
      <c r="H11" s="1"/>
      <c r="I11" s="140"/>
      <c r="L11" s="41"/>
    </row>
    <row r="12" spans="2:12" s="1" customFormat="1" ht="12">
      <c r="B12" s="41"/>
      <c r="I12" s="140"/>
      <c r="L12" s="41"/>
    </row>
    <row r="13" spans="2:12" s="1" customFormat="1" ht="12" customHeight="1">
      <c r="B13" s="41"/>
      <c r="D13" s="138" t="s">
        <v>18</v>
      </c>
      <c r="F13" s="15" t="s">
        <v>19</v>
      </c>
      <c r="I13" s="142" t="s">
        <v>20</v>
      </c>
      <c r="J13" s="15" t="s">
        <v>19</v>
      </c>
      <c r="L13" s="41"/>
    </row>
    <row r="14" spans="2:12" s="1" customFormat="1" ht="12" customHeight="1">
      <c r="B14" s="41"/>
      <c r="D14" s="138" t="s">
        <v>21</v>
      </c>
      <c r="F14" s="15" t="s">
        <v>22</v>
      </c>
      <c r="I14" s="142" t="s">
        <v>23</v>
      </c>
      <c r="J14" s="143" t="str">
        <f>'Rekapitulace stavby'!AN8</f>
        <v>12. 11. 2018</v>
      </c>
      <c r="L14" s="41"/>
    </row>
    <row r="15" spans="2:12" s="1" customFormat="1" ht="10.8" customHeight="1">
      <c r="B15" s="41"/>
      <c r="I15" s="140"/>
      <c r="L15" s="41"/>
    </row>
    <row r="16" spans="2:12" s="1" customFormat="1" ht="12" customHeight="1">
      <c r="B16" s="41"/>
      <c r="D16" s="138" t="s">
        <v>25</v>
      </c>
      <c r="I16" s="142" t="s">
        <v>26</v>
      </c>
      <c r="J16" s="15" t="s">
        <v>27</v>
      </c>
      <c r="L16" s="41"/>
    </row>
    <row r="17" spans="2:12" s="1" customFormat="1" ht="18" customHeight="1">
      <c r="B17" s="41"/>
      <c r="E17" s="15" t="s">
        <v>28</v>
      </c>
      <c r="I17" s="142" t="s">
        <v>29</v>
      </c>
      <c r="J17" s="15" t="s">
        <v>30</v>
      </c>
      <c r="L17" s="41"/>
    </row>
    <row r="18" spans="2:12" s="1" customFormat="1" ht="6.95" customHeight="1">
      <c r="B18" s="41"/>
      <c r="I18" s="140"/>
      <c r="L18" s="41"/>
    </row>
    <row r="19" spans="2:12" s="1" customFormat="1" ht="12" customHeight="1">
      <c r="B19" s="41"/>
      <c r="D19" s="138" t="s">
        <v>31</v>
      </c>
      <c r="I19" s="142" t="s">
        <v>26</v>
      </c>
      <c r="J19" s="31" t="str">
        <f>'Rekapitulace stavby'!AN13</f>
        <v>Vyplň údaj</v>
      </c>
      <c r="L19" s="41"/>
    </row>
    <row r="20" spans="2:12" s="1" customFormat="1" ht="18" customHeight="1">
      <c r="B20" s="41"/>
      <c r="E20" s="31" t="str">
        <f>'Rekapitulace stavby'!E14</f>
        <v>Vyplň údaj</v>
      </c>
      <c r="F20" s="15"/>
      <c r="G20" s="15"/>
      <c r="H20" s="15"/>
      <c r="I20" s="142" t="s">
        <v>29</v>
      </c>
      <c r="J20" s="31" t="str">
        <f>'Rekapitulace stavby'!AN14</f>
        <v>Vyplň údaj</v>
      </c>
      <c r="L20" s="41"/>
    </row>
    <row r="21" spans="2:12" s="1" customFormat="1" ht="6.95" customHeight="1">
      <c r="B21" s="41"/>
      <c r="I21" s="140"/>
      <c r="L21" s="41"/>
    </row>
    <row r="22" spans="2:12" s="1" customFormat="1" ht="12" customHeight="1">
      <c r="B22" s="41"/>
      <c r="D22" s="138" t="s">
        <v>33</v>
      </c>
      <c r="I22" s="142" t="s">
        <v>26</v>
      </c>
      <c r="J22" s="15" t="s">
        <v>34</v>
      </c>
      <c r="L22" s="41"/>
    </row>
    <row r="23" spans="2:12" s="1" customFormat="1" ht="18" customHeight="1">
      <c r="B23" s="41"/>
      <c r="E23" s="15" t="s">
        <v>35</v>
      </c>
      <c r="I23" s="142" t="s">
        <v>29</v>
      </c>
      <c r="J23" s="15" t="s">
        <v>36</v>
      </c>
      <c r="L23" s="41"/>
    </row>
    <row r="24" spans="2:12" s="1" customFormat="1" ht="6.95" customHeight="1">
      <c r="B24" s="41"/>
      <c r="I24" s="140"/>
      <c r="L24" s="41"/>
    </row>
    <row r="25" spans="2:12" s="1" customFormat="1" ht="12" customHeight="1">
      <c r="B25" s="41"/>
      <c r="D25" s="138" t="s">
        <v>38</v>
      </c>
      <c r="I25" s="142" t="s">
        <v>26</v>
      </c>
      <c r="J25" s="15" t="s">
        <v>39</v>
      </c>
      <c r="L25" s="41"/>
    </row>
    <row r="26" spans="2:12" s="1" customFormat="1" ht="18" customHeight="1">
      <c r="B26" s="41"/>
      <c r="E26" s="15" t="s">
        <v>40</v>
      </c>
      <c r="I26" s="142" t="s">
        <v>29</v>
      </c>
      <c r="J26" s="15" t="s">
        <v>19</v>
      </c>
      <c r="L26" s="41"/>
    </row>
    <row r="27" spans="2:12" s="1" customFormat="1" ht="6.95" customHeight="1">
      <c r="B27" s="41"/>
      <c r="I27" s="140"/>
      <c r="L27" s="41"/>
    </row>
    <row r="28" spans="2:12" s="1" customFormat="1" ht="12" customHeight="1">
      <c r="B28" s="41"/>
      <c r="D28" s="138" t="s">
        <v>41</v>
      </c>
      <c r="I28" s="140"/>
      <c r="L28" s="41"/>
    </row>
    <row r="29" spans="2:12" s="7" customFormat="1" ht="14.4" customHeight="1">
      <c r="B29" s="144"/>
      <c r="E29" s="145" t="s">
        <v>19</v>
      </c>
      <c r="F29" s="145"/>
      <c r="G29" s="145"/>
      <c r="H29" s="145"/>
      <c r="I29" s="146"/>
      <c r="L29" s="144"/>
    </row>
    <row r="30" spans="2:12" s="1" customFormat="1" ht="6.95" customHeight="1">
      <c r="B30" s="41"/>
      <c r="I30" s="140"/>
      <c r="L30" s="41"/>
    </row>
    <row r="31" spans="2:12" s="1" customFormat="1" ht="6.95" customHeight="1">
      <c r="B31" s="41"/>
      <c r="D31" s="69"/>
      <c r="E31" s="69"/>
      <c r="F31" s="69"/>
      <c r="G31" s="69"/>
      <c r="H31" s="69"/>
      <c r="I31" s="147"/>
      <c r="J31" s="69"/>
      <c r="K31" s="69"/>
      <c r="L31" s="41"/>
    </row>
    <row r="32" spans="2:12" s="1" customFormat="1" ht="25.4" customHeight="1">
      <c r="B32" s="41"/>
      <c r="D32" s="148" t="s">
        <v>43</v>
      </c>
      <c r="I32" s="140"/>
      <c r="J32" s="149">
        <f>ROUND(J91,2)</f>
        <v>0</v>
      </c>
      <c r="L32" s="41"/>
    </row>
    <row r="33" spans="2:12" s="1" customFormat="1" ht="6.95" customHeight="1">
      <c r="B33" s="41"/>
      <c r="D33" s="69"/>
      <c r="E33" s="69"/>
      <c r="F33" s="69"/>
      <c r="G33" s="69"/>
      <c r="H33" s="69"/>
      <c r="I33" s="147"/>
      <c r="J33" s="69"/>
      <c r="K33" s="69"/>
      <c r="L33" s="41"/>
    </row>
    <row r="34" spans="2:12" s="1" customFormat="1" ht="14.4" customHeight="1">
      <c r="B34" s="41"/>
      <c r="F34" s="150" t="s">
        <v>45</v>
      </c>
      <c r="I34" s="151" t="s">
        <v>44</v>
      </c>
      <c r="J34" s="150" t="s">
        <v>46</v>
      </c>
      <c r="L34" s="41"/>
    </row>
    <row r="35" spans="2:12" s="1" customFormat="1" ht="14.4" customHeight="1">
      <c r="B35" s="41"/>
      <c r="D35" s="138" t="s">
        <v>47</v>
      </c>
      <c r="E35" s="138" t="s">
        <v>48</v>
      </c>
      <c r="F35" s="152">
        <f>ROUND((SUM(BE91:BE119)),2)</f>
        <v>0</v>
      </c>
      <c r="I35" s="153">
        <v>0.21</v>
      </c>
      <c r="J35" s="152">
        <f>ROUND(((SUM(BE91:BE119))*I35),2)</f>
        <v>0</v>
      </c>
      <c r="L35" s="41"/>
    </row>
    <row r="36" spans="2:12" s="1" customFormat="1" ht="14.4" customHeight="1">
      <c r="B36" s="41"/>
      <c r="E36" s="138" t="s">
        <v>49</v>
      </c>
      <c r="F36" s="152">
        <f>ROUND((SUM(BF91:BF119)),2)</f>
        <v>0</v>
      </c>
      <c r="I36" s="153">
        <v>0.15</v>
      </c>
      <c r="J36" s="152">
        <f>ROUND(((SUM(BF91:BF119))*I36),2)</f>
        <v>0</v>
      </c>
      <c r="L36" s="41"/>
    </row>
    <row r="37" spans="2:12" s="1" customFormat="1" ht="14.4" customHeight="1" hidden="1">
      <c r="B37" s="41"/>
      <c r="E37" s="138" t="s">
        <v>50</v>
      </c>
      <c r="F37" s="152">
        <f>ROUND((SUM(BG91:BG119)),2)</f>
        <v>0</v>
      </c>
      <c r="I37" s="153">
        <v>0.21</v>
      </c>
      <c r="J37" s="152">
        <f>0</f>
        <v>0</v>
      </c>
      <c r="L37" s="41"/>
    </row>
    <row r="38" spans="2:12" s="1" customFormat="1" ht="14.4" customHeight="1" hidden="1">
      <c r="B38" s="41"/>
      <c r="E38" s="138" t="s">
        <v>51</v>
      </c>
      <c r="F38" s="152">
        <f>ROUND((SUM(BH91:BH119)),2)</f>
        <v>0</v>
      </c>
      <c r="I38" s="153">
        <v>0.15</v>
      </c>
      <c r="J38" s="152">
        <f>0</f>
        <v>0</v>
      </c>
      <c r="L38" s="41"/>
    </row>
    <row r="39" spans="2:12" s="1" customFormat="1" ht="14.4" customHeight="1" hidden="1">
      <c r="B39" s="41"/>
      <c r="E39" s="138" t="s">
        <v>52</v>
      </c>
      <c r="F39" s="152">
        <f>ROUND((SUM(BI91:BI119)),2)</f>
        <v>0</v>
      </c>
      <c r="I39" s="153">
        <v>0</v>
      </c>
      <c r="J39" s="152">
        <f>0</f>
        <v>0</v>
      </c>
      <c r="L39" s="41"/>
    </row>
    <row r="40" spans="2:12" s="1" customFormat="1" ht="6.95" customHeight="1">
      <c r="B40" s="41"/>
      <c r="I40" s="140"/>
      <c r="L40" s="41"/>
    </row>
    <row r="41" spans="2:12" s="1" customFormat="1" ht="25.4" customHeight="1">
      <c r="B41" s="41"/>
      <c r="C41" s="154"/>
      <c r="D41" s="155" t="s">
        <v>53</v>
      </c>
      <c r="E41" s="156"/>
      <c r="F41" s="156"/>
      <c r="G41" s="157" t="s">
        <v>54</v>
      </c>
      <c r="H41" s="158" t="s">
        <v>55</v>
      </c>
      <c r="I41" s="159"/>
      <c r="J41" s="160">
        <f>SUM(J32:J39)</f>
        <v>0</v>
      </c>
      <c r="K41" s="161"/>
      <c r="L41" s="41"/>
    </row>
    <row r="42" spans="2:12" s="1" customFormat="1" ht="14.4" customHeight="1">
      <c r="B42" s="162"/>
      <c r="C42" s="163"/>
      <c r="D42" s="163"/>
      <c r="E42" s="163"/>
      <c r="F42" s="163"/>
      <c r="G42" s="163"/>
      <c r="H42" s="163"/>
      <c r="I42" s="164"/>
      <c r="J42" s="163"/>
      <c r="K42" s="163"/>
      <c r="L42" s="41"/>
    </row>
    <row r="46" spans="2:12" s="1" customFormat="1" ht="6.95" customHeight="1">
      <c r="B46" s="165"/>
      <c r="C46" s="166"/>
      <c r="D46" s="166"/>
      <c r="E46" s="166"/>
      <c r="F46" s="166"/>
      <c r="G46" s="166"/>
      <c r="H46" s="166"/>
      <c r="I46" s="167"/>
      <c r="J46" s="166"/>
      <c r="K46" s="166"/>
      <c r="L46" s="41"/>
    </row>
    <row r="47" spans="2:12" s="1" customFormat="1" ht="24.95" customHeight="1">
      <c r="B47" s="36"/>
      <c r="C47" s="21" t="s">
        <v>96</v>
      </c>
      <c r="D47" s="37"/>
      <c r="E47" s="37"/>
      <c r="F47" s="37"/>
      <c r="G47" s="37"/>
      <c r="H47" s="37"/>
      <c r="I47" s="140"/>
      <c r="J47" s="37"/>
      <c r="K47" s="37"/>
      <c r="L47" s="41"/>
    </row>
    <row r="48" spans="2:12" s="1" customFormat="1" ht="6.95" customHeight="1">
      <c r="B48" s="36"/>
      <c r="C48" s="37"/>
      <c r="D48" s="37"/>
      <c r="E48" s="37"/>
      <c r="F48" s="37"/>
      <c r="G48" s="37"/>
      <c r="H48" s="37"/>
      <c r="I48" s="140"/>
      <c r="J48" s="37"/>
      <c r="K48" s="37"/>
      <c r="L48" s="41"/>
    </row>
    <row r="49" spans="2:12" s="1" customFormat="1" ht="12" customHeight="1">
      <c r="B49" s="36"/>
      <c r="C49" s="30" t="s">
        <v>16</v>
      </c>
      <c r="D49" s="37"/>
      <c r="E49" s="37"/>
      <c r="F49" s="37"/>
      <c r="G49" s="37"/>
      <c r="H49" s="37"/>
      <c r="I49" s="140"/>
      <c r="J49" s="37"/>
      <c r="K49" s="37"/>
      <c r="L49" s="41"/>
    </row>
    <row r="50" spans="2:12" s="1" customFormat="1" ht="14.4" customHeight="1">
      <c r="B50" s="36"/>
      <c r="C50" s="37"/>
      <c r="D50" s="37"/>
      <c r="E50" s="168" t="str">
        <f>E7</f>
        <v>III/00516, III/00512 a III/0057 Jinočany, oprava silnic</v>
      </c>
      <c r="F50" s="30"/>
      <c r="G50" s="30"/>
      <c r="H50" s="30"/>
      <c r="I50" s="140"/>
      <c r="J50" s="37"/>
      <c r="K50" s="37"/>
      <c r="L50" s="41"/>
    </row>
    <row r="51" spans="2:12" ht="12" customHeight="1">
      <c r="B51" s="19"/>
      <c r="C51" s="30" t="s">
        <v>94</v>
      </c>
      <c r="D51" s="20"/>
      <c r="E51" s="20"/>
      <c r="F51" s="20"/>
      <c r="G51" s="20"/>
      <c r="H51" s="20"/>
      <c r="I51" s="133"/>
      <c r="J51" s="20"/>
      <c r="K51" s="20"/>
      <c r="L51" s="18"/>
    </row>
    <row r="52" spans="2:12" s="1" customFormat="1" ht="14.4" customHeight="1">
      <c r="B52" s="36"/>
      <c r="C52" s="37"/>
      <c r="D52" s="37"/>
      <c r="E52" s="168" t="s">
        <v>95</v>
      </c>
      <c r="F52" s="37"/>
      <c r="G52" s="37"/>
      <c r="H52" s="37"/>
      <c r="I52" s="140"/>
      <c r="J52" s="37"/>
      <c r="K52" s="37"/>
      <c r="L52" s="41"/>
    </row>
    <row r="53" spans="2:12" s="1" customFormat="1" ht="12" customHeight="1">
      <c r="B53" s="36"/>
      <c r="C53" s="30" t="s">
        <v>699</v>
      </c>
      <c r="D53" s="37"/>
      <c r="E53" s="37"/>
      <c r="F53" s="37"/>
      <c r="G53" s="37"/>
      <c r="H53" s="37"/>
      <c r="I53" s="140"/>
      <c r="J53" s="37"/>
      <c r="K53" s="37"/>
      <c r="L53" s="41"/>
    </row>
    <row r="54" spans="2:12" s="1" customFormat="1" ht="14.4" customHeight="1">
      <c r="B54" s="36"/>
      <c r="C54" s="37"/>
      <c r="D54" s="37"/>
      <c r="E54" s="62" t="str">
        <f>E11</f>
        <v>VRN - Vedlejší rozpočtové náklady</v>
      </c>
      <c r="F54" s="37"/>
      <c r="G54" s="37"/>
      <c r="H54" s="37"/>
      <c r="I54" s="140"/>
      <c r="J54" s="37"/>
      <c r="K54" s="37"/>
      <c r="L54" s="41"/>
    </row>
    <row r="55" spans="2:12" s="1" customFormat="1" ht="6.95" customHeight="1">
      <c r="B55" s="36"/>
      <c r="C55" s="37"/>
      <c r="D55" s="37"/>
      <c r="E55" s="37"/>
      <c r="F55" s="37"/>
      <c r="G55" s="37"/>
      <c r="H55" s="37"/>
      <c r="I55" s="140"/>
      <c r="J55" s="37"/>
      <c r="K55" s="37"/>
      <c r="L55" s="41"/>
    </row>
    <row r="56" spans="2:12" s="1" customFormat="1" ht="12" customHeight="1">
      <c r="B56" s="36"/>
      <c r="C56" s="30" t="s">
        <v>21</v>
      </c>
      <c r="D56" s="37"/>
      <c r="E56" s="37"/>
      <c r="F56" s="25" t="str">
        <f>F14</f>
        <v>Jinočany</v>
      </c>
      <c r="G56" s="37"/>
      <c r="H56" s="37"/>
      <c r="I56" s="142" t="s">
        <v>23</v>
      </c>
      <c r="J56" s="65" t="str">
        <f>IF(J14="","",J14)</f>
        <v>12. 11. 2018</v>
      </c>
      <c r="K56" s="37"/>
      <c r="L56" s="41"/>
    </row>
    <row r="57" spans="2:12" s="1" customFormat="1" ht="6.95" customHeight="1">
      <c r="B57" s="36"/>
      <c r="C57" s="37"/>
      <c r="D57" s="37"/>
      <c r="E57" s="37"/>
      <c r="F57" s="37"/>
      <c r="G57" s="37"/>
      <c r="H57" s="37"/>
      <c r="I57" s="140"/>
      <c r="J57" s="37"/>
      <c r="K57" s="37"/>
      <c r="L57" s="41"/>
    </row>
    <row r="58" spans="2:12" s="1" customFormat="1" ht="12.6" customHeight="1">
      <c r="B58" s="36"/>
      <c r="C58" s="30" t="s">
        <v>25</v>
      </c>
      <c r="D58" s="37"/>
      <c r="E58" s="37"/>
      <c r="F58" s="25" t="str">
        <f>E17</f>
        <v>KSÚS Středočeského kraje, p.o.</v>
      </c>
      <c r="G58" s="37"/>
      <c r="H58" s="37"/>
      <c r="I58" s="142" t="s">
        <v>33</v>
      </c>
      <c r="J58" s="34" t="str">
        <f>E23</f>
        <v>FORVIA CZ, s.r.o.</v>
      </c>
      <c r="K58" s="37"/>
      <c r="L58" s="41"/>
    </row>
    <row r="59" spans="2:12" s="1" customFormat="1" ht="12.6" customHeight="1">
      <c r="B59" s="36"/>
      <c r="C59" s="30" t="s">
        <v>31</v>
      </c>
      <c r="D59" s="37"/>
      <c r="E59" s="37"/>
      <c r="F59" s="25" t="str">
        <f>IF(E20="","",E20)</f>
        <v>Vyplň údaj</v>
      </c>
      <c r="G59" s="37"/>
      <c r="H59" s="37"/>
      <c r="I59" s="142" t="s">
        <v>38</v>
      </c>
      <c r="J59" s="34" t="str">
        <f>E26</f>
        <v>Jitka Heřmanová</v>
      </c>
      <c r="K59" s="37"/>
      <c r="L59" s="41"/>
    </row>
    <row r="60" spans="2:12" s="1" customFormat="1" ht="10.3" customHeight="1">
      <c r="B60" s="36"/>
      <c r="C60" s="37"/>
      <c r="D60" s="37"/>
      <c r="E60" s="37"/>
      <c r="F60" s="37"/>
      <c r="G60" s="37"/>
      <c r="H60" s="37"/>
      <c r="I60" s="140"/>
      <c r="J60" s="37"/>
      <c r="K60" s="37"/>
      <c r="L60" s="41"/>
    </row>
    <row r="61" spans="2:12" s="1" customFormat="1" ht="29.25" customHeight="1">
      <c r="B61" s="36"/>
      <c r="C61" s="169" t="s">
        <v>97</v>
      </c>
      <c r="D61" s="170"/>
      <c r="E61" s="170"/>
      <c r="F61" s="170"/>
      <c r="G61" s="170"/>
      <c r="H61" s="170"/>
      <c r="I61" s="171"/>
      <c r="J61" s="172" t="s">
        <v>98</v>
      </c>
      <c r="K61" s="170"/>
      <c r="L61" s="41"/>
    </row>
    <row r="62" spans="2:12" s="1" customFormat="1" ht="10.3" customHeight="1">
      <c r="B62" s="36"/>
      <c r="C62" s="37"/>
      <c r="D62" s="37"/>
      <c r="E62" s="37"/>
      <c r="F62" s="37"/>
      <c r="G62" s="37"/>
      <c r="H62" s="37"/>
      <c r="I62" s="140"/>
      <c r="J62" s="37"/>
      <c r="K62" s="37"/>
      <c r="L62" s="41"/>
    </row>
    <row r="63" spans="2:47" s="1" customFormat="1" ht="22.8" customHeight="1">
      <c r="B63" s="36"/>
      <c r="C63" s="173" t="s">
        <v>75</v>
      </c>
      <c r="D63" s="37"/>
      <c r="E63" s="37"/>
      <c r="F63" s="37"/>
      <c r="G63" s="37"/>
      <c r="H63" s="37"/>
      <c r="I63" s="140"/>
      <c r="J63" s="95">
        <f>J91</f>
        <v>0</v>
      </c>
      <c r="K63" s="37"/>
      <c r="L63" s="41"/>
      <c r="AU63" s="15" t="s">
        <v>99</v>
      </c>
    </row>
    <row r="64" spans="2:12" s="8" customFormat="1" ht="24.95" customHeight="1">
      <c r="B64" s="174"/>
      <c r="C64" s="175"/>
      <c r="D64" s="176" t="s">
        <v>700</v>
      </c>
      <c r="E64" s="177"/>
      <c r="F64" s="177"/>
      <c r="G64" s="177"/>
      <c r="H64" s="177"/>
      <c r="I64" s="178"/>
      <c r="J64" s="179">
        <f>J92</f>
        <v>0</v>
      </c>
      <c r="K64" s="175"/>
      <c r="L64" s="180"/>
    </row>
    <row r="65" spans="2:12" s="9" customFormat="1" ht="19.9" customHeight="1">
      <c r="B65" s="181"/>
      <c r="C65" s="119"/>
      <c r="D65" s="182" t="s">
        <v>701</v>
      </c>
      <c r="E65" s="183"/>
      <c r="F65" s="183"/>
      <c r="G65" s="183"/>
      <c r="H65" s="183"/>
      <c r="I65" s="184"/>
      <c r="J65" s="185">
        <f>J93</f>
        <v>0</v>
      </c>
      <c r="K65" s="119"/>
      <c r="L65" s="186"/>
    </row>
    <row r="66" spans="2:12" s="9" customFormat="1" ht="19.9" customHeight="1">
      <c r="B66" s="181"/>
      <c r="C66" s="119"/>
      <c r="D66" s="182" t="s">
        <v>702</v>
      </c>
      <c r="E66" s="183"/>
      <c r="F66" s="183"/>
      <c r="G66" s="183"/>
      <c r="H66" s="183"/>
      <c r="I66" s="184"/>
      <c r="J66" s="185">
        <f>J104</f>
        <v>0</v>
      </c>
      <c r="K66" s="119"/>
      <c r="L66" s="186"/>
    </row>
    <row r="67" spans="2:12" s="9" customFormat="1" ht="19.9" customHeight="1">
      <c r="B67" s="181"/>
      <c r="C67" s="119"/>
      <c r="D67" s="182" t="s">
        <v>703</v>
      </c>
      <c r="E67" s="183"/>
      <c r="F67" s="183"/>
      <c r="G67" s="183"/>
      <c r="H67" s="183"/>
      <c r="I67" s="184"/>
      <c r="J67" s="185">
        <f>J109</f>
        <v>0</v>
      </c>
      <c r="K67" s="119"/>
      <c r="L67" s="186"/>
    </row>
    <row r="68" spans="2:12" s="9" customFormat="1" ht="19.9" customHeight="1">
      <c r="B68" s="181"/>
      <c r="C68" s="119"/>
      <c r="D68" s="182" t="s">
        <v>704</v>
      </c>
      <c r="E68" s="183"/>
      <c r="F68" s="183"/>
      <c r="G68" s="183"/>
      <c r="H68" s="183"/>
      <c r="I68" s="184"/>
      <c r="J68" s="185">
        <f>J114</f>
        <v>0</v>
      </c>
      <c r="K68" s="119"/>
      <c r="L68" s="186"/>
    </row>
    <row r="69" spans="2:12" s="9" customFormat="1" ht="19.9" customHeight="1">
      <c r="B69" s="181"/>
      <c r="C69" s="119"/>
      <c r="D69" s="182" t="s">
        <v>705</v>
      </c>
      <c r="E69" s="183"/>
      <c r="F69" s="183"/>
      <c r="G69" s="183"/>
      <c r="H69" s="183"/>
      <c r="I69" s="184"/>
      <c r="J69" s="185">
        <f>J117</f>
        <v>0</v>
      </c>
      <c r="K69" s="119"/>
      <c r="L69" s="186"/>
    </row>
    <row r="70" spans="2:12" s="1" customFormat="1" ht="21.8" customHeight="1">
      <c r="B70" s="36"/>
      <c r="C70" s="37"/>
      <c r="D70" s="37"/>
      <c r="E70" s="37"/>
      <c r="F70" s="37"/>
      <c r="G70" s="37"/>
      <c r="H70" s="37"/>
      <c r="I70" s="140"/>
      <c r="J70" s="37"/>
      <c r="K70" s="37"/>
      <c r="L70" s="41"/>
    </row>
    <row r="71" spans="2:12" s="1" customFormat="1" ht="6.95" customHeight="1">
      <c r="B71" s="55"/>
      <c r="C71" s="56"/>
      <c r="D71" s="56"/>
      <c r="E71" s="56"/>
      <c r="F71" s="56"/>
      <c r="G71" s="56"/>
      <c r="H71" s="56"/>
      <c r="I71" s="164"/>
      <c r="J71" s="56"/>
      <c r="K71" s="56"/>
      <c r="L71" s="41"/>
    </row>
    <row r="75" spans="2:12" s="1" customFormat="1" ht="6.95" customHeight="1">
      <c r="B75" s="57"/>
      <c r="C75" s="58"/>
      <c r="D75" s="58"/>
      <c r="E75" s="58"/>
      <c r="F75" s="58"/>
      <c r="G75" s="58"/>
      <c r="H75" s="58"/>
      <c r="I75" s="167"/>
      <c r="J75" s="58"/>
      <c r="K75" s="58"/>
      <c r="L75" s="41"/>
    </row>
    <row r="76" spans="2:12" s="1" customFormat="1" ht="24.95" customHeight="1">
      <c r="B76" s="36"/>
      <c r="C76" s="21" t="s">
        <v>111</v>
      </c>
      <c r="D76" s="37"/>
      <c r="E76" s="37"/>
      <c r="F76" s="37"/>
      <c r="G76" s="37"/>
      <c r="H76" s="37"/>
      <c r="I76" s="140"/>
      <c r="J76" s="37"/>
      <c r="K76" s="37"/>
      <c r="L76" s="41"/>
    </row>
    <row r="77" spans="2:12" s="1" customFormat="1" ht="6.95" customHeight="1">
      <c r="B77" s="36"/>
      <c r="C77" s="37"/>
      <c r="D77" s="37"/>
      <c r="E77" s="37"/>
      <c r="F77" s="37"/>
      <c r="G77" s="37"/>
      <c r="H77" s="37"/>
      <c r="I77" s="140"/>
      <c r="J77" s="37"/>
      <c r="K77" s="37"/>
      <c r="L77" s="41"/>
    </row>
    <row r="78" spans="2:12" s="1" customFormat="1" ht="12" customHeight="1">
      <c r="B78" s="36"/>
      <c r="C78" s="30" t="s">
        <v>16</v>
      </c>
      <c r="D78" s="37"/>
      <c r="E78" s="37"/>
      <c r="F78" s="37"/>
      <c r="G78" s="37"/>
      <c r="H78" s="37"/>
      <c r="I78" s="140"/>
      <c r="J78" s="37"/>
      <c r="K78" s="37"/>
      <c r="L78" s="41"/>
    </row>
    <row r="79" spans="2:12" s="1" customFormat="1" ht="14.4" customHeight="1">
      <c r="B79" s="36"/>
      <c r="C79" s="37"/>
      <c r="D79" s="37"/>
      <c r="E79" s="168" t="str">
        <f>E7</f>
        <v>III/00516, III/00512 a III/0057 Jinočany, oprava silnic</v>
      </c>
      <c r="F79" s="30"/>
      <c r="G79" s="30"/>
      <c r="H79" s="30"/>
      <c r="I79" s="140"/>
      <c r="J79" s="37"/>
      <c r="K79" s="37"/>
      <c r="L79" s="41"/>
    </row>
    <row r="80" spans="2:12" ht="12" customHeight="1">
      <c r="B80" s="19"/>
      <c r="C80" s="30" t="s">
        <v>94</v>
      </c>
      <c r="D80" s="20"/>
      <c r="E80" s="20"/>
      <c r="F80" s="20"/>
      <c r="G80" s="20"/>
      <c r="H80" s="20"/>
      <c r="I80" s="133"/>
      <c r="J80" s="20"/>
      <c r="K80" s="20"/>
      <c r="L80" s="18"/>
    </row>
    <row r="81" spans="2:12" s="1" customFormat="1" ht="14.4" customHeight="1">
      <c r="B81" s="36"/>
      <c r="C81" s="37"/>
      <c r="D81" s="37"/>
      <c r="E81" s="168" t="s">
        <v>95</v>
      </c>
      <c r="F81" s="37"/>
      <c r="G81" s="37"/>
      <c r="H81" s="37"/>
      <c r="I81" s="140"/>
      <c r="J81" s="37"/>
      <c r="K81" s="37"/>
      <c r="L81" s="41"/>
    </row>
    <row r="82" spans="2:12" s="1" customFormat="1" ht="12" customHeight="1">
      <c r="B82" s="36"/>
      <c r="C82" s="30" t="s">
        <v>699</v>
      </c>
      <c r="D82" s="37"/>
      <c r="E82" s="37"/>
      <c r="F82" s="37"/>
      <c r="G82" s="37"/>
      <c r="H82" s="37"/>
      <c r="I82" s="140"/>
      <c r="J82" s="37"/>
      <c r="K82" s="37"/>
      <c r="L82" s="41"/>
    </row>
    <row r="83" spans="2:12" s="1" customFormat="1" ht="14.4" customHeight="1">
      <c r="B83" s="36"/>
      <c r="C83" s="37"/>
      <c r="D83" s="37"/>
      <c r="E83" s="62" t="str">
        <f>E11</f>
        <v>VRN - Vedlejší rozpočtové náklady</v>
      </c>
      <c r="F83" s="37"/>
      <c r="G83" s="37"/>
      <c r="H83" s="37"/>
      <c r="I83" s="140"/>
      <c r="J83" s="37"/>
      <c r="K83" s="37"/>
      <c r="L83" s="41"/>
    </row>
    <row r="84" spans="2:12" s="1" customFormat="1" ht="6.95" customHeight="1">
      <c r="B84" s="36"/>
      <c r="C84" s="37"/>
      <c r="D84" s="37"/>
      <c r="E84" s="37"/>
      <c r="F84" s="37"/>
      <c r="G84" s="37"/>
      <c r="H84" s="37"/>
      <c r="I84" s="140"/>
      <c r="J84" s="37"/>
      <c r="K84" s="37"/>
      <c r="L84" s="41"/>
    </row>
    <row r="85" spans="2:12" s="1" customFormat="1" ht="12" customHeight="1">
      <c r="B85" s="36"/>
      <c r="C85" s="30" t="s">
        <v>21</v>
      </c>
      <c r="D85" s="37"/>
      <c r="E85" s="37"/>
      <c r="F85" s="25" t="str">
        <f>F14</f>
        <v>Jinočany</v>
      </c>
      <c r="G85" s="37"/>
      <c r="H85" s="37"/>
      <c r="I85" s="142" t="s">
        <v>23</v>
      </c>
      <c r="J85" s="65" t="str">
        <f>IF(J14="","",J14)</f>
        <v>12. 11. 2018</v>
      </c>
      <c r="K85" s="37"/>
      <c r="L85" s="41"/>
    </row>
    <row r="86" spans="2:12" s="1" customFormat="1" ht="6.95" customHeight="1">
      <c r="B86" s="36"/>
      <c r="C86" s="37"/>
      <c r="D86" s="37"/>
      <c r="E86" s="37"/>
      <c r="F86" s="37"/>
      <c r="G86" s="37"/>
      <c r="H86" s="37"/>
      <c r="I86" s="140"/>
      <c r="J86" s="37"/>
      <c r="K86" s="37"/>
      <c r="L86" s="41"/>
    </row>
    <row r="87" spans="2:12" s="1" customFormat="1" ht="12.6" customHeight="1">
      <c r="B87" s="36"/>
      <c r="C87" s="30" t="s">
        <v>25</v>
      </c>
      <c r="D87" s="37"/>
      <c r="E87" s="37"/>
      <c r="F87" s="25" t="str">
        <f>E17</f>
        <v>KSÚS Středočeského kraje, p.o.</v>
      </c>
      <c r="G87" s="37"/>
      <c r="H87" s="37"/>
      <c r="I87" s="142" t="s">
        <v>33</v>
      </c>
      <c r="J87" s="34" t="str">
        <f>E23</f>
        <v>FORVIA CZ, s.r.o.</v>
      </c>
      <c r="K87" s="37"/>
      <c r="L87" s="41"/>
    </row>
    <row r="88" spans="2:12" s="1" customFormat="1" ht="12.6" customHeight="1">
      <c r="B88" s="36"/>
      <c r="C88" s="30" t="s">
        <v>31</v>
      </c>
      <c r="D88" s="37"/>
      <c r="E88" s="37"/>
      <c r="F88" s="25" t="str">
        <f>IF(E20="","",E20)</f>
        <v>Vyplň údaj</v>
      </c>
      <c r="G88" s="37"/>
      <c r="H88" s="37"/>
      <c r="I88" s="142" t="s">
        <v>38</v>
      </c>
      <c r="J88" s="34" t="str">
        <f>E26</f>
        <v>Jitka Heřmanová</v>
      </c>
      <c r="K88" s="37"/>
      <c r="L88" s="41"/>
    </row>
    <row r="89" spans="2:12" s="1" customFormat="1" ht="10.3" customHeight="1">
      <c r="B89" s="36"/>
      <c r="C89" s="37"/>
      <c r="D89" s="37"/>
      <c r="E89" s="37"/>
      <c r="F89" s="37"/>
      <c r="G89" s="37"/>
      <c r="H89" s="37"/>
      <c r="I89" s="140"/>
      <c r="J89" s="37"/>
      <c r="K89" s="37"/>
      <c r="L89" s="41"/>
    </row>
    <row r="90" spans="2:20" s="10" customFormat="1" ht="29.25" customHeight="1">
      <c r="B90" s="187"/>
      <c r="C90" s="188" t="s">
        <v>112</v>
      </c>
      <c r="D90" s="189" t="s">
        <v>62</v>
      </c>
      <c r="E90" s="189" t="s">
        <v>58</v>
      </c>
      <c r="F90" s="189" t="s">
        <v>59</v>
      </c>
      <c r="G90" s="189" t="s">
        <v>113</v>
      </c>
      <c r="H90" s="189" t="s">
        <v>114</v>
      </c>
      <c r="I90" s="190" t="s">
        <v>115</v>
      </c>
      <c r="J90" s="189" t="s">
        <v>98</v>
      </c>
      <c r="K90" s="191" t="s">
        <v>116</v>
      </c>
      <c r="L90" s="192"/>
      <c r="M90" s="85" t="s">
        <v>19</v>
      </c>
      <c r="N90" s="86" t="s">
        <v>47</v>
      </c>
      <c r="O90" s="86" t="s">
        <v>117</v>
      </c>
      <c r="P90" s="86" t="s">
        <v>118</v>
      </c>
      <c r="Q90" s="86" t="s">
        <v>119</v>
      </c>
      <c r="R90" s="86" t="s">
        <v>120</v>
      </c>
      <c r="S90" s="86" t="s">
        <v>121</v>
      </c>
      <c r="T90" s="87" t="s">
        <v>122</v>
      </c>
    </row>
    <row r="91" spans="2:63" s="1" customFormat="1" ht="22.8" customHeight="1">
      <c r="B91" s="36"/>
      <c r="C91" s="92" t="s">
        <v>123</v>
      </c>
      <c r="D91" s="37"/>
      <c r="E91" s="37"/>
      <c r="F91" s="37"/>
      <c r="G91" s="37"/>
      <c r="H91" s="37"/>
      <c r="I91" s="140"/>
      <c r="J91" s="193">
        <f>BK91</f>
        <v>0</v>
      </c>
      <c r="K91" s="37"/>
      <c r="L91" s="41"/>
      <c r="M91" s="88"/>
      <c r="N91" s="89"/>
      <c r="O91" s="89"/>
      <c r="P91" s="194">
        <f>P92</f>
        <v>0</v>
      </c>
      <c r="Q91" s="89"/>
      <c r="R91" s="194">
        <f>R92</f>
        <v>0</v>
      </c>
      <c r="S91" s="89"/>
      <c r="T91" s="195">
        <f>T92</f>
        <v>0</v>
      </c>
      <c r="AT91" s="15" t="s">
        <v>76</v>
      </c>
      <c r="AU91" s="15" t="s">
        <v>99</v>
      </c>
      <c r="BK91" s="196">
        <f>BK92</f>
        <v>0</v>
      </c>
    </row>
    <row r="92" spans="2:63" s="11" customFormat="1" ht="25.9" customHeight="1">
      <c r="B92" s="197"/>
      <c r="C92" s="198"/>
      <c r="D92" s="199" t="s">
        <v>76</v>
      </c>
      <c r="E92" s="200" t="s">
        <v>90</v>
      </c>
      <c r="F92" s="200" t="s">
        <v>91</v>
      </c>
      <c r="G92" s="198"/>
      <c r="H92" s="198"/>
      <c r="I92" s="201"/>
      <c r="J92" s="202">
        <f>BK92</f>
        <v>0</v>
      </c>
      <c r="K92" s="198"/>
      <c r="L92" s="203"/>
      <c r="M92" s="204"/>
      <c r="N92" s="205"/>
      <c r="O92" s="205"/>
      <c r="P92" s="206">
        <f>P93+P104+P109+P114+P117</f>
        <v>0</v>
      </c>
      <c r="Q92" s="205"/>
      <c r="R92" s="206">
        <f>R93+R104+R109+R114+R117</f>
        <v>0</v>
      </c>
      <c r="S92" s="205"/>
      <c r="T92" s="207">
        <f>T93+T104+T109+T114+T117</f>
        <v>0</v>
      </c>
      <c r="AR92" s="208" t="s">
        <v>159</v>
      </c>
      <c r="AT92" s="209" t="s">
        <v>76</v>
      </c>
      <c r="AU92" s="209" t="s">
        <v>77</v>
      </c>
      <c r="AY92" s="208" t="s">
        <v>126</v>
      </c>
      <c r="BK92" s="210">
        <f>BK93+BK104+BK109+BK114+BK117</f>
        <v>0</v>
      </c>
    </row>
    <row r="93" spans="2:63" s="11" customFormat="1" ht="22.8" customHeight="1">
      <c r="B93" s="197"/>
      <c r="C93" s="198"/>
      <c r="D93" s="199" t="s">
        <v>76</v>
      </c>
      <c r="E93" s="211" t="s">
        <v>706</v>
      </c>
      <c r="F93" s="211" t="s">
        <v>707</v>
      </c>
      <c r="G93" s="198"/>
      <c r="H93" s="198"/>
      <c r="I93" s="201"/>
      <c r="J93" s="212">
        <f>BK93</f>
        <v>0</v>
      </c>
      <c r="K93" s="198"/>
      <c r="L93" s="203"/>
      <c r="M93" s="204"/>
      <c r="N93" s="205"/>
      <c r="O93" s="205"/>
      <c r="P93" s="206">
        <f>SUM(P94:P103)</f>
        <v>0</v>
      </c>
      <c r="Q93" s="205"/>
      <c r="R93" s="206">
        <f>SUM(R94:R103)</f>
        <v>0</v>
      </c>
      <c r="S93" s="205"/>
      <c r="T93" s="207">
        <f>SUM(T94:T103)</f>
        <v>0</v>
      </c>
      <c r="AR93" s="208" t="s">
        <v>159</v>
      </c>
      <c r="AT93" s="209" t="s">
        <v>76</v>
      </c>
      <c r="AU93" s="209" t="s">
        <v>84</v>
      </c>
      <c r="AY93" s="208" t="s">
        <v>126</v>
      </c>
      <c r="BK93" s="210">
        <f>SUM(BK94:BK103)</f>
        <v>0</v>
      </c>
    </row>
    <row r="94" spans="2:65" s="1" customFormat="1" ht="20.4" customHeight="1">
      <c r="B94" s="36"/>
      <c r="C94" s="213" t="s">
        <v>84</v>
      </c>
      <c r="D94" s="213" t="s">
        <v>128</v>
      </c>
      <c r="E94" s="214" t="s">
        <v>708</v>
      </c>
      <c r="F94" s="215" t="s">
        <v>709</v>
      </c>
      <c r="G94" s="216" t="s">
        <v>710</v>
      </c>
      <c r="H94" s="217">
        <v>1</v>
      </c>
      <c r="I94" s="218"/>
      <c r="J94" s="219">
        <f>ROUND(I94*H94,2)</f>
        <v>0</v>
      </c>
      <c r="K94" s="215" t="s">
        <v>132</v>
      </c>
      <c r="L94" s="41"/>
      <c r="M94" s="220" t="s">
        <v>19</v>
      </c>
      <c r="N94" s="221" t="s">
        <v>48</v>
      </c>
      <c r="O94" s="77"/>
      <c r="P94" s="222">
        <f>O94*H94</f>
        <v>0</v>
      </c>
      <c r="Q94" s="222">
        <v>0</v>
      </c>
      <c r="R94" s="222">
        <f>Q94*H94</f>
        <v>0</v>
      </c>
      <c r="S94" s="222">
        <v>0</v>
      </c>
      <c r="T94" s="223">
        <f>S94*H94</f>
        <v>0</v>
      </c>
      <c r="AR94" s="15" t="s">
        <v>711</v>
      </c>
      <c r="AT94" s="15" t="s">
        <v>128</v>
      </c>
      <c r="AU94" s="15" t="s">
        <v>86</v>
      </c>
      <c r="AY94" s="15" t="s">
        <v>126</v>
      </c>
      <c r="BE94" s="224">
        <f>IF(N94="základní",J94,0)</f>
        <v>0</v>
      </c>
      <c r="BF94" s="224">
        <f>IF(N94="snížená",J94,0)</f>
        <v>0</v>
      </c>
      <c r="BG94" s="224">
        <f>IF(N94="zákl. přenesená",J94,0)</f>
        <v>0</v>
      </c>
      <c r="BH94" s="224">
        <f>IF(N94="sníž. přenesená",J94,0)</f>
        <v>0</v>
      </c>
      <c r="BI94" s="224">
        <f>IF(N94="nulová",J94,0)</f>
        <v>0</v>
      </c>
      <c r="BJ94" s="15" t="s">
        <v>84</v>
      </c>
      <c r="BK94" s="224">
        <f>ROUND(I94*H94,2)</f>
        <v>0</v>
      </c>
      <c r="BL94" s="15" t="s">
        <v>711</v>
      </c>
      <c r="BM94" s="15" t="s">
        <v>712</v>
      </c>
    </row>
    <row r="95" spans="2:47" s="1" customFormat="1" ht="12">
      <c r="B95" s="36"/>
      <c r="C95" s="37"/>
      <c r="D95" s="225" t="s">
        <v>135</v>
      </c>
      <c r="E95" s="37"/>
      <c r="F95" s="226" t="s">
        <v>709</v>
      </c>
      <c r="G95" s="37"/>
      <c r="H95" s="37"/>
      <c r="I95" s="140"/>
      <c r="J95" s="37"/>
      <c r="K95" s="37"/>
      <c r="L95" s="41"/>
      <c r="M95" s="227"/>
      <c r="N95" s="77"/>
      <c r="O95" s="77"/>
      <c r="P95" s="77"/>
      <c r="Q95" s="77"/>
      <c r="R95" s="77"/>
      <c r="S95" s="77"/>
      <c r="T95" s="78"/>
      <c r="AT95" s="15" t="s">
        <v>135</v>
      </c>
      <c r="AU95" s="15" t="s">
        <v>86</v>
      </c>
    </row>
    <row r="96" spans="2:65" s="1" customFormat="1" ht="20.4" customHeight="1">
      <c r="B96" s="36"/>
      <c r="C96" s="213" t="s">
        <v>86</v>
      </c>
      <c r="D96" s="213" t="s">
        <v>128</v>
      </c>
      <c r="E96" s="214" t="s">
        <v>713</v>
      </c>
      <c r="F96" s="215" t="s">
        <v>714</v>
      </c>
      <c r="G96" s="216" t="s">
        <v>710</v>
      </c>
      <c r="H96" s="217">
        <v>1</v>
      </c>
      <c r="I96" s="218"/>
      <c r="J96" s="219">
        <f>ROUND(I96*H96,2)</f>
        <v>0</v>
      </c>
      <c r="K96" s="215" t="s">
        <v>132</v>
      </c>
      <c r="L96" s="41"/>
      <c r="M96" s="220" t="s">
        <v>19</v>
      </c>
      <c r="N96" s="221" t="s">
        <v>48</v>
      </c>
      <c r="O96" s="77"/>
      <c r="P96" s="222">
        <f>O96*H96</f>
        <v>0</v>
      </c>
      <c r="Q96" s="222">
        <v>0</v>
      </c>
      <c r="R96" s="222">
        <f>Q96*H96</f>
        <v>0</v>
      </c>
      <c r="S96" s="222">
        <v>0</v>
      </c>
      <c r="T96" s="223">
        <f>S96*H96</f>
        <v>0</v>
      </c>
      <c r="AR96" s="15" t="s">
        <v>711</v>
      </c>
      <c r="AT96" s="15" t="s">
        <v>128</v>
      </c>
      <c r="AU96" s="15" t="s">
        <v>86</v>
      </c>
      <c r="AY96" s="15" t="s">
        <v>126</v>
      </c>
      <c r="BE96" s="224">
        <f>IF(N96="základní",J96,0)</f>
        <v>0</v>
      </c>
      <c r="BF96" s="224">
        <f>IF(N96="snížená",J96,0)</f>
        <v>0</v>
      </c>
      <c r="BG96" s="224">
        <f>IF(N96="zákl. přenesená",J96,0)</f>
        <v>0</v>
      </c>
      <c r="BH96" s="224">
        <f>IF(N96="sníž. přenesená",J96,0)</f>
        <v>0</v>
      </c>
      <c r="BI96" s="224">
        <f>IF(N96="nulová",J96,0)</f>
        <v>0</v>
      </c>
      <c r="BJ96" s="15" t="s">
        <v>84</v>
      </c>
      <c r="BK96" s="224">
        <f>ROUND(I96*H96,2)</f>
        <v>0</v>
      </c>
      <c r="BL96" s="15" t="s">
        <v>711</v>
      </c>
      <c r="BM96" s="15" t="s">
        <v>715</v>
      </c>
    </row>
    <row r="97" spans="2:47" s="1" customFormat="1" ht="12">
      <c r="B97" s="36"/>
      <c r="C97" s="37"/>
      <c r="D97" s="225" t="s">
        <v>135</v>
      </c>
      <c r="E97" s="37"/>
      <c r="F97" s="226" t="s">
        <v>714</v>
      </c>
      <c r="G97" s="37"/>
      <c r="H97" s="37"/>
      <c r="I97" s="140"/>
      <c r="J97" s="37"/>
      <c r="K97" s="37"/>
      <c r="L97" s="41"/>
      <c r="M97" s="227"/>
      <c r="N97" s="77"/>
      <c r="O97" s="77"/>
      <c r="P97" s="77"/>
      <c r="Q97" s="77"/>
      <c r="R97" s="77"/>
      <c r="S97" s="77"/>
      <c r="T97" s="78"/>
      <c r="AT97" s="15" t="s">
        <v>135</v>
      </c>
      <c r="AU97" s="15" t="s">
        <v>86</v>
      </c>
    </row>
    <row r="98" spans="2:65" s="1" customFormat="1" ht="20.4" customHeight="1">
      <c r="B98" s="36"/>
      <c r="C98" s="213" t="s">
        <v>144</v>
      </c>
      <c r="D98" s="213" t="s">
        <v>128</v>
      </c>
      <c r="E98" s="214" t="s">
        <v>716</v>
      </c>
      <c r="F98" s="215" t="s">
        <v>717</v>
      </c>
      <c r="G98" s="216" t="s">
        <v>710</v>
      </c>
      <c r="H98" s="217">
        <v>1</v>
      </c>
      <c r="I98" s="218"/>
      <c r="J98" s="219">
        <f>ROUND(I98*H98,2)</f>
        <v>0</v>
      </c>
      <c r="K98" s="215" t="s">
        <v>132</v>
      </c>
      <c r="L98" s="41"/>
      <c r="M98" s="220" t="s">
        <v>19</v>
      </c>
      <c r="N98" s="221" t="s">
        <v>48</v>
      </c>
      <c r="O98" s="77"/>
      <c r="P98" s="222">
        <f>O98*H98</f>
        <v>0</v>
      </c>
      <c r="Q98" s="222">
        <v>0</v>
      </c>
      <c r="R98" s="222">
        <f>Q98*H98</f>
        <v>0</v>
      </c>
      <c r="S98" s="222">
        <v>0</v>
      </c>
      <c r="T98" s="223">
        <f>S98*H98</f>
        <v>0</v>
      </c>
      <c r="AR98" s="15" t="s">
        <v>711</v>
      </c>
      <c r="AT98" s="15" t="s">
        <v>128</v>
      </c>
      <c r="AU98" s="15" t="s">
        <v>86</v>
      </c>
      <c r="AY98" s="15" t="s">
        <v>126</v>
      </c>
      <c r="BE98" s="224">
        <f>IF(N98="základní",J98,0)</f>
        <v>0</v>
      </c>
      <c r="BF98" s="224">
        <f>IF(N98="snížená",J98,0)</f>
        <v>0</v>
      </c>
      <c r="BG98" s="224">
        <f>IF(N98="zákl. přenesená",J98,0)</f>
        <v>0</v>
      </c>
      <c r="BH98" s="224">
        <f>IF(N98="sníž. přenesená",J98,0)</f>
        <v>0</v>
      </c>
      <c r="BI98" s="224">
        <f>IF(N98="nulová",J98,0)</f>
        <v>0</v>
      </c>
      <c r="BJ98" s="15" t="s">
        <v>84</v>
      </c>
      <c r="BK98" s="224">
        <f>ROUND(I98*H98,2)</f>
        <v>0</v>
      </c>
      <c r="BL98" s="15" t="s">
        <v>711</v>
      </c>
      <c r="BM98" s="15" t="s">
        <v>718</v>
      </c>
    </row>
    <row r="99" spans="2:47" s="1" customFormat="1" ht="12">
      <c r="B99" s="36"/>
      <c r="C99" s="37"/>
      <c r="D99" s="225" t="s">
        <v>135</v>
      </c>
      <c r="E99" s="37"/>
      <c r="F99" s="226" t="s">
        <v>717</v>
      </c>
      <c r="G99" s="37"/>
      <c r="H99" s="37"/>
      <c r="I99" s="140"/>
      <c r="J99" s="37"/>
      <c r="K99" s="37"/>
      <c r="L99" s="41"/>
      <c r="M99" s="227"/>
      <c r="N99" s="77"/>
      <c r="O99" s="77"/>
      <c r="P99" s="77"/>
      <c r="Q99" s="77"/>
      <c r="R99" s="77"/>
      <c r="S99" s="77"/>
      <c r="T99" s="78"/>
      <c r="AT99" s="15" t="s">
        <v>135</v>
      </c>
      <c r="AU99" s="15" t="s">
        <v>86</v>
      </c>
    </row>
    <row r="100" spans="2:65" s="1" customFormat="1" ht="20.4" customHeight="1">
      <c r="B100" s="36"/>
      <c r="C100" s="213" t="s">
        <v>133</v>
      </c>
      <c r="D100" s="213" t="s">
        <v>128</v>
      </c>
      <c r="E100" s="214" t="s">
        <v>719</v>
      </c>
      <c r="F100" s="215" t="s">
        <v>720</v>
      </c>
      <c r="G100" s="216" t="s">
        <v>710</v>
      </c>
      <c r="H100" s="217">
        <v>1</v>
      </c>
      <c r="I100" s="218"/>
      <c r="J100" s="219">
        <f>ROUND(I100*H100,2)</f>
        <v>0</v>
      </c>
      <c r="K100" s="215" t="s">
        <v>132</v>
      </c>
      <c r="L100" s="41"/>
      <c r="M100" s="220" t="s">
        <v>19</v>
      </c>
      <c r="N100" s="221" t="s">
        <v>48</v>
      </c>
      <c r="O100" s="77"/>
      <c r="P100" s="222">
        <f>O100*H100</f>
        <v>0</v>
      </c>
      <c r="Q100" s="222">
        <v>0</v>
      </c>
      <c r="R100" s="222">
        <f>Q100*H100</f>
        <v>0</v>
      </c>
      <c r="S100" s="222">
        <v>0</v>
      </c>
      <c r="T100" s="223">
        <f>S100*H100</f>
        <v>0</v>
      </c>
      <c r="AR100" s="15" t="s">
        <v>711</v>
      </c>
      <c r="AT100" s="15" t="s">
        <v>128</v>
      </c>
      <c r="AU100" s="15" t="s">
        <v>86</v>
      </c>
      <c r="AY100" s="15" t="s">
        <v>126</v>
      </c>
      <c r="BE100" s="224">
        <f>IF(N100="základní",J100,0)</f>
        <v>0</v>
      </c>
      <c r="BF100" s="224">
        <f>IF(N100="snížená",J100,0)</f>
        <v>0</v>
      </c>
      <c r="BG100" s="224">
        <f>IF(N100="zákl. přenesená",J100,0)</f>
        <v>0</v>
      </c>
      <c r="BH100" s="224">
        <f>IF(N100="sníž. přenesená",J100,0)</f>
        <v>0</v>
      </c>
      <c r="BI100" s="224">
        <f>IF(N100="nulová",J100,0)</f>
        <v>0</v>
      </c>
      <c r="BJ100" s="15" t="s">
        <v>84</v>
      </c>
      <c r="BK100" s="224">
        <f>ROUND(I100*H100,2)</f>
        <v>0</v>
      </c>
      <c r="BL100" s="15" t="s">
        <v>711</v>
      </c>
      <c r="BM100" s="15" t="s">
        <v>721</v>
      </c>
    </row>
    <row r="101" spans="2:47" s="1" customFormat="1" ht="12">
      <c r="B101" s="36"/>
      <c r="C101" s="37"/>
      <c r="D101" s="225" t="s">
        <v>135</v>
      </c>
      <c r="E101" s="37"/>
      <c r="F101" s="226" t="s">
        <v>720</v>
      </c>
      <c r="G101" s="37"/>
      <c r="H101" s="37"/>
      <c r="I101" s="140"/>
      <c r="J101" s="37"/>
      <c r="K101" s="37"/>
      <c r="L101" s="41"/>
      <c r="M101" s="227"/>
      <c r="N101" s="77"/>
      <c r="O101" s="77"/>
      <c r="P101" s="77"/>
      <c r="Q101" s="77"/>
      <c r="R101" s="77"/>
      <c r="S101" s="77"/>
      <c r="T101" s="78"/>
      <c r="AT101" s="15" t="s">
        <v>135</v>
      </c>
      <c r="AU101" s="15" t="s">
        <v>86</v>
      </c>
    </row>
    <row r="102" spans="2:65" s="1" customFormat="1" ht="20.4" customHeight="1">
      <c r="B102" s="36"/>
      <c r="C102" s="213" t="s">
        <v>159</v>
      </c>
      <c r="D102" s="213" t="s">
        <v>128</v>
      </c>
      <c r="E102" s="214" t="s">
        <v>722</v>
      </c>
      <c r="F102" s="215" t="s">
        <v>723</v>
      </c>
      <c r="G102" s="216" t="s">
        <v>710</v>
      </c>
      <c r="H102" s="217">
        <v>1</v>
      </c>
      <c r="I102" s="218"/>
      <c r="J102" s="219">
        <f>ROUND(I102*H102,2)</f>
        <v>0</v>
      </c>
      <c r="K102" s="215" t="s">
        <v>132</v>
      </c>
      <c r="L102" s="41"/>
      <c r="M102" s="220" t="s">
        <v>19</v>
      </c>
      <c r="N102" s="221" t="s">
        <v>48</v>
      </c>
      <c r="O102" s="77"/>
      <c r="P102" s="222">
        <f>O102*H102</f>
        <v>0</v>
      </c>
      <c r="Q102" s="222">
        <v>0</v>
      </c>
      <c r="R102" s="222">
        <f>Q102*H102</f>
        <v>0</v>
      </c>
      <c r="S102" s="222">
        <v>0</v>
      </c>
      <c r="T102" s="223">
        <f>S102*H102</f>
        <v>0</v>
      </c>
      <c r="AR102" s="15" t="s">
        <v>711</v>
      </c>
      <c r="AT102" s="15" t="s">
        <v>128</v>
      </c>
      <c r="AU102" s="15" t="s">
        <v>86</v>
      </c>
      <c r="AY102" s="15" t="s">
        <v>126</v>
      </c>
      <c r="BE102" s="224">
        <f>IF(N102="základní",J102,0)</f>
        <v>0</v>
      </c>
      <c r="BF102" s="224">
        <f>IF(N102="snížená",J102,0)</f>
        <v>0</v>
      </c>
      <c r="BG102" s="224">
        <f>IF(N102="zákl. přenesená",J102,0)</f>
        <v>0</v>
      </c>
      <c r="BH102" s="224">
        <f>IF(N102="sníž. přenesená",J102,0)</f>
        <v>0</v>
      </c>
      <c r="BI102" s="224">
        <f>IF(N102="nulová",J102,0)</f>
        <v>0</v>
      </c>
      <c r="BJ102" s="15" t="s">
        <v>84</v>
      </c>
      <c r="BK102" s="224">
        <f>ROUND(I102*H102,2)</f>
        <v>0</v>
      </c>
      <c r="BL102" s="15" t="s">
        <v>711</v>
      </c>
      <c r="BM102" s="15" t="s">
        <v>724</v>
      </c>
    </row>
    <row r="103" spans="2:47" s="1" customFormat="1" ht="12">
      <c r="B103" s="36"/>
      <c r="C103" s="37"/>
      <c r="D103" s="225" t="s">
        <v>135</v>
      </c>
      <c r="E103" s="37"/>
      <c r="F103" s="226" t="s">
        <v>723</v>
      </c>
      <c r="G103" s="37"/>
      <c r="H103" s="37"/>
      <c r="I103" s="140"/>
      <c r="J103" s="37"/>
      <c r="K103" s="37"/>
      <c r="L103" s="41"/>
      <c r="M103" s="227"/>
      <c r="N103" s="77"/>
      <c r="O103" s="77"/>
      <c r="P103" s="77"/>
      <c r="Q103" s="77"/>
      <c r="R103" s="77"/>
      <c r="S103" s="77"/>
      <c r="T103" s="78"/>
      <c r="AT103" s="15" t="s">
        <v>135</v>
      </c>
      <c r="AU103" s="15" t="s">
        <v>86</v>
      </c>
    </row>
    <row r="104" spans="2:63" s="11" customFormat="1" ht="22.8" customHeight="1">
      <c r="B104" s="197"/>
      <c r="C104" s="198"/>
      <c r="D104" s="199" t="s">
        <v>76</v>
      </c>
      <c r="E104" s="211" t="s">
        <v>725</v>
      </c>
      <c r="F104" s="211" t="s">
        <v>726</v>
      </c>
      <c r="G104" s="198"/>
      <c r="H104" s="198"/>
      <c r="I104" s="201"/>
      <c r="J104" s="212">
        <f>BK104</f>
        <v>0</v>
      </c>
      <c r="K104" s="198"/>
      <c r="L104" s="203"/>
      <c r="M104" s="204"/>
      <c r="N104" s="205"/>
      <c r="O104" s="205"/>
      <c r="P104" s="206">
        <f>SUM(P105:P108)</f>
        <v>0</v>
      </c>
      <c r="Q104" s="205"/>
      <c r="R104" s="206">
        <f>SUM(R105:R108)</f>
        <v>0</v>
      </c>
      <c r="S104" s="205"/>
      <c r="T104" s="207">
        <f>SUM(T105:T108)</f>
        <v>0</v>
      </c>
      <c r="AR104" s="208" t="s">
        <v>159</v>
      </c>
      <c r="AT104" s="209" t="s">
        <v>76</v>
      </c>
      <c r="AU104" s="209" t="s">
        <v>84</v>
      </c>
      <c r="AY104" s="208" t="s">
        <v>126</v>
      </c>
      <c r="BK104" s="210">
        <f>SUM(BK105:BK108)</f>
        <v>0</v>
      </c>
    </row>
    <row r="105" spans="2:65" s="1" customFormat="1" ht="20.4" customHeight="1">
      <c r="B105" s="36"/>
      <c r="C105" s="213" t="s">
        <v>167</v>
      </c>
      <c r="D105" s="213" t="s">
        <v>128</v>
      </c>
      <c r="E105" s="214" t="s">
        <v>727</v>
      </c>
      <c r="F105" s="215" t="s">
        <v>726</v>
      </c>
      <c r="G105" s="216" t="s">
        <v>710</v>
      </c>
      <c r="H105" s="217">
        <v>1</v>
      </c>
      <c r="I105" s="218"/>
      <c r="J105" s="219">
        <f>ROUND(I105*H105,2)</f>
        <v>0</v>
      </c>
      <c r="K105" s="215" t="s">
        <v>132</v>
      </c>
      <c r="L105" s="41"/>
      <c r="M105" s="220" t="s">
        <v>19</v>
      </c>
      <c r="N105" s="221" t="s">
        <v>48</v>
      </c>
      <c r="O105" s="77"/>
      <c r="P105" s="222">
        <f>O105*H105</f>
        <v>0</v>
      </c>
      <c r="Q105" s="222">
        <v>0</v>
      </c>
      <c r="R105" s="222">
        <f>Q105*H105</f>
        <v>0</v>
      </c>
      <c r="S105" s="222">
        <v>0</v>
      </c>
      <c r="T105" s="223">
        <f>S105*H105</f>
        <v>0</v>
      </c>
      <c r="AR105" s="15" t="s">
        <v>711</v>
      </c>
      <c r="AT105" s="15" t="s">
        <v>128</v>
      </c>
      <c r="AU105" s="15" t="s">
        <v>86</v>
      </c>
      <c r="AY105" s="15" t="s">
        <v>126</v>
      </c>
      <c r="BE105" s="224">
        <f>IF(N105="základní",J105,0)</f>
        <v>0</v>
      </c>
      <c r="BF105" s="224">
        <f>IF(N105="snížená",J105,0)</f>
        <v>0</v>
      </c>
      <c r="BG105" s="224">
        <f>IF(N105="zákl. přenesená",J105,0)</f>
        <v>0</v>
      </c>
      <c r="BH105" s="224">
        <f>IF(N105="sníž. přenesená",J105,0)</f>
        <v>0</v>
      </c>
      <c r="BI105" s="224">
        <f>IF(N105="nulová",J105,0)</f>
        <v>0</v>
      </c>
      <c r="BJ105" s="15" t="s">
        <v>84</v>
      </c>
      <c r="BK105" s="224">
        <f>ROUND(I105*H105,2)</f>
        <v>0</v>
      </c>
      <c r="BL105" s="15" t="s">
        <v>711</v>
      </c>
      <c r="BM105" s="15" t="s">
        <v>728</v>
      </c>
    </row>
    <row r="106" spans="2:47" s="1" customFormat="1" ht="12">
      <c r="B106" s="36"/>
      <c r="C106" s="37"/>
      <c r="D106" s="225" t="s">
        <v>135</v>
      </c>
      <c r="E106" s="37"/>
      <c r="F106" s="226" t="s">
        <v>726</v>
      </c>
      <c r="G106" s="37"/>
      <c r="H106" s="37"/>
      <c r="I106" s="140"/>
      <c r="J106" s="37"/>
      <c r="K106" s="37"/>
      <c r="L106" s="41"/>
      <c r="M106" s="227"/>
      <c r="N106" s="77"/>
      <c r="O106" s="77"/>
      <c r="P106" s="77"/>
      <c r="Q106" s="77"/>
      <c r="R106" s="77"/>
      <c r="S106" s="77"/>
      <c r="T106" s="78"/>
      <c r="AT106" s="15" t="s">
        <v>135</v>
      </c>
      <c r="AU106" s="15" t="s">
        <v>86</v>
      </c>
    </row>
    <row r="107" spans="2:65" s="1" customFormat="1" ht="20.4" customHeight="1">
      <c r="B107" s="36"/>
      <c r="C107" s="213" t="s">
        <v>173</v>
      </c>
      <c r="D107" s="213" t="s">
        <v>128</v>
      </c>
      <c r="E107" s="214" t="s">
        <v>729</v>
      </c>
      <c r="F107" s="215" t="s">
        <v>730</v>
      </c>
      <c r="G107" s="216" t="s">
        <v>710</v>
      </c>
      <c r="H107" s="217">
        <v>1</v>
      </c>
      <c r="I107" s="218"/>
      <c r="J107" s="219">
        <f>ROUND(I107*H107,2)</f>
        <v>0</v>
      </c>
      <c r="K107" s="215" t="s">
        <v>132</v>
      </c>
      <c r="L107" s="41"/>
      <c r="M107" s="220" t="s">
        <v>19</v>
      </c>
      <c r="N107" s="221" t="s">
        <v>48</v>
      </c>
      <c r="O107" s="77"/>
      <c r="P107" s="222">
        <f>O107*H107</f>
        <v>0</v>
      </c>
      <c r="Q107" s="222">
        <v>0</v>
      </c>
      <c r="R107" s="222">
        <f>Q107*H107</f>
        <v>0</v>
      </c>
      <c r="S107" s="222">
        <v>0</v>
      </c>
      <c r="T107" s="223">
        <f>S107*H107</f>
        <v>0</v>
      </c>
      <c r="AR107" s="15" t="s">
        <v>711</v>
      </c>
      <c r="AT107" s="15" t="s">
        <v>128</v>
      </c>
      <c r="AU107" s="15" t="s">
        <v>86</v>
      </c>
      <c r="AY107" s="15" t="s">
        <v>126</v>
      </c>
      <c r="BE107" s="224">
        <f>IF(N107="základní",J107,0)</f>
        <v>0</v>
      </c>
      <c r="BF107" s="224">
        <f>IF(N107="snížená",J107,0)</f>
        <v>0</v>
      </c>
      <c r="BG107" s="224">
        <f>IF(N107="zákl. přenesená",J107,0)</f>
        <v>0</v>
      </c>
      <c r="BH107" s="224">
        <f>IF(N107="sníž. přenesená",J107,0)</f>
        <v>0</v>
      </c>
      <c r="BI107" s="224">
        <f>IF(N107="nulová",J107,0)</f>
        <v>0</v>
      </c>
      <c r="BJ107" s="15" t="s">
        <v>84</v>
      </c>
      <c r="BK107" s="224">
        <f>ROUND(I107*H107,2)</f>
        <v>0</v>
      </c>
      <c r="BL107" s="15" t="s">
        <v>711</v>
      </c>
      <c r="BM107" s="15" t="s">
        <v>731</v>
      </c>
    </row>
    <row r="108" spans="2:47" s="1" customFormat="1" ht="12">
      <c r="B108" s="36"/>
      <c r="C108" s="37"/>
      <c r="D108" s="225" t="s">
        <v>135</v>
      </c>
      <c r="E108" s="37"/>
      <c r="F108" s="226" t="s">
        <v>730</v>
      </c>
      <c r="G108" s="37"/>
      <c r="H108" s="37"/>
      <c r="I108" s="140"/>
      <c r="J108" s="37"/>
      <c r="K108" s="37"/>
      <c r="L108" s="41"/>
      <c r="M108" s="227"/>
      <c r="N108" s="77"/>
      <c r="O108" s="77"/>
      <c r="P108" s="77"/>
      <c r="Q108" s="77"/>
      <c r="R108" s="77"/>
      <c r="S108" s="77"/>
      <c r="T108" s="78"/>
      <c r="AT108" s="15" t="s">
        <v>135</v>
      </c>
      <c r="AU108" s="15" t="s">
        <v>86</v>
      </c>
    </row>
    <row r="109" spans="2:63" s="11" customFormat="1" ht="22.8" customHeight="1">
      <c r="B109" s="197"/>
      <c r="C109" s="198"/>
      <c r="D109" s="199" t="s">
        <v>76</v>
      </c>
      <c r="E109" s="211" t="s">
        <v>732</v>
      </c>
      <c r="F109" s="211" t="s">
        <v>733</v>
      </c>
      <c r="G109" s="198"/>
      <c r="H109" s="198"/>
      <c r="I109" s="201"/>
      <c r="J109" s="212">
        <f>BK109</f>
        <v>0</v>
      </c>
      <c r="K109" s="198"/>
      <c r="L109" s="203"/>
      <c r="M109" s="204"/>
      <c r="N109" s="205"/>
      <c r="O109" s="205"/>
      <c r="P109" s="206">
        <f>SUM(P110:P113)</f>
        <v>0</v>
      </c>
      <c r="Q109" s="205"/>
      <c r="R109" s="206">
        <f>SUM(R110:R113)</f>
        <v>0</v>
      </c>
      <c r="S109" s="205"/>
      <c r="T109" s="207">
        <f>SUM(T110:T113)</f>
        <v>0</v>
      </c>
      <c r="AR109" s="208" t="s">
        <v>159</v>
      </c>
      <c r="AT109" s="209" t="s">
        <v>76</v>
      </c>
      <c r="AU109" s="209" t="s">
        <v>84</v>
      </c>
      <c r="AY109" s="208" t="s">
        <v>126</v>
      </c>
      <c r="BK109" s="210">
        <f>SUM(BK110:BK113)</f>
        <v>0</v>
      </c>
    </row>
    <row r="110" spans="2:65" s="1" customFormat="1" ht="20.4" customHeight="1">
      <c r="B110" s="36"/>
      <c r="C110" s="213" t="s">
        <v>180</v>
      </c>
      <c r="D110" s="213" t="s">
        <v>128</v>
      </c>
      <c r="E110" s="214" t="s">
        <v>734</v>
      </c>
      <c r="F110" s="215" t="s">
        <v>735</v>
      </c>
      <c r="G110" s="216" t="s">
        <v>710</v>
      </c>
      <c r="H110" s="217">
        <v>1</v>
      </c>
      <c r="I110" s="218"/>
      <c r="J110" s="219">
        <f>ROUND(I110*H110,2)</f>
        <v>0</v>
      </c>
      <c r="K110" s="215" t="s">
        <v>132</v>
      </c>
      <c r="L110" s="41"/>
      <c r="M110" s="220" t="s">
        <v>19</v>
      </c>
      <c r="N110" s="221" t="s">
        <v>48</v>
      </c>
      <c r="O110" s="77"/>
      <c r="P110" s="222">
        <f>O110*H110</f>
        <v>0</v>
      </c>
      <c r="Q110" s="222">
        <v>0</v>
      </c>
      <c r="R110" s="222">
        <f>Q110*H110</f>
        <v>0</v>
      </c>
      <c r="S110" s="222">
        <v>0</v>
      </c>
      <c r="T110" s="223">
        <f>S110*H110</f>
        <v>0</v>
      </c>
      <c r="AR110" s="15" t="s">
        <v>711</v>
      </c>
      <c r="AT110" s="15" t="s">
        <v>128</v>
      </c>
      <c r="AU110" s="15" t="s">
        <v>86</v>
      </c>
      <c r="AY110" s="15" t="s">
        <v>126</v>
      </c>
      <c r="BE110" s="224">
        <f>IF(N110="základní",J110,0)</f>
        <v>0</v>
      </c>
      <c r="BF110" s="224">
        <f>IF(N110="snížená",J110,0)</f>
        <v>0</v>
      </c>
      <c r="BG110" s="224">
        <f>IF(N110="zákl. přenesená",J110,0)</f>
        <v>0</v>
      </c>
      <c r="BH110" s="224">
        <f>IF(N110="sníž. přenesená",J110,0)</f>
        <v>0</v>
      </c>
      <c r="BI110" s="224">
        <f>IF(N110="nulová",J110,0)</f>
        <v>0</v>
      </c>
      <c r="BJ110" s="15" t="s">
        <v>84</v>
      </c>
      <c r="BK110" s="224">
        <f>ROUND(I110*H110,2)</f>
        <v>0</v>
      </c>
      <c r="BL110" s="15" t="s">
        <v>711</v>
      </c>
      <c r="BM110" s="15" t="s">
        <v>736</v>
      </c>
    </row>
    <row r="111" spans="2:47" s="1" customFormat="1" ht="12">
      <c r="B111" s="36"/>
      <c r="C111" s="37"/>
      <c r="D111" s="225" t="s">
        <v>135</v>
      </c>
      <c r="E111" s="37"/>
      <c r="F111" s="226" t="s">
        <v>735</v>
      </c>
      <c r="G111" s="37"/>
      <c r="H111" s="37"/>
      <c r="I111" s="140"/>
      <c r="J111" s="37"/>
      <c r="K111" s="37"/>
      <c r="L111" s="41"/>
      <c r="M111" s="227"/>
      <c r="N111" s="77"/>
      <c r="O111" s="77"/>
      <c r="P111" s="77"/>
      <c r="Q111" s="77"/>
      <c r="R111" s="77"/>
      <c r="S111" s="77"/>
      <c r="T111" s="78"/>
      <c r="AT111" s="15" t="s">
        <v>135</v>
      </c>
      <c r="AU111" s="15" t="s">
        <v>86</v>
      </c>
    </row>
    <row r="112" spans="2:65" s="1" customFormat="1" ht="20.4" customHeight="1">
      <c r="B112" s="36"/>
      <c r="C112" s="213" t="s">
        <v>186</v>
      </c>
      <c r="D112" s="213" t="s">
        <v>128</v>
      </c>
      <c r="E112" s="214" t="s">
        <v>737</v>
      </c>
      <c r="F112" s="215" t="s">
        <v>738</v>
      </c>
      <c r="G112" s="216" t="s">
        <v>710</v>
      </c>
      <c r="H112" s="217">
        <v>1</v>
      </c>
      <c r="I112" s="218"/>
      <c r="J112" s="219">
        <f>ROUND(I112*H112,2)</f>
        <v>0</v>
      </c>
      <c r="K112" s="215" t="s">
        <v>132</v>
      </c>
      <c r="L112" s="41"/>
      <c r="M112" s="220" t="s">
        <v>19</v>
      </c>
      <c r="N112" s="221" t="s">
        <v>48</v>
      </c>
      <c r="O112" s="77"/>
      <c r="P112" s="222">
        <f>O112*H112</f>
        <v>0</v>
      </c>
      <c r="Q112" s="222">
        <v>0</v>
      </c>
      <c r="R112" s="222">
        <f>Q112*H112</f>
        <v>0</v>
      </c>
      <c r="S112" s="222">
        <v>0</v>
      </c>
      <c r="T112" s="223">
        <f>S112*H112</f>
        <v>0</v>
      </c>
      <c r="AR112" s="15" t="s">
        <v>711</v>
      </c>
      <c r="AT112" s="15" t="s">
        <v>128</v>
      </c>
      <c r="AU112" s="15" t="s">
        <v>86</v>
      </c>
      <c r="AY112" s="15" t="s">
        <v>126</v>
      </c>
      <c r="BE112" s="224">
        <f>IF(N112="základní",J112,0)</f>
        <v>0</v>
      </c>
      <c r="BF112" s="224">
        <f>IF(N112="snížená",J112,0)</f>
        <v>0</v>
      </c>
      <c r="BG112" s="224">
        <f>IF(N112="zákl. přenesená",J112,0)</f>
        <v>0</v>
      </c>
      <c r="BH112" s="224">
        <f>IF(N112="sníž. přenesená",J112,0)</f>
        <v>0</v>
      </c>
      <c r="BI112" s="224">
        <f>IF(N112="nulová",J112,0)</f>
        <v>0</v>
      </c>
      <c r="BJ112" s="15" t="s">
        <v>84</v>
      </c>
      <c r="BK112" s="224">
        <f>ROUND(I112*H112,2)</f>
        <v>0</v>
      </c>
      <c r="BL112" s="15" t="s">
        <v>711</v>
      </c>
      <c r="BM112" s="15" t="s">
        <v>739</v>
      </c>
    </row>
    <row r="113" spans="2:47" s="1" customFormat="1" ht="12">
      <c r="B113" s="36"/>
      <c r="C113" s="37"/>
      <c r="D113" s="225" t="s">
        <v>135</v>
      </c>
      <c r="E113" s="37"/>
      <c r="F113" s="226" t="s">
        <v>738</v>
      </c>
      <c r="G113" s="37"/>
      <c r="H113" s="37"/>
      <c r="I113" s="140"/>
      <c r="J113" s="37"/>
      <c r="K113" s="37"/>
      <c r="L113" s="41"/>
      <c r="M113" s="227"/>
      <c r="N113" s="77"/>
      <c r="O113" s="77"/>
      <c r="P113" s="77"/>
      <c r="Q113" s="77"/>
      <c r="R113" s="77"/>
      <c r="S113" s="77"/>
      <c r="T113" s="78"/>
      <c r="AT113" s="15" t="s">
        <v>135</v>
      </c>
      <c r="AU113" s="15" t="s">
        <v>86</v>
      </c>
    </row>
    <row r="114" spans="2:63" s="11" customFormat="1" ht="22.8" customHeight="1">
      <c r="B114" s="197"/>
      <c r="C114" s="198"/>
      <c r="D114" s="199" t="s">
        <v>76</v>
      </c>
      <c r="E114" s="211" t="s">
        <v>740</v>
      </c>
      <c r="F114" s="211" t="s">
        <v>741</v>
      </c>
      <c r="G114" s="198"/>
      <c r="H114" s="198"/>
      <c r="I114" s="201"/>
      <c r="J114" s="212">
        <f>BK114</f>
        <v>0</v>
      </c>
      <c r="K114" s="198"/>
      <c r="L114" s="203"/>
      <c r="M114" s="204"/>
      <c r="N114" s="205"/>
      <c r="O114" s="205"/>
      <c r="P114" s="206">
        <f>SUM(P115:P116)</f>
        <v>0</v>
      </c>
      <c r="Q114" s="205"/>
      <c r="R114" s="206">
        <f>SUM(R115:R116)</f>
        <v>0</v>
      </c>
      <c r="S114" s="205"/>
      <c r="T114" s="207">
        <f>SUM(T115:T116)</f>
        <v>0</v>
      </c>
      <c r="AR114" s="208" t="s">
        <v>159</v>
      </c>
      <c r="AT114" s="209" t="s">
        <v>76</v>
      </c>
      <c r="AU114" s="209" t="s">
        <v>84</v>
      </c>
      <c r="AY114" s="208" t="s">
        <v>126</v>
      </c>
      <c r="BK114" s="210">
        <f>SUM(BK115:BK116)</f>
        <v>0</v>
      </c>
    </row>
    <row r="115" spans="2:65" s="1" customFormat="1" ht="20.4" customHeight="1">
      <c r="B115" s="36"/>
      <c r="C115" s="213" t="s">
        <v>192</v>
      </c>
      <c r="D115" s="213" t="s">
        <v>128</v>
      </c>
      <c r="E115" s="214" t="s">
        <v>742</v>
      </c>
      <c r="F115" s="215" t="s">
        <v>741</v>
      </c>
      <c r="G115" s="216" t="s">
        <v>710</v>
      </c>
      <c r="H115" s="217">
        <v>1</v>
      </c>
      <c r="I115" s="218"/>
      <c r="J115" s="219">
        <f>ROUND(I115*H115,2)</f>
        <v>0</v>
      </c>
      <c r="K115" s="215" t="s">
        <v>132</v>
      </c>
      <c r="L115" s="41"/>
      <c r="M115" s="220" t="s">
        <v>19</v>
      </c>
      <c r="N115" s="221" t="s">
        <v>48</v>
      </c>
      <c r="O115" s="77"/>
      <c r="P115" s="222">
        <f>O115*H115</f>
        <v>0</v>
      </c>
      <c r="Q115" s="222">
        <v>0</v>
      </c>
      <c r="R115" s="222">
        <f>Q115*H115</f>
        <v>0</v>
      </c>
      <c r="S115" s="222">
        <v>0</v>
      </c>
      <c r="T115" s="223">
        <f>S115*H115</f>
        <v>0</v>
      </c>
      <c r="AR115" s="15" t="s">
        <v>711</v>
      </c>
      <c r="AT115" s="15" t="s">
        <v>128</v>
      </c>
      <c r="AU115" s="15" t="s">
        <v>86</v>
      </c>
      <c r="AY115" s="15" t="s">
        <v>126</v>
      </c>
      <c r="BE115" s="224">
        <f>IF(N115="základní",J115,0)</f>
        <v>0</v>
      </c>
      <c r="BF115" s="224">
        <f>IF(N115="snížená",J115,0)</f>
        <v>0</v>
      </c>
      <c r="BG115" s="224">
        <f>IF(N115="zákl. přenesená",J115,0)</f>
        <v>0</v>
      </c>
      <c r="BH115" s="224">
        <f>IF(N115="sníž. přenesená",J115,0)</f>
        <v>0</v>
      </c>
      <c r="BI115" s="224">
        <f>IF(N115="nulová",J115,0)</f>
        <v>0</v>
      </c>
      <c r="BJ115" s="15" t="s">
        <v>84</v>
      </c>
      <c r="BK115" s="224">
        <f>ROUND(I115*H115,2)</f>
        <v>0</v>
      </c>
      <c r="BL115" s="15" t="s">
        <v>711</v>
      </c>
      <c r="BM115" s="15" t="s">
        <v>743</v>
      </c>
    </row>
    <row r="116" spans="2:47" s="1" customFormat="1" ht="12">
      <c r="B116" s="36"/>
      <c r="C116" s="37"/>
      <c r="D116" s="225" t="s">
        <v>135</v>
      </c>
      <c r="E116" s="37"/>
      <c r="F116" s="226" t="s">
        <v>741</v>
      </c>
      <c r="G116" s="37"/>
      <c r="H116" s="37"/>
      <c r="I116" s="140"/>
      <c r="J116" s="37"/>
      <c r="K116" s="37"/>
      <c r="L116" s="41"/>
      <c r="M116" s="227"/>
      <c r="N116" s="77"/>
      <c r="O116" s="77"/>
      <c r="P116" s="77"/>
      <c r="Q116" s="77"/>
      <c r="R116" s="77"/>
      <c r="S116" s="77"/>
      <c r="T116" s="78"/>
      <c r="AT116" s="15" t="s">
        <v>135</v>
      </c>
      <c r="AU116" s="15" t="s">
        <v>86</v>
      </c>
    </row>
    <row r="117" spans="2:63" s="11" customFormat="1" ht="22.8" customHeight="1">
      <c r="B117" s="197"/>
      <c r="C117" s="198"/>
      <c r="D117" s="199" t="s">
        <v>76</v>
      </c>
      <c r="E117" s="211" t="s">
        <v>744</v>
      </c>
      <c r="F117" s="211" t="s">
        <v>745</v>
      </c>
      <c r="G117" s="198"/>
      <c r="H117" s="198"/>
      <c r="I117" s="201"/>
      <c r="J117" s="212">
        <f>BK117</f>
        <v>0</v>
      </c>
      <c r="K117" s="198"/>
      <c r="L117" s="203"/>
      <c r="M117" s="204"/>
      <c r="N117" s="205"/>
      <c r="O117" s="205"/>
      <c r="P117" s="206">
        <f>SUM(P118:P119)</f>
        <v>0</v>
      </c>
      <c r="Q117" s="205"/>
      <c r="R117" s="206">
        <f>SUM(R118:R119)</f>
        <v>0</v>
      </c>
      <c r="S117" s="205"/>
      <c r="T117" s="207">
        <f>SUM(T118:T119)</f>
        <v>0</v>
      </c>
      <c r="AR117" s="208" t="s">
        <v>159</v>
      </c>
      <c r="AT117" s="209" t="s">
        <v>76</v>
      </c>
      <c r="AU117" s="209" t="s">
        <v>84</v>
      </c>
      <c r="AY117" s="208" t="s">
        <v>126</v>
      </c>
      <c r="BK117" s="210">
        <f>SUM(BK118:BK119)</f>
        <v>0</v>
      </c>
    </row>
    <row r="118" spans="2:65" s="1" customFormat="1" ht="20.4" customHeight="1">
      <c r="B118" s="36"/>
      <c r="C118" s="213" t="s">
        <v>198</v>
      </c>
      <c r="D118" s="213" t="s">
        <v>128</v>
      </c>
      <c r="E118" s="214" t="s">
        <v>746</v>
      </c>
      <c r="F118" s="215" t="s">
        <v>745</v>
      </c>
      <c r="G118" s="216" t="s">
        <v>710</v>
      </c>
      <c r="H118" s="217">
        <v>1</v>
      </c>
      <c r="I118" s="218"/>
      <c r="J118" s="219">
        <f>ROUND(I118*H118,2)</f>
        <v>0</v>
      </c>
      <c r="K118" s="215" t="s">
        <v>132</v>
      </c>
      <c r="L118" s="41"/>
      <c r="M118" s="220" t="s">
        <v>19</v>
      </c>
      <c r="N118" s="221" t="s">
        <v>48</v>
      </c>
      <c r="O118" s="77"/>
      <c r="P118" s="222">
        <f>O118*H118</f>
        <v>0</v>
      </c>
      <c r="Q118" s="222">
        <v>0</v>
      </c>
      <c r="R118" s="222">
        <f>Q118*H118</f>
        <v>0</v>
      </c>
      <c r="S118" s="222">
        <v>0</v>
      </c>
      <c r="T118" s="223">
        <f>S118*H118</f>
        <v>0</v>
      </c>
      <c r="AR118" s="15" t="s">
        <v>711</v>
      </c>
      <c r="AT118" s="15" t="s">
        <v>128</v>
      </c>
      <c r="AU118" s="15" t="s">
        <v>86</v>
      </c>
      <c r="AY118" s="15" t="s">
        <v>126</v>
      </c>
      <c r="BE118" s="224">
        <f>IF(N118="základní",J118,0)</f>
        <v>0</v>
      </c>
      <c r="BF118" s="224">
        <f>IF(N118="snížená",J118,0)</f>
        <v>0</v>
      </c>
      <c r="BG118" s="224">
        <f>IF(N118="zákl. přenesená",J118,0)</f>
        <v>0</v>
      </c>
      <c r="BH118" s="224">
        <f>IF(N118="sníž. přenesená",J118,0)</f>
        <v>0</v>
      </c>
      <c r="BI118" s="224">
        <f>IF(N118="nulová",J118,0)</f>
        <v>0</v>
      </c>
      <c r="BJ118" s="15" t="s">
        <v>84</v>
      </c>
      <c r="BK118" s="224">
        <f>ROUND(I118*H118,2)</f>
        <v>0</v>
      </c>
      <c r="BL118" s="15" t="s">
        <v>711</v>
      </c>
      <c r="BM118" s="15" t="s">
        <v>747</v>
      </c>
    </row>
    <row r="119" spans="2:47" s="1" customFormat="1" ht="12">
      <c r="B119" s="36"/>
      <c r="C119" s="37"/>
      <c r="D119" s="225" t="s">
        <v>135</v>
      </c>
      <c r="E119" s="37"/>
      <c r="F119" s="226" t="s">
        <v>745</v>
      </c>
      <c r="G119" s="37"/>
      <c r="H119" s="37"/>
      <c r="I119" s="140"/>
      <c r="J119" s="37"/>
      <c r="K119" s="37"/>
      <c r="L119" s="41"/>
      <c r="M119" s="250"/>
      <c r="N119" s="251"/>
      <c r="O119" s="251"/>
      <c r="P119" s="251"/>
      <c r="Q119" s="251"/>
      <c r="R119" s="251"/>
      <c r="S119" s="251"/>
      <c r="T119" s="252"/>
      <c r="AT119" s="15" t="s">
        <v>135</v>
      </c>
      <c r="AU119" s="15" t="s">
        <v>86</v>
      </c>
    </row>
    <row r="120" spans="2:12" s="1" customFormat="1" ht="6.95" customHeight="1">
      <c r="B120" s="55"/>
      <c r="C120" s="56"/>
      <c r="D120" s="56"/>
      <c r="E120" s="56"/>
      <c r="F120" s="56"/>
      <c r="G120" s="56"/>
      <c r="H120" s="56"/>
      <c r="I120" s="164"/>
      <c r="J120" s="56"/>
      <c r="K120" s="56"/>
      <c r="L120" s="41"/>
    </row>
  </sheetData>
  <sheetProtection password="CC35" sheet="1" objects="1" scenarios="1" formatColumns="0" formatRows="0" autoFilter="0"/>
  <autoFilter ref="C90:K119"/>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3" customWidth="1"/>
    <col min="2" max="2" width="1.7109375" style="253" customWidth="1"/>
    <col min="3" max="4" width="5.00390625" style="253" customWidth="1"/>
    <col min="5" max="5" width="11.7109375" style="253" customWidth="1"/>
    <col min="6" max="6" width="9.140625" style="253" customWidth="1"/>
    <col min="7" max="7" width="5.00390625" style="253" customWidth="1"/>
    <col min="8" max="8" width="77.8515625" style="253" customWidth="1"/>
    <col min="9" max="10" width="20.00390625" style="253" customWidth="1"/>
    <col min="11" max="11" width="1.7109375" style="253" customWidth="1"/>
  </cols>
  <sheetData>
    <row r="1" ht="37.5" customHeight="1"/>
    <row r="2" spans="2:11" ht="7.5" customHeight="1">
      <c r="B2" s="254"/>
      <c r="C2" s="255"/>
      <c r="D2" s="255"/>
      <c r="E2" s="255"/>
      <c r="F2" s="255"/>
      <c r="G2" s="255"/>
      <c r="H2" s="255"/>
      <c r="I2" s="255"/>
      <c r="J2" s="255"/>
      <c r="K2" s="256"/>
    </row>
    <row r="3" spans="2:11" s="13" customFormat="1" ht="45" customHeight="1">
      <c r="B3" s="257"/>
      <c r="C3" s="258" t="s">
        <v>748</v>
      </c>
      <c r="D3" s="258"/>
      <c r="E3" s="258"/>
      <c r="F3" s="258"/>
      <c r="G3" s="258"/>
      <c r="H3" s="258"/>
      <c r="I3" s="258"/>
      <c r="J3" s="258"/>
      <c r="K3" s="259"/>
    </row>
    <row r="4" spans="2:11" ht="25.5" customHeight="1">
      <c r="B4" s="260"/>
      <c r="C4" s="261" t="s">
        <v>749</v>
      </c>
      <c r="D4" s="261"/>
      <c r="E4" s="261"/>
      <c r="F4" s="261"/>
      <c r="G4" s="261"/>
      <c r="H4" s="261"/>
      <c r="I4" s="261"/>
      <c r="J4" s="261"/>
      <c r="K4" s="262"/>
    </row>
    <row r="5" spans="2:11" ht="5.25" customHeight="1">
      <c r="B5" s="260"/>
      <c r="C5" s="263"/>
      <c r="D5" s="263"/>
      <c r="E5" s="263"/>
      <c r="F5" s="263"/>
      <c r="G5" s="263"/>
      <c r="H5" s="263"/>
      <c r="I5" s="263"/>
      <c r="J5" s="263"/>
      <c r="K5" s="262"/>
    </row>
    <row r="6" spans="2:11" ht="15" customHeight="1">
      <c r="B6" s="260"/>
      <c r="C6" s="264" t="s">
        <v>750</v>
      </c>
      <c r="D6" s="264"/>
      <c r="E6" s="264"/>
      <c r="F6" s="264"/>
      <c r="G6" s="264"/>
      <c r="H6" s="264"/>
      <c r="I6" s="264"/>
      <c r="J6" s="264"/>
      <c r="K6" s="262"/>
    </row>
    <row r="7" spans="2:11" ht="15" customHeight="1">
      <c r="B7" s="265"/>
      <c r="C7" s="264" t="s">
        <v>751</v>
      </c>
      <c r="D7" s="264"/>
      <c r="E7" s="264"/>
      <c r="F7" s="264"/>
      <c r="G7" s="264"/>
      <c r="H7" s="264"/>
      <c r="I7" s="264"/>
      <c r="J7" s="264"/>
      <c r="K7" s="262"/>
    </row>
    <row r="8" spans="2:11" ht="12.75" customHeight="1">
      <c r="B8" s="265"/>
      <c r="C8" s="264"/>
      <c r="D8" s="264"/>
      <c r="E8" s="264"/>
      <c r="F8" s="264"/>
      <c r="G8" s="264"/>
      <c r="H8" s="264"/>
      <c r="I8" s="264"/>
      <c r="J8" s="264"/>
      <c r="K8" s="262"/>
    </row>
    <row r="9" spans="2:11" ht="15" customHeight="1">
      <c r="B9" s="265"/>
      <c r="C9" s="264" t="s">
        <v>752</v>
      </c>
      <c r="D9" s="264"/>
      <c r="E9" s="264"/>
      <c r="F9" s="264"/>
      <c r="G9" s="264"/>
      <c r="H9" s="264"/>
      <c r="I9" s="264"/>
      <c r="J9" s="264"/>
      <c r="K9" s="262"/>
    </row>
    <row r="10" spans="2:11" ht="15" customHeight="1">
      <c r="B10" s="265"/>
      <c r="C10" s="264"/>
      <c r="D10" s="264" t="s">
        <v>753</v>
      </c>
      <c r="E10" s="264"/>
      <c r="F10" s="264"/>
      <c r="G10" s="264"/>
      <c r="H10" s="264"/>
      <c r="I10" s="264"/>
      <c r="J10" s="264"/>
      <c r="K10" s="262"/>
    </row>
    <row r="11" spans="2:11" ht="15" customHeight="1">
      <c r="B11" s="265"/>
      <c r="C11" s="266"/>
      <c r="D11" s="264" t="s">
        <v>754</v>
      </c>
      <c r="E11" s="264"/>
      <c r="F11" s="264"/>
      <c r="G11" s="264"/>
      <c r="H11" s="264"/>
      <c r="I11" s="264"/>
      <c r="J11" s="264"/>
      <c r="K11" s="262"/>
    </row>
    <row r="12" spans="2:11" ht="15" customHeight="1">
      <c r="B12" s="265"/>
      <c r="C12" s="266"/>
      <c r="D12" s="264"/>
      <c r="E12" s="264"/>
      <c r="F12" s="264"/>
      <c r="G12" s="264"/>
      <c r="H12" s="264"/>
      <c r="I12" s="264"/>
      <c r="J12" s="264"/>
      <c r="K12" s="262"/>
    </row>
    <row r="13" spans="2:11" ht="15" customHeight="1">
      <c r="B13" s="265"/>
      <c r="C13" s="266"/>
      <c r="D13" s="267" t="s">
        <v>755</v>
      </c>
      <c r="E13" s="264"/>
      <c r="F13" s="264"/>
      <c r="G13" s="264"/>
      <c r="H13" s="264"/>
      <c r="I13" s="264"/>
      <c r="J13" s="264"/>
      <c r="K13" s="262"/>
    </row>
    <row r="14" spans="2:11" ht="12.75" customHeight="1">
      <c r="B14" s="265"/>
      <c r="C14" s="266"/>
      <c r="D14" s="266"/>
      <c r="E14" s="266"/>
      <c r="F14" s="266"/>
      <c r="G14" s="266"/>
      <c r="H14" s="266"/>
      <c r="I14" s="266"/>
      <c r="J14" s="266"/>
      <c r="K14" s="262"/>
    </row>
    <row r="15" spans="2:11" ht="15" customHeight="1">
      <c r="B15" s="265"/>
      <c r="C15" s="266"/>
      <c r="D15" s="264" t="s">
        <v>756</v>
      </c>
      <c r="E15" s="264"/>
      <c r="F15" s="264"/>
      <c r="G15" s="264"/>
      <c r="H15" s="264"/>
      <c r="I15" s="264"/>
      <c r="J15" s="264"/>
      <c r="K15" s="262"/>
    </row>
    <row r="16" spans="2:11" ht="15" customHeight="1">
      <c r="B16" s="265"/>
      <c r="C16" s="266"/>
      <c r="D16" s="264" t="s">
        <v>757</v>
      </c>
      <c r="E16" s="264"/>
      <c r="F16" s="264"/>
      <c r="G16" s="264"/>
      <c r="H16" s="264"/>
      <c r="I16" s="264"/>
      <c r="J16" s="264"/>
      <c r="K16" s="262"/>
    </row>
    <row r="17" spans="2:11" ht="15" customHeight="1">
      <c r="B17" s="265"/>
      <c r="C17" s="266"/>
      <c r="D17" s="264" t="s">
        <v>758</v>
      </c>
      <c r="E17" s="264"/>
      <c r="F17" s="264"/>
      <c r="G17" s="264"/>
      <c r="H17" s="264"/>
      <c r="I17" s="264"/>
      <c r="J17" s="264"/>
      <c r="K17" s="262"/>
    </row>
    <row r="18" spans="2:11" ht="15" customHeight="1">
      <c r="B18" s="265"/>
      <c r="C18" s="266"/>
      <c r="D18" s="266"/>
      <c r="E18" s="268" t="s">
        <v>83</v>
      </c>
      <c r="F18" s="264" t="s">
        <v>759</v>
      </c>
      <c r="G18" s="264"/>
      <c r="H18" s="264"/>
      <c r="I18" s="264"/>
      <c r="J18" s="264"/>
      <c r="K18" s="262"/>
    </row>
    <row r="19" spans="2:11" ht="15" customHeight="1">
      <c r="B19" s="265"/>
      <c r="C19" s="266"/>
      <c r="D19" s="266"/>
      <c r="E19" s="268" t="s">
        <v>760</v>
      </c>
      <c r="F19" s="264" t="s">
        <v>761</v>
      </c>
      <c r="G19" s="264"/>
      <c r="H19" s="264"/>
      <c r="I19" s="264"/>
      <c r="J19" s="264"/>
      <c r="K19" s="262"/>
    </row>
    <row r="20" spans="2:11" ht="15" customHeight="1">
      <c r="B20" s="265"/>
      <c r="C20" s="266"/>
      <c r="D20" s="266"/>
      <c r="E20" s="268" t="s">
        <v>762</v>
      </c>
      <c r="F20" s="264" t="s">
        <v>763</v>
      </c>
      <c r="G20" s="264"/>
      <c r="H20" s="264"/>
      <c r="I20" s="264"/>
      <c r="J20" s="264"/>
      <c r="K20" s="262"/>
    </row>
    <row r="21" spans="2:11" ht="15" customHeight="1">
      <c r="B21" s="265"/>
      <c r="C21" s="266"/>
      <c r="D21" s="266"/>
      <c r="E21" s="268" t="s">
        <v>764</v>
      </c>
      <c r="F21" s="264" t="s">
        <v>765</v>
      </c>
      <c r="G21" s="264"/>
      <c r="H21" s="264"/>
      <c r="I21" s="264"/>
      <c r="J21" s="264"/>
      <c r="K21" s="262"/>
    </row>
    <row r="22" spans="2:11" ht="15" customHeight="1">
      <c r="B22" s="265"/>
      <c r="C22" s="266"/>
      <c r="D22" s="266"/>
      <c r="E22" s="268" t="s">
        <v>766</v>
      </c>
      <c r="F22" s="264" t="s">
        <v>767</v>
      </c>
      <c r="G22" s="264"/>
      <c r="H22" s="264"/>
      <c r="I22" s="264"/>
      <c r="J22" s="264"/>
      <c r="K22" s="262"/>
    </row>
    <row r="23" spans="2:11" ht="15" customHeight="1">
      <c r="B23" s="265"/>
      <c r="C23" s="266"/>
      <c r="D23" s="266"/>
      <c r="E23" s="268" t="s">
        <v>88</v>
      </c>
      <c r="F23" s="264" t="s">
        <v>768</v>
      </c>
      <c r="G23" s="264"/>
      <c r="H23" s="264"/>
      <c r="I23" s="264"/>
      <c r="J23" s="264"/>
      <c r="K23" s="262"/>
    </row>
    <row r="24" spans="2:11" ht="12.75" customHeight="1">
      <c r="B24" s="265"/>
      <c r="C24" s="266"/>
      <c r="D24" s="266"/>
      <c r="E24" s="266"/>
      <c r="F24" s="266"/>
      <c r="G24" s="266"/>
      <c r="H24" s="266"/>
      <c r="I24" s="266"/>
      <c r="J24" s="266"/>
      <c r="K24" s="262"/>
    </row>
    <row r="25" spans="2:11" ht="15" customHeight="1">
      <c r="B25" s="265"/>
      <c r="C25" s="264" t="s">
        <v>769</v>
      </c>
      <c r="D25" s="264"/>
      <c r="E25" s="264"/>
      <c r="F25" s="264"/>
      <c r="G25" s="264"/>
      <c r="H25" s="264"/>
      <c r="I25" s="264"/>
      <c r="J25" s="264"/>
      <c r="K25" s="262"/>
    </row>
    <row r="26" spans="2:11" ht="15" customHeight="1">
      <c r="B26" s="265"/>
      <c r="C26" s="264" t="s">
        <v>770</v>
      </c>
      <c r="D26" s="264"/>
      <c r="E26" s="264"/>
      <c r="F26" s="264"/>
      <c r="G26" s="264"/>
      <c r="H26" s="264"/>
      <c r="I26" s="264"/>
      <c r="J26" s="264"/>
      <c r="K26" s="262"/>
    </row>
    <row r="27" spans="2:11" ht="15" customHeight="1">
      <c r="B27" s="265"/>
      <c r="C27" s="264"/>
      <c r="D27" s="264" t="s">
        <v>771</v>
      </c>
      <c r="E27" s="264"/>
      <c r="F27" s="264"/>
      <c r="G27" s="264"/>
      <c r="H27" s="264"/>
      <c r="I27" s="264"/>
      <c r="J27" s="264"/>
      <c r="K27" s="262"/>
    </row>
    <row r="28" spans="2:11" ht="15" customHeight="1">
      <c r="B28" s="265"/>
      <c r="C28" s="266"/>
      <c r="D28" s="264" t="s">
        <v>772</v>
      </c>
      <c r="E28" s="264"/>
      <c r="F28" s="264"/>
      <c r="G28" s="264"/>
      <c r="H28" s="264"/>
      <c r="I28" s="264"/>
      <c r="J28" s="264"/>
      <c r="K28" s="262"/>
    </row>
    <row r="29" spans="2:11" ht="12.75" customHeight="1">
      <c r="B29" s="265"/>
      <c r="C29" s="266"/>
      <c r="D29" s="266"/>
      <c r="E29" s="266"/>
      <c r="F29" s="266"/>
      <c r="G29" s="266"/>
      <c r="H29" s="266"/>
      <c r="I29" s="266"/>
      <c r="J29" s="266"/>
      <c r="K29" s="262"/>
    </row>
    <row r="30" spans="2:11" ht="15" customHeight="1">
      <c r="B30" s="265"/>
      <c r="C30" s="266"/>
      <c r="D30" s="264" t="s">
        <v>773</v>
      </c>
      <c r="E30" s="264"/>
      <c r="F30" s="264"/>
      <c r="G30" s="264"/>
      <c r="H30" s="264"/>
      <c r="I30" s="264"/>
      <c r="J30" s="264"/>
      <c r="K30" s="262"/>
    </row>
    <row r="31" spans="2:11" ht="15" customHeight="1">
      <c r="B31" s="265"/>
      <c r="C31" s="266"/>
      <c r="D31" s="264" t="s">
        <v>774</v>
      </c>
      <c r="E31" s="264"/>
      <c r="F31" s="264"/>
      <c r="G31" s="264"/>
      <c r="H31" s="264"/>
      <c r="I31" s="264"/>
      <c r="J31" s="264"/>
      <c r="K31" s="262"/>
    </row>
    <row r="32" spans="2:11" ht="12.75" customHeight="1">
      <c r="B32" s="265"/>
      <c r="C32" s="266"/>
      <c r="D32" s="266"/>
      <c r="E32" s="266"/>
      <c r="F32" s="266"/>
      <c r="G32" s="266"/>
      <c r="H32" s="266"/>
      <c r="I32" s="266"/>
      <c r="J32" s="266"/>
      <c r="K32" s="262"/>
    </row>
    <row r="33" spans="2:11" ht="15" customHeight="1">
      <c r="B33" s="265"/>
      <c r="C33" s="266"/>
      <c r="D33" s="264" t="s">
        <v>775</v>
      </c>
      <c r="E33" s="264"/>
      <c r="F33" s="264"/>
      <c r="G33" s="264"/>
      <c r="H33" s="264"/>
      <c r="I33" s="264"/>
      <c r="J33" s="264"/>
      <c r="K33" s="262"/>
    </row>
    <row r="34" spans="2:11" ht="15" customHeight="1">
      <c r="B34" s="265"/>
      <c r="C34" s="266"/>
      <c r="D34" s="264" t="s">
        <v>776</v>
      </c>
      <c r="E34" s="264"/>
      <c r="F34" s="264"/>
      <c r="G34" s="264"/>
      <c r="H34" s="264"/>
      <c r="I34" s="264"/>
      <c r="J34" s="264"/>
      <c r="K34" s="262"/>
    </row>
    <row r="35" spans="2:11" ht="15" customHeight="1">
      <c r="B35" s="265"/>
      <c r="C35" s="266"/>
      <c r="D35" s="264" t="s">
        <v>777</v>
      </c>
      <c r="E35" s="264"/>
      <c r="F35" s="264"/>
      <c r="G35" s="264"/>
      <c r="H35" s="264"/>
      <c r="I35" s="264"/>
      <c r="J35" s="264"/>
      <c r="K35" s="262"/>
    </row>
    <row r="36" spans="2:11" ht="15" customHeight="1">
      <c r="B36" s="265"/>
      <c r="C36" s="266"/>
      <c r="D36" s="264"/>
      <c r="E36" s="267" t="s">
        <v>112</v>
      </c>
      <c r="F36" s="264"/>
      <c r="G36" s="264" t="s">
        <v>778</v>
      </c>
      <c r="H36" s="264"/>
      <c r="I36" s="264"/>
      <c r="J36" s="264"/>
      <c r="K36" s="262"/>
    </row>
    <row r="37" spans="2:11" ht="30.75" customHeight="1">
      <c r="B37" s="265"/>
      <c r="C37" s="266"/>
      <c r="D37" s="264"/>
      <c r="E37" s="267" t="s">
        <v>779</v>
      </c>
      <c r="F37" s="264"/>
      <c r="G37" s="264" t="s">
        <v>780</v>
      </c>
      <c r="H37" s="264"/>
      <c r="I37" s="264"/>
      <c r="J37" s="264"/>
      <c r="K37" s="262"/>
    </row>
    <row r="38" spans="2:11" ht="15" customHeight="1">
      <c r="B38" s="265"/>
      <c r="C38" s="266"/>
      <c r="D38" s="264"/>
      <c r="E38" s="267" t="s">
        <v>58</v>
      </c>
      <c r="F38" s="264"/>
      <c r="G38" s="264" t="s">
        <v>781</v>
      </c>
      <c r="H38" s="264"/>
      <c r="I38" s="264"/>
      <c r="J38" s="264"/>
      <c r="K38" s="262"/>
    </row>
    <row r="39" spans="2:11" ht="15" customHeight="1">
      <c r="B39" s="265"/>
      <c r="C39" s="266"/>
      <c r="D39" s="264"/>
      <c r="E39" s="267" t="s">
        <v>59</v>
      </c>
      <c r="F39" s="264"/>
      <c r="G39" s="264" t="s">
        <v>782</v>
      </c>
      <c r="H39" s="264"/>
      <c r="I39" s="264"/>
      <c r="J39" s="264"/>
      <c r="K39" s="262"/>
    </row>
    <row r="40" spans="2:11" ht="15" customHeight="1">
      <c r="B40" s="265"/>
      <c r="C40" s="266"/>
      <c r="D40" s="264"/>
      <c r="E40" s="267" t="s">
        <v>113</v>
      </c>
      <c r="F40" s="264"/>
      <c r="G40" s="264" t="s">
        <v>783</v>
      </c>
      <c r="H40" s="264"/>
      <c r="I40" s="264"/>
      <c r="J40" s="264"/>
      <c r="K40" s="262"/>
    </row>
    <row r="41" spans="2:11" ht="15" customHeight="1">
      <c r="B41" s="265"/>
      <c r="C41" s="266"/>
      <c r="D41" s="264"/>
      <c r="E41" s="267" t="s">
        <v>114</v>
      </c>
      <c r="F41" s="264"/>
      <c r="G41" s="264" t="s">
        <v>784</v>
      </c>
      <c r="H41" s="264"/>
      <c r="I41" s="264"/>
      <c r="J41" s="264"/>
      <c r="K41" s="262"/>
    </row>
    <row r="42" spans="2:11" ht="15" customHeight="1">
      <c r="B42" s="265"/>
      <c r="C42" s="266"/>
      <c r="D42" s="264"/>
      <c r="E42" s="267" t="s">
        <v>785</v>
      </c>
      <c r="F42" s="264"/>
      <c r="G42" s="264" t="s">
        <v>786</v>
      </c>
      <c r="H42" s="264"/>
      <c r="I42" s="264"/>
      <c r="J42" s="264"/>
      <c r="K42" s="262"/>
    </row>
    <row r="43" spans="2:11" ht="15" customHeight="1">
      <c r="B43" s="265"/>
      <c r="C43" s="266"/>
      <c r="D43" s="264"/>
      <c r="E43" s="267"/>
      <c r="F43" s="264"/>
      <c r="G43" s="264" t="s">
        <v>787</v>
      </c>
      <c r="H43" s="264"/>
      <c r="I43" s="264"/>
      <c r="J43" s="264"/>
      <c r="K43" s="262"/>
    </row>
    <row r="44" spans="2:11" ht="15" customHeight="1">
      <c r="B44" s="265"/>
      <c r="C44" s="266"/>
      <c r="D44" s="264"/>
      <c r="E44" s="267" t="s">
        <v>788</v>
      </c>
      <c r="F44" s="264"/>
      <c r="G44" s="264" t="s">
        <v>789</v>
      </c>
      <c r="H44" s="264"/>
      <c r="I44" s="264"/>
      <c r="J44" s="264"/>
      <c r="K44" s="262"/>
    </row>
    <row r="45" spans="2:11" ht="15" customHeight="1">
      <c r="B45" s="265"/>
      <c r="C45" s="266"/>
      <c r="D45" s="264"/>
      <c r="E45" s="267" t="s">
        <v>116</v>
      </c>
      <c r="F45" s="264"/>
      <c r="G45" s="264" t="s">
        <v>790</v>
      </c>
      <c r="H45" s="264"/>
      <c r="I45" s="264"/>
      <c r="J45" s="264"/>
      <c r="K45" s="262"/>
    </row>
    <row r="46" spans="2:11" ht="12.75" customHeight="1">
      <c r="B46" s="265"/>
      <c r="C46" s="266"/>
      <c r="D46" s="264"/>
      <c r="E46" s="264"/>
      <c r="F46" s="264"/>
      <c r="G46" s="264"/>
      <c r="H46" s="264"/>
      <c r="I46" s="264"/>
      <c r="J46" s="264"/>
      <c r="K46" s="262"/>
    </row>
    <row r="47" spans="2:11" ht="15" customHeight="1">
      <c r="B47" s="265"/>
      <c r="C47" s="266"/>
      <c r="D47" s="264" t="s">
        <v>791</v>
      </c>
      <c r="E47" s="264"/>
      <c r="F47" s="264"/>
      <c r="G47" s="264"/>
      <c r="H47" s="264"/>
      <c r="I47" s="264"/>
      <c r="J47" s="264"/>
      <c r="K47" s="262"/>
    </row>
    <row r="48" spans="2:11" ht="15" customHeight="1">
      <c r="B48" s="265"/>
      <c r="C48" s="266"/>
      <c r="D48" s="266"/>
      <c r="E48" s="264" t="s">
        <v>792</v>
      </c>
      <c r="F48" s="264"/>
      <c r="G48" s="264"/>
      <c r="H48" s="264"/>
      <c r="I48" s="264"/>
      <c r="J48" s="264"/>
      <c r="K48" s="262"/>
    </row>
    <row r="49" spans="2:11" ht="15" customHeight="1">
      <c r="B49" s="265"/>
      <c r="C49" s="266"/>
      <c r="D49" s="266"/>
      <c r="E49" s="264" t="s">
        <v>793</v>
      </c>
      <c r="F49" s="264"/>
      <c r="G49" s="264"/>
      <c r="H49" s="264"/>
      <c r="I49" s="264"/>
      <c r="J49" s="264"/>
      <c r="K49" s="262"/>
    </row>
    <row r="50" spans="2:11" ht="15" customHeight="1">
      <c r="B50" s="265"/>
      <c r="C50" s="266"/>
      <c r="D50" s="266"/>
      <c r="E50" s="264" t="s">
        <v>794</v>
      </c>
      <c r="F50" s="264"/>
      <c r="G50" s="264"/>
      <c r="H50" s="264"/>
      <c r="I50" s="264"/>
      <c r="J50" s="264"/>
      <c r="K50" s="262"/>
    </row>
    <row r="51" spans="2:11" ht="15" customHeight="1">
      <c r="B51" s="265"/>
      <c r="C51" s="266"/>
      <c r="D51" s="264" t="s">
        <v>795</v>
      </c>
      <c r="E51" s="264"/>
      <c r="F51" s="264"/>
      <c r="G51" s="264"/>
      <c r="H51" s="264"/>
      <c r="I51" s="264"/>
      <c r="J51" s="264"/>
      <c r="K51" s="262"/>
    </row>
    <row r="52" spans="2:11" ht="25.5" customHeight="1">
      <c r="B52" s="260"/>
      <c r="C52" s="261" t="s">
        <v>796</v>
      </c>
      <c r="D52" s="261"/>
      <c r="E52" s="261"/>
      <c r="F52" s="261"/>
      <c r="G52" s="261"/>
      <c r="H52" s="261"/>
      <c r="I52" s="261"/>
      <c r="J52" s="261"/>
      <c r="K52" s="262"/>
    </row>
    <row r="53" spans="2:11" ht="5.25" customHeight="1">
      <c r="B53" s="260"/>
      <c r="C53" s="263"/>
      <c r="D53" s="263"/>
      <c r="E53" s="263"/>
      <c r="F53" s="263"/>
      <c r="G53" s="263"/>
      <c r="H53" s="263"/>
      <c r="I53" s="263"/>
      <c r="J53" s="263"/>
      <c r="K53" s="262"/>
    </row>
    <row r="54" spans="2:11" ht="15" customHeight="1">
      <c r="B54" s="260"/>
      <c r="C54" s="264" t="s">
        <v>797</v>
      </c>
      <c r="D54" s="264"/>
      <c r="E54" s="264"/>
      <c r="F54" s="264"/>
      <c r="G54" s="264"/>
      <c r="H54" s="264"/>
      <c r="I54" s="264"/>
      <c r="J54" s="264"/>
      <c r="K54" s="262"/>
    </row>
    <row r="55" spans="2:11" ht="15" customHeight="1">
      <c r="B55" s="260"/>
      <c r="C55" s="264" t="s">
        <v>798</v>
      </c>
      <c r="D55" s="264"/>
      <c r="E55" s="264"/>
      <c r="F55" s="264"/>
      <c r="G55" s="264"/>
      <c r="H55" s="264"/>
      <c r="I55" s="264"/>
      <c r="J55" s="264"/>
      <c r="K55" s="262"/>
    </row>
    <row r="56" spans="2:11" ht="12.75" customHeight="1">
      <c r="B56" s="260"/>
      <c r="C56" s="264"/>
      <c r="D56" s="264"/>
      <c r="E56" s="264"/>
      <c r="F56" s="264"/>
      <c r="G56" s="264"/>
      <c r="H56" s="264"/>
      <c r="I56" s="264"/>
      <c r="J56" s="264"/>
      <c r="K56" s="262"/>
    </row>
    <row r="57" spans="2:11" ht="15" customHeight="1">
      <c r="B57" s="260"/>
      <c r="C57" s="264" t="s">
        <v>799</v>
      </c>
      <c r="D57" s="264"/>
      <c r="E57" s="264"/>
      <c r="F57" s="264"/>
      <c r="G57" s="264"/>
      <c r="H57" s="264"/>
      <c r="I57" s="264"/>
      <c r="J57" s="264"/>
      <c r="K57" s="262"/>
    </row>
    <row r="58" spans="2:11" ht="15" customHeight="1">
      <c r="B58" s="260"/>
      <c r="C58" s="266"/>
      <c r="D58" s="264" t="s">
        <v>800</v>
      </c>
      <c r="E58" s="264"/>
      <c r="F58" s="264"/>
      <c r="G58" s="264"/>
      <c r="H58" s="264"/>
      <c r="I58" s="264"/>
      <c r="J58" s="264"/>
      <c r="K58" s="262"/>
    </row>
    <row r="59" spans="2:11" ht="15" customHeight="1">
      <c r="B59" s="260"/>
      <c r="C59" s="266"/>
      <c r="D59" s="264" t="s">
        <v>801</v>
      </c>
      <c r="E59" s="264"/>
      <c r="F59" s="264"/>
      <c r="G59" s="264"/>
      <c r="H59" s="264"/>
      <c r="I59" s="264"/>
      <c r="J59" s="264"/>
      <c r="K59" s="262"/>
    </row>
    <row r="60" spans="2:11" ht="15" customHeight="1">
      <c r="B60" s="260"/>
      <c r="C60" s="266"/>
      <c r="D60" s="264" t="s">
        <v>802</v>
      </c>
      <c r="E60" s="264"/>
      <c r="F60" s="264"/>
      <c r="G60" s="264"/>
      <c r="H60" s="264"/>
      <c r="I60" s="264"/>
      <c r="J60" s="264"/>
      <c r="K60" s="262"/>
    </row>
    <row r="61" spans="2:11" ht="15" customHeight="1">
      <c r="B61" s="260"/>
      <c r="C61" s="266"/>
      <c r="D61" s="264" t="s">
        <v>803</v>
      </c>
      <c r="E61" s="264"/>
      <c r="F61" s="264"/>
      <c r="G61" s="264"/>
      <c r="H61" s="264"/>
      <c r="I61" s="264"/>
      <c r="J61" s="264"/>
      <c r="K61" s="262"/>
    </row>
    <row r="62" spans="2:11" ht="15" customHeight="1">
      <c r="B62" s="260"/>
      <c r="C62" s="266"/>
      <c r="D62" s="269" t="s">
        <v>804</v>
      </c>
      <c r="E62" s="269"/>
      <c r="F62" s="269"/>
      <c r="G62" s="269"/>
      <c r="H62" s="269"/>
      <c r="I62" s="269"/>
      <c r="J62" s="269"/>
      <c r="K62" s="262"/>
    </row>
    <row r="63" spans="2:11" ht="15" customHeight="1">
      <c r="B63" s="260"/>
      <c r="C63" s="266"/>
      <c r="D63" s="264" t="s">
        <v>805</v>
      </c>
      <c r="E63" s="264"/>
      <c r="F63" s="264"/>
      <c r="G63" s="264"/>
      <c r="H63" s="264"/>
      <c r="I63" s="264"/>
      <c r="J63" s="264"/>
      <c r="K63" s="262"/>
    </row>
    <row r="64" spans="2:11" ht="12.75" customHeight="1">
      <c r="B64" s="260"/>
      <c r="C64" s="266"/>
      <c r="D64" s="266"/>
      <c r="E64" s="270"/>
      <c r="F64" s="266"/>
      <c r="G64" s="266"/>
      <c r="H64" s="266"/>
      <c r="I64" s="266"/>
      <c r="J64" s="266"/>
      <c r="K64" s="262"/>
    </row>
    <row r="65" spans="2:11" ht="15" customHeight="1">
      <c r="B65" s="260"/>
      <c r="C65" s="266"/>
      <c r="D65" s="264" t="s">
        <v>806</v>
      </c>
      <c r="E65" s="264"/>
      <c r="F65" s="264"/>
      <c r="G65" s="264"/>
      <c r="H65" s="264"/>
      <c r="I65" s="264"/>
      <c r="J65" s="264"/>
      <c r="K65" s="262"/>
    </row>
    <row r="66" spans="2:11" ht="15" customHeight="1">
      <c r="B66" s="260"/>
      <c r="C66" s="266"/>
      <c r="D66" s="269" t="s">
        <v>807</v>
      </c>
      <c r="E66" s="269"/>
      <c r="F66" s="269"/>
      <c r="G66" s="269"/>
      <c r="H66" s="269"/>
      <c r="I66" s="269"/>
      <c r="J66" s="269"/>
      <c r="K66" s="262"/>
    </row>
    <row r="67" spans="2:11" ht="15" customHeight="1">
      <c r="B67" s="260"/>
      <c r="C67" s="266"/>
      <c r="D67" s="264" t="s">
        <v>808</v>
      </c>
      <c r="E67" s="264"/>
      <c r="F67" s="264"/>
      <c r="G67" s="264"/>
      <c r="H67" s="264"/>
      <c r="I67" s="264"/>
      <c r="J67" s="264"/>
      <c r="K67" s="262"/>
    </row>
    <row r="68" spans="2:11" ht="15" customHeight="1">
      <c r="B68" s="260"/>
      <c r="C68" s="266"/>
      <c r="D68" s="264" t="s">
        <v>809</v>
      </c>
      <c r="E68" s="264"/>
      <c r="F68" s="264"/>
      <c r="G68" s="264"/>
      <c r="H68" s="264"/>
      <c r="I68" s="264"/>
      <c r="J68" s="264"/>
      <c r="K68" s="262"/>
    </row>
    <row r="69" spans="2:11" ht="15" customHeight="1">
      <c r="B69" s="260"/>
      <c r="C69" s="266"/>
      <c r="D69" s="264" t="s">
        <v>810</v>
      </c>
      <c r="E69" s="264"/>
      <c r="F69" s="264"/>
      <c r="G69" s="264"/>
      <c r="H69" s="264"/>
      <c r="I69" s="264"/>
      <c r="J69" s="264"/>
      <c r="K69" s="262"/>
    </row>
    <row r="70" spans="2:11" ht="15" customHeight="1">
      <c r="B70" s="260"/>
      <c r="C70" s="266"/>
      <c r="D70" s="264" t="s">
        <v>811</v>
      </c>
      <c r="E70" s="264"/>
      <c r="F70" s="264"/>
      <c r="G70" s="264"/>
      <c r="H70" s="264"/>
      <c r="I70" s="264"/>
      <c r="J70" s="264"/>
      <c r="K70" s="262"/>
    </row>
    <row r="71" spans="2:11" ht="12.75" customHeight="1">
      <c r="B71" s="271"/>
      <c r="C71" s="272"/>
      <c r="D71" s="272"/>
      <c r="E71" s="272"/>
      <c r="F71" s="272"/>
      <c r="G71" s="272"/>
      <c r="H71" s="272"/>
      <c r="I71" s="272"/>
      <c r="J71" s="272"/>
      <c r="K71" s="273"/>
    </row>
    <row r="72" spans="2:11" ht="18.75" customHeight="1">
      <c r="B72" s="274"/>
      <c r="C72" s="274"/>
      <c r="D72" s="274"/>
      <c r="E72" s="274"/>
      <c r="F72" s="274"/>
      <c r="G72" s="274"/>
      <c r="H72" s="274"/>
      <c r="I72" s="274"/>
      <c r="J72" s="274"/>
      <c r="K72" s="275"/>
    </row>
    <row r="73" spans="2:11" ht="18.75" customHeight="1">
      <c r="B73" s="275"/>
      <c r="C73" s="275"/>
      <c r="D73" s="275"/>
      <c r="E73" s="275"/>
      <c r="F73" s="275"/>
      <c r="G73" s="275"/>
      <c r="H73" s="275"/>
      <c r="I73" s="275"/>
      <c r="J73" s="275"/>
      <c r="K73" s="275"/>
    </row>
    <row r="74" spans="2:11" ht="7.5" customHeight="1">
      <c r="B74" s="276"/>
      <c r="C74" s="277"/>
      <c r="D74" s="277"/>
      <c r="E74" s="277"/>
      <c r="F74" s="277"/>
      <c r="G74" s="277"/>
      <c r="H74" s="277"/>
      <c r="I74" s="277"/>
      <c r="J74" s="277"/>
      <c r="K74" s="278"/>
    </row>
    <row r="75" spans="2:11" ht="45" customHeight="1">
      <c r="B75" s="279"/>
      <c r="C75" s="280" t="s">
        <v>812</v>
      </c>
      <c r="D75" s="280"/>
      <c r="E75" s="280"/>
      <c r="F75" s="280"/>
      <c r="G75" s="280"/>
      <c r="H75" s="280"/>
      <c r="I75" s="280"/>
      <c r="J75" s="280"/>
      <c r="K75" s="281"/>
    </row>
    <row r="76" spans="2:11" ht="17.25" customHeight="1">
      <c r="B76" s="279"/>
      <c r="C76" s="282" t="s">
        <v>813</v>
      </c>
      <c r="D76" s="282"/>
      <c r="E76" s="282"/>
      <c r="F76" s="282" t="s">
        <v>814</v>
      </c>
      <c r="G76" s="283"/>
      <c r="H76" s="282" t="s">
        <v>59</v>
      </c>
      <c r="I76" s="282" t="s">
        <v>62</v>
      </c>
      <c r="J76" s="282" t="s">
        <v>815</v>
      </c>
      <c r="K76" s="281"/>
    </row>
    <row r="77" spans="2:11" ht="17.25" customHeight="1">
      <c r="B77" s="279"/>
      <c r="C77" s="284" t="s">
        <v>816</v>
      </c>
      <c r="D77" s="284"/>
      <c r="E77" s="284"/>
      <c r="F77" s="285" t="s">
        <v>817</v>
      </c>
      <c r="G77" s="286"/>
      <c r="H77" s="284"/>
      <c r="I77" s="284"/>
      <c r="J77" s="284" t="s">
        <v>818</v>
      </c>
      <c r="K77" s="281"/>
    </row>
    <row r="78" spans="2:11" ht="5.25" customHeight="1">
      <c r="B78" s="279"/>
      <c r="C78" s="287"/>
      <c r="D78" s="287"/>
      <c r="E78" s="287"/>
      <c r="F78" s="287"/>
      <c r="G78" s="288"/>
      <c r="H78" s="287"/>
      <c r="I78" s="287"/>
      <c r="J78" s="287"/>
      <c r="K78" s="281"/>
    </row>
    <row r="79" spans="2:11" ht="15" customHeight="1">
      <c r="B79" s="279"/>
      <c r="C79" s="267" t="s">
        <v>58</v>
      </c>
      <c r="D79" s="287"/>
      <c r="E79" s="287"/>
      <c r="F79" s="289" t="s">
        <v>819</v>
      </c>
      <c r="G79" s="288"/>
      <c r="H79" s="267" t="s">
        <v>820</v>
      </c>
      <c r="I79" s="267" t="s">
        <v>821</v>
      </c>
      <c r="J79" s="267">
        <v>20</v>
      </c>
      <c r="K79" s="281"/>
    </row>
    <row r="80" spans="2:11" ht="15" customHeight="1">
      <c r="B80" s="279"/>
      <c r="C80" s="267" t="s">
        <v>822</v>
      </c>
      <c r="D80" s="267"/>
      <c r="E80" s="267"/>
      <c r="F80" s="289" t="s">
        <v>819</v>
      </c>
      <c r="G80" s="288"/>
      <c r="H80" s="267" t="s">
        <v>823</v>
      </c>
      <c r="I80" s="267" t="s">
        <v>821</v>
      </c>
      <c r="J80" s="267">
        <v>120</v>
      </c>
      <c r="K80" s="281"/>
    </row>
    <row r="81" spans="2:11" ht="15" customHeight="1">
      <c r="B81" s="290"/>
      <c r="C81" s="267" t="s">
        <v>824</v>
      </c>
      <c r="D81" s="267"/>
      <c r="E81" s="267"/>
      <c r="F81" s="289" t="s">
        <v>825</v>
      </c>
      <c r="G81" s="288"/>
      <c r="H81" s="267" t="s">
        <v>826</v>
      </c>
      <c r="I81" s="267" t="s">
        <v>821</v>
      </c>
      <c r="J81" s="267">
        <v>50</v>
      </c>
      <c r="K81" s="281"/>
    </row>
    <row r="82" spans="2:11" ht="15" customHeight="1">
      <c r="B82" s="290"/>
      <c r="C82" s="267" t="s">
        <v>827</v>
      </c>
      <c r="D82" s="267"/>
      <c r="E82" s="267"/>
      <c r="F82" s="289" t="s">
        <v>819</v>
      </c>
      <c r="G82" s="288"/>
      <c r="H82" s="267" t="s">
        <v>828</v>
      </c>
      <c r="I82" s="267" t="s">
        <v>829</v>
      </c>
      <c r="J82" s="267"/>
      <c r="K82" s="281"/>
    </row>
    <row r="83" spans="2:11" ht="15" customHeight="1">
      <c r="B83" s="290"/>
      <c r="C83" s="291" t="s">
        <v>830</v>
      </c>
      <c r="D83" s="291"/>
      <c r="E83" s="291"/>
      <c r="F83" s="292" t="s">
        <v>825</v>
      </c>
      <c r="G83" s="291"/>
      <c r="H83" s="291" t="s">
        <v>831</v>
      </c>
      <c r="I83" s="291" t="s">
        <v>821</v>
      </c>
      <c r="J83" s="291">
        <v>15</v>
      </c>
      <c r="K83" s="281"/>
    </row>
    <row r="84" spans="2:11" ht="15" customHeight="1">
      <c r="B84" s="290"/>
      <c r="C84" s="291" t="s">
        <v>832</v>
      </c>
      <c r="D84" s="291"/>
      <c r="E84" s="291"/>
      <c r="F84" s="292" t="s">
        <v>825</v>
      </c>
      <c r="G84" s="291"/>
      <c r="H84" s="291" t="s">
        <v>833</v>
      </c>
      <c r="I84" s="291" t="s">
        <v>821</v>
      </c>
      <c r="J84" s="291">
        <v>15</v>
      </c>
      <c r="K84" s="281"/>
    </row>
    <row r="85" spans="2:11" ht="15" customHeight="1">
      <c r="B85" s="290"/>
      <c r="C85" s="291" t="s">
        <v>834</v>
      </c>
      <c r="D85" s="291"/>
      <c r="E85" s="291"/>
      <c r="F85" s="292" t="s">
        <v>825</v>
      </c>
      <c r="G85" s="291"/>
      <c r="H85" s="291" t="s">
        <v>835</v>
      </c>
      <c r="I85" s="291" t="s">
        <v>821</v>
      </c>
      <c r="J85" s="291">
        <v>20</v>
      </c>
      <c r="K85" s="281"/>
    </row>
    <row r="86" spans="2:11" ht="15" customHeight="1">
      <c r="B86" s="290"/>
      <c r="C86" s="291" t="s">
        <v>836</v>
      </c>
      <c r="D86" s="291"/>
      <c r="E86" s="291"/>
      <c r="F86" s="292" t="s">
        <v>825</v>
      </c>
      <c r="G86" s="291"/>
      <c r="H86" s="291" t="s">
        <v>837</v>
      </c>
      <c r="I86" s="291" t="s">
        <v>821</v>
      </c>
      <c r="J86" s="291">
        <v>20</v>
      </c>
      <c r="K86" s="281"/>
    </row>
    <row r="87" spans="2:11" ht="15" customHeight="1">
      <c r="B87" s="290"/>
      <c r="C87" s="267" t="s">
        <v>838</v>
      </c>
      <c r="D87" s="267"/>
      <c r="E87" s="267"/>
      <c r="F87" s="289" t="s">
        <v>825</v>
      </c>
      <c r="G87" s="288"/>
      <c r="H87" s="267" t="s">
        <v>839</v>
      </c>
      <c r="I87" s="267" t="s">
        <v>821</v>
      </c>
      <c r="J87" s="267">
        <v>50</v>
      </c>
      <c r="K87" s="281"/>
    </row>
    <row r="88" spans="2:11" ht="15" customHeight="1">
      <c r="B88" s="290"/>
      <c r="C88" s="267" t="s">
        <v>840</v>
      </c>
      <c r="D88" s="267"/>
      <c r="E88" s="267"/>
      <c r="F88" s="289" t="s">
        <v>825</v>
      </c>
      <c r="G88" s="288"/>
      <c r="H88" s="267" t="s">
        <v>841</v>
      </c>
      <c r="I88" s="267" t="s">
        <v>821</v>
      </c>
      <c r="J88" s="267">
        <v>20</v>
      </c>
      <c r="K88" s="281"/>
    </row>
    <row r="89" spans="2:11" ht="15" customHeight="1">
      <c r="B89" s="290"/>
      <c r="C89" s="267" t="s">
        <v>842</v>
      </c>
      <c r="D89" s="267"/>
      <c r="E89" s="267"/>
      <c r="F89" s="289" t="s">
        <v>825</v>
      </c>
      <c r="G89" s="288"/>
      <c r="H89" s="267" t="s">
        <v>843</v>
      </c>
      <c r="I89" s="267" t="s">
        <v>821</v>
      </c>
      <c r="J89" s="267">
        <v>20</v>
      </c>
      <c r="K89" s="281"/>
    </row>
    <row r="90" spans="2:11" ht="15" customHeight="1">
      <c r="B90" s="290"/>
      <c r="C90" s="267" t="s">
        <v>844</v>
      </c>
      <c r="D90" s="267"/>
      <c r="E90" s="267"/>
      <c r="F90" s="289" t="s">
        <v>825</v>
      </c>
      <c r="G90" s="288"/>
      <c r="H90" s="267" t="s">
        <v>845</v>
      </c>
      <c r="I90" s="267" t="s">
        <v>821</v>
      </c>
      <c r="J90" s="267">
        <v>50</v>
      </c>
      <c r="K90" s="281"/>
    </row>
    <row r="91" spans="2:11" ht="15" customHeight="1">
      <c r="B91" s="290"/>
      <c r="C91" s="267" t="s">
        <v>846</v>
      </c>
      <c r="D91" s="267"/>
      <c r="E91" s="267"/>
      <c r="F91" s="289" t="s">
        <v>825</v>
      </c>
      <c r="G91" s="288"/>
      <c r="H91" s="267" t="s">
        <v>846</v>
      </c>
      <c r="I91" s="267" t="s">
        <v>821</v>
      </c>
      <c r="J91" s="267">
        <v>50</v>
      </c>
      <c r="K91" s="281"/>
    </row>
    <row r="92" spans="2:11" ht="15" customHeight="1">
      <c r="B92" s="290"/>
      <c r="C92" s="267" t="s">
        <v>847</v>
      </c>
      <c r="D92" s="267"/>
      <c r="E92" s="267"/>
      <c r="F92" s="289" t="s">
        <v>825</v>
      </c>
      <c r="G92" s="288"/>
      <c r="H92" s="267" t="s">
        <v>848</v>
      </c>
      <c r="I92" s="267" t="s">
        <v>821</v>
      </c>
      <c r="J92" s="267">
        <v>255</v>
      </c>
      <c r="K92" s="281"/>
    </row>
    <row r="93" spans="2:11" ht="15" customHeight="1">
      <c r="B93" s="290"/>
      <c r="C93" s="267" t="s">
        <v>849</v>
      </c>
      <c r="D93" s="267"/>
      <c r="E93" s="267"/>
      <c r="F93" s="289" t="s">
        <v>819</v>
      </c>
      <c r="G93" s="288"/>
      <c r="H93" s="267" t="s">
        <v>850</v>
      </c>
      <c r="I93" s="267" t="s">
        <v>851</v>
      </c>
      <c r="J93" s="267"/>
      <c r="K93" s="281"/>
    </row>
    <row r="94" spans="2:11" ht="15" customHeight="1">
      <c r="B94" s="290"/>
      <c r="C94" s="267" t="s">
        <v>852</v>
      </c>
      <c r="D94" s="267"/>
      <c r="E94" s="267"/>
      <c r="F94" s="289" t="s">
        <v>819</v>
      </c>
      <c r="G94" s="288"/>
      <c r="H94" s="267" t="s">
        <v>853</v>
      </c>
      <c r="I94" s="267" t="s">
        <v>854</v>
      </c>
      <c r="J94" s="267"/>
      <c r="K94" s="281"/>
    </row>
    <row r="95" spans="2:11" ht="15" customHeight="1">
      <c r="B95" s="290"/>
      <c r="C95" s="267" t="s">
        <v>855</v>
      </c>
      <c r="D95" s="267"/>
      <c r="E95" s="267"/>
      <c r="F95" s="289" t="s">
        <v>819</v>
      </c>
      <c r="G95" s="288"/>
      <c r="H95" s="267" t="s">
        <v>855</v>
      </c>
      <c r="I95" s="267" t="s">
        <v>854</v>
      </c>
      <c r="J95" s="267"/>
      <c r="K95" s="281"/>
    </row>
    <row r="96" spans="2:11" ht="15" customHeight="1">
      <c r="B96" s="290"/>
      <c r="C96" s="267" t="s">
        <v>43</v>
      </c>
      <c r="D96" s="267"/>
      <c r="E96" s="267"/>
      <c r="F96" s="289" t="s">
        <v>819</v>
      </c>
      <c r="G96" s="288"/>
      <c r="H96" s="267" t="s">
        <v>856</v>
      </c>
      <c r="I96" s="267" t="s">
        <v>854</v>
      </c>
      <c r="J96" s="267"/>
      <c r="K96" s="281"/>
    </row>
    <row r="97" spans="2:11" ht="15" customHeight="1">
      <c r="B97" s="290"/>
      <c r="C97" s="267" t="s">
        <v>53</v>
      </c>
      <c r="D97" s="267"/>
      <c r="E97" s="267"/>
      <c r="F97" s="289" t="s">
        <v>819</v>
      </c>
      <c r="G97" s="288"/>
      <c r="H97" s="267" t="s">
        <v>857</v>
      </c>
      <c r="I97" s="267" t="s">
        <v>854</v>
      </c>
      <c r="J97" s="267"/>
      <c r="K97" s="281"/>
    </row>
    <row r="98" spans="2:11" ht="15" customHeight="1">
      <c r="B98" s="293"/>
      <c r="C98" s="294"/>
      <c r="D98" s="294"/>
      <c r="E98" s="294"/>
      <c r="F98" s="294"/>
      <c r="G98" s="294"/>
      <c r="H98" s="294"/>
      <c r="I98" s="294"/>
      <c r="J98" s="294"/>
      <c r="K98" s="295"/>
    </row>
    <row r="99" spans="2:11" ht="18.75" customHeight="1">
      <c r="B99" s="296"/>
      <c r="C99" s="297"/>
      <c r="D99" s="297"/>
      <c r="E99" s="297"/>
      <c r="F99" s="297"/>
      <c r="G99" s="297"/>
      <c r="H99" s="297"/>
      <c r="I99" s="297"/>
      <c r="J99" s="297"/>
      <c r="K99" s="296"/>
    </row>
    <row r="100" spans="2:11" ht="18.75" customHeight="1">
      <c r="B100" s="275"/>
      <c r="C100" s="275"/>
      <c r="D100" s="275"/>
      <c r="E100" s="275"/>
      <c r="F100" s="275"/>
      <c r="G100" s="275"/>
      <c r="H100" s="275"/>
      <c r="I100" s="275"/>
      <c r="J100" s="275"/>
      <c r="K100" s="275"/>
    </row>
    <row r="101" spans="2:11" ht="7.5" customHeight="1">
      <c r="B101" s="276"/>
      <c r="C101" s="277"/>
      <c r="D101" s="277"/>
      <c r="E101" s="277"/>
      <c r="F101" s="277"/>
      <c r="G101" s="277"/>
      <c r="H101" s="277"/>
      <c r="I101" s="277"/>
      <c r="J101" s="277"/>
      <c r="K101" s="278"/>
    </row>
    <row r="102" spans="2:11" ht="45" customHeight="1">
      <c r="B102" s="279"/>
      <c r="C102" s="280" t="s">
        <v>858</v>
      </c>
      <c r="D102" s="280"/>
      <c r="E102" s="280"/>
      <c r="F102" s="280"/>
      <c r="G102" s="280"/>
      <c r="H102" s="280"/>
      <c r="I102" s="280"/>
      <c r="J102" s="280"/>
      <c r="K102" s="281"/>
    </row>
    <row r="103" spans="2:11" ht="17.25" customHeight="1">
      <c r="B103" s="279"/>
      <c r="C103" s="282" t="s">
        <v>813</v>
      </c>
      <c r="D103" s="282"/>
      <c r="E103" s="282"/>
      <c r="F103" s="282" t="s">
        <v>814</v>
      </c>
      <c r="G103" s="283"/>
      <c r="H103" s="282" t="s">
        <v>59</v>
      </c>
      <c r="I103" s="282" t="s">
        <v>62</v>
      </c>
      <c r="J103" s="282" t="s">
        <v>815</v>
      </c>
      <c r="K103" s="281"/>
    </row>
    <row r="104" spans="2:11" ht="17.25" customHeight="1">
      <c r="B104" s="279"/>
      <c r="C104" s="284" t="s">
        <v>816</v>
      </c>
      <c r="D104" s="284"/>
      <c r="E104" s="284"/>
      <c r="F104" s="285" t="s">
        <v>817</v>
      </c>
      <c r="G104" s="286"/>
      <c r="H104" s="284"/>
      <c r="I104" s="284"/>
      <c r="J104" s="284" t="s">
        <v>818</v>
      </c>
      <c r="K104" s="281"/>
    </row>
    <row r="105" spans="2:11" ht="5.25" customHeight="1">
      <c r="B105" s="279"/>
      <c r="C105" s="282"/>
      <c r="D105" s="282"/>
      <c r="E105" s="282"/>
      <c r="F105" s="282"/>
      <c r="G105" s="298"/>
      <c r="H105" s="282"/>
      <c r="I105" s="282"/>
      <c r="J105" s="282"/>
      <c r="K105" s="281"/>
    </row>
    <row r="106" spans="2:11" ht="15" customHeight="1">
      <c r="B106" s="279"/>
      <c r="C106" s="267" t="s">
        <v>58</v>
      </c>
      <c r="D106" s="287"/>
      <c r="E106" s="287"/>
      <c r="F106" s="289" t="s">
        <v>819</v>
      </c>
      <c r="G106" s="298"/>
      <c r="H106" s="267" t="s">
        <v>859</v>
      </c>
      <c r="I106" s="267" t="s">
        <v>821</v>
      </c>
      <c r="J106" s="267">
        <v>20</v>
      </c>
      <c r="K106" s="281"/>
    </row>
    <row r="107" spans="2:11" ht="15" customHeight="1">
      <c r="B107" s="279"/>
      <c r="C107" s="267" t="s">
        <v>822</v>
      </c>
      <c r="D107" s="267"/>
      <c r="E107" s="267"/>
      <c r="F107" s="289" t="s">
        <v>819</v>
      </c>
      <c r="G107" s="267"/>
      <c r="H107" s="267" t="s">
        <v>859</v>
      </c>
      <c r="I107" s="267" t="s">
        <v>821</v>
      </c>
      <c r="J107" s="267">
        <v>120</v>
      </c>
      <c r="K107" s="281"/>
    </row>
    <row r="108" spans="2:11" ht="15" customHeight="1">
      <c r="B108" s="290"/>
      <c r="C108" s="267" t="s">
        <v>824</v>
      </c>
      <c r="D108" s="267"/>
      <c r="E108" s="267"/>
      <c r="F108" s="289" t="s">
        <v>825</v>
      </c>
      <c r="G108" s="267"/>
      <c r="H108" s="267" t="s">
        <v>859</v>
      </c>
      <c r="I108" s="267" t="s">
        <v>821</v>
      </c>
      <c r="J108" s="267">
        <v>50</v>
      </c>
      <c r="K108" s="281"/>
    </row>
    <row r="109" spans="2:11" ht="15" customHeight="1">
      <c r="B109" s="290"/>
      <c r="C109" s="267" t="s">
        <v>827</v>
      </c>
      <c r="D109" s="267"/>
      <c r="E109" s="267"/>
      <c r="F109" s="289" t="s">
        <v>819</v>
      </c>
      <c r="G109" s="267"/>
      <c r="H109" s="267" t="s">
        <v>859</v>
      </c>
      <c r="I109" s="267" t="s">
        <v>829</v>
      </c>
      <c r="J109" s="267"/>
      <c r="K109" s="281"/>
    </row>
    <row r="110" spans="2:11" ht="15" customHeight="1">
      <c r="B110" s="290"/>
      <c r="C110" s="267" t="s">
        <v>838</v>
      </c>
      <c r="D110" s="267"/>
      <c r="E110" s="267"/>
      <c r="F110" s="289" t="s">
        <v>825</v>
      </c>
      <c r="G110" s="267"/>
      <c r="H110" s="267" t="s">
        <v>859</v>
      </c>
      <c r="I110" s="267" t="s">
        <v>821</v>
      </c>
      <c r="J110" s="267">
        <v>50</v>
      </c>
      <c r="K110" s="281"/>
    </row>
    <row r="111" spans="2:11" ht="15" customHeight="1">
      <c r="B111" s="290"/>
      <c r="C111" s="267" t="s">
        <v>846</v>
      </c>
      <c r="D111" s="267"/>
      <c r="E111" s="267"/>
      <c r="F111" s="289" t="s">
        <v>825</v>
      </c>
      <c r="G111" s="267"/>
      <c r="H111" s="267" t="s">
        <v>859</v>
      </c>
      <c r="I111" s="267" t="s">
        <v>821</v>
      </c>
      <c r="J111" s="267">
        <v>50</v>
      </c>
      <c r="K111" s="281"/>
    </row>
    <row r="112" spans="2:11" ht="15" customHeight="1">
      <c r="B112" s="290"/>
      <c r="C112" s="267" t="s">
        <v>844</v>
      </c>
      <c r="D112" s="267"/>
      <c r="E112" s="267"/>
      <c r="F112" s="289" t="s">
        <v>825</v>
      </c>
      <c r="G112" s="267"/>
      <c r="H112" s="267" t="s">
        <v>859</v>
      </c>
      <c r="I112" s="267" t="s">
        <v>821</v>
      </c>
      <c r="J112" s="267">
        <v>50</v>
      </c>
      <c r="K112" s="281"/>
    </row>
    <row r="113" spans="2:11" ht="15" customHeight="1">
      <c r="B113" s="290"/>
      <c r="C113" s="267" t="s">
        <v>58</v>
      </c>
      <c r="D113" s="267"/>
      <c r="E113" s="267"/>
      <c r="F113" s="289" t="s">
        <v>819</v>
      </c>
      <c r="G113" s="267"/>
      <c r="H113" s="267" t="s">
        <v>860</v>
      </c>
      <c r="I113" s="267" t="s">
        <v>821</v>
      </c>
      <c r="J113" s="267">
        <v>20</v>
      </c>
      <c r="K113" s="281"/>
    </row>
    <row r="114" spans="2:11" ht="15" customHeight="1">
      <c r="B114" s="290"/>
      <c r="C114" s="267" t="s">
        <v>861</v>
      </c>
      <c r="D114" s="267"/>
      <c r="E114" s="267"/>
      <c r="F114" s="289" t="s">
        <v>819</v>
      </c>
      <c r="G114" s="267"/>
      <c r="H114" s="267" t="s">
        <v>862</v>
      </c>
      <c r="I114" s="267" t="s">
        <v>821</v>
      </c>
      <c r="J114" s="267">
        <v>120</v>
      </c>
      <c r="K114" s="281"/>
    </row>
    <row r="115" spans="2:11" ht="15" customHeight="1">
      <c r="B115" s="290"/>
      <c r="C115" s="267" t="s">
        <v>43</v>
      </c>
      <c r="D115" s="267"/>
      <c r="E115" s="267"/>
      <c r="F115" s="289" t="s">
        <v>819</v>
      </c>
      <c r="G115" s="267"/>
      <c r="H115" s="267" t="s">
        <v>863</v>
      </c>
      <c r="I115" s="267" t="s">
        <v>854</v>
      </c>
      <c r="J115" s="267"/>
      <c r="K115" s="281"/>
    </row>
    <row r="116" spans="2:11" ht="15" customHeight="1">
      <c r="B116" s="290"/>
      <c r="C116" s="267" t="s">
        <v>53</v>
      </c>
      <c r="D116" s="267"/>
      <c r="E116" s="267"/>
      <c r="F116" s="289" t="s">
        <v>819</v>
      </c>
      <c r="G116" s="267"/>
      <c r="H116" s="267" t="s">
        <v>864</v>
      </c>
      <c r="I116" s="267" t="s">
        <v>854</v>
      </c>
      <c r="J116" s="267"/>
      <c r="K116" s="281"/>
    </row>
    <row r="117" spans="2:11" ht="15" customHeight="1">
      <c r="B117" s="290"/>
      <c r="C117" s="267" t="s">
        <v>62</v>
      </c>
      <c r="D117" s="267"/>
      <c r="E117" s="267"/>
      <c r="F117" s="289" t="s">
        <v>819</v>
      </c>
      <c r="G117" s="267"/>
      <c r="H117" s="267" t="s">
        <v>865</v>
      </c>
      <c r="I117" s="267" t="s">
        <v>866</v>
      </c>
      <c r="J117" s="267"/>
      <c r="K117" s="281"/>
    </row>
    <row r="118" spans="2:11" ht="15" customHeight="1">
      <c r="B118" s="293"/>
      <c r="C118" s="299"/>
      <c r="D118" s="299"/>
      <c r="E118" s="299"/>
      <c r="F118" s="299"/>
      <c r="G118" s="299"/>
      <c r="H118" s="299"/>
      <c r="I118" s="299"/>
      <c r="J118" s="299"/>
      <c r="K118" s="295"/>
    </row>
    <row r="119" spans="2:11" ht="18.75" customHeight="1">
      <c r="B119" s="300"/>
      <c r="C119" s="264"/>
      <c r="D119" s="264"/>
      <c r="E119" s="264"/>
      <c r="F119" s="301"/>
      <c r="G119" s="264"/>
      <c r="H119" s="264"/>
      <c r="I119" s="264"/>
      <c r="J119" s="264"/>
      <c r="K119" s="300"/>
    </row>
    <row r="120" spans="2:11" ht="18.75" customHeight="1">
      <c r="B120" s="275"/>
      <c r="C120" s="275"/>
      <c r="D120" s="275"/>
      <c r="E120" s="275"/>
      <c r="F120" s="275"/>
      <c r="G120" s="275"/>
      <c r="H120" s="275"/>
      <c r="I120" s="275"/>
      <c r="J120" s="275"/>
      <c r="K120" s="275"/>
    </row>
    <row r="121" spans="2:11" ht="7.5" customHeight="1">
      <c r="B121" s="302"/>
      <c r="C121" s="303"/>
      <c r="D121" s="303"/>
      <c r="E121" s="303"/>
      <c r="F121" s="303"/>
      <c r="G121" s="303"/>
      <c r="H121" s="303"/>
      <c r="I121" s="303"/>
      <c r="J121" s="303"/>
      <c r="K121" s="304"/>
    </row>
    <row r="122" spans="2:11" ht="45" customHeight="1">
      <c r="B122" s="305"/>
      <c r="C122" s="258" t="s">
        <v>867</v>
      </c>
      <c r="D122" s="258"/>
      <c r="E122" s="258"/>
      <c r="F122" s="258"/>
      <c r="G122" s="258"/>
      <c r="H122" s="258"/>
      <c r="I122" s="258"/>
      <c r="J122" s="258"/>
      <c r="K122" s="306"/>
    </row>
    <row r="123" spans="2:11" ht="17.25" customHeight="1">
      <c r="B123" s="307"/>
      <c r="C123" s="282" t="s">
        <v>813</v>
      </c>
      <c r="D123" s="282"/>
      <c r="E123" s="282"/>
      <c r="F123" s="282" t="s">
        <v>814</v>
      </c>
      <c r="G123" s="283"/>
      <c r="H123" s="282" t="s">
        <v>59</v>
      </c>
      <c r="I123" s="282" t="s">
        <v>62</v>
      </c>
      <c r="J123" s="282" t="s">
        <v>815</v>
      </c>
      <c r="K123" s="308"/>
    </row>
    <row r="124" spans="2:11" ht="17.25" customHeight="1">
      <c r="B124" s="307"/>
      <c r="C124" s="284" t="s">
        <v>816</v>
      </c>
      <c r="D124" s="284"/>
      <c r="E124" s="284"/>
      <c r="F124" s="285" t="s">
        <v>817</v>
      </c>
      <c r="G124" s="286"/>
      <c r="H124" s="284"/>
      <c r="I124" s="284"/>
      <c r="J124" s="284" t="s">
        <v>818</v>
      </c>
      <c r="K124" s="308"/>
    </row>
    <row r="125" spans="2:11" ht="5.25" customHeight="1">
      <c r="B125" s="309"/>
      <c r="C125" s="287"/>
      <c r="D125" s="287"/>
      <c r="E125" s="287"/>
      <c r="F125" s="287"/>
      <c r="G125" s="267"/>
      <c r="H125" s="287"/>
      <c r="I125" s="287"/>
      <c r="J125" s="287"/>
      <c r="K125" s="310"/>
    </row>
    <row r="126" spans="2:11" ht="15" customHeight="1">
      <c r="B126" s="309"/>
      <c r="C126" s="267" t="s">
        <v>822</v>
      </c>
      <c r="D126" s="287"/>
      <c r="E126" s="287"/>
      <c r="F126" s="289" t="s">
        <v>819</v>
      </c>
      <c r="G126" s="267"/>
      <c r="H126" s="267" t="s">
        <v>859</v>
      </c>
      <c r="I126" s="267" t="s">
        <v>821</v>
      </c>
      <c r="J126" s="267">
        <v>120</v>
      </c>
      <c r="K126" s="311"/>
    </row>
    <row r="127" spans="2:11" ht="15" customHeight="1">
      <c r="B127" s="309"/>
      <c r="C127" s="267" t="s">
        <v>868</v>
      </c>
      <c r="D127" s="267"/>
      <c r="E127" s="267"/>
      <c r="F127" s="289" t="s">
        <v>819</v>
      </c>
      <c r="G127" s="267"/>
      <c r="H127" s="267" t="s">
        <v>869</v>
      </c>
      <c r="I127" s="267" t="s">
        <v>821</v>
      </c>
      <c r="J127" s="267" t="s">
        <v>870</v>
      </c>
      <c r="K127" s="311"/>
    </row>
    <row r="128" spans="2:11" ht="15" customHeight="1">
      <c r="B128" s="309"/>
      <c r="C128" s="267" t="s">
        <v>88</v>
      </c>
      <c r="D128" s="267"/>
      <c r="E128" s="267"/>
      <c r="F128" s="289" t="s">
        <v>819</v>
      </c>
      <c r="G128" s="267"/>
      <c r="H128" s="267" t="s">
        <v>871</v>
      </c>
      <c r="I128" s="267" t="s">
        <v>821</v>
      </c>
      <c r="J128" s="267" t="s">
        <v>870</v>
      </c>
      <c r="K128" s="311"/>
    </row>
    <row r="129" spans="2:11" ht="15" customHeight="1">
      <c r="B129" s="309"/>
      <c r="C129" s="267" t="s">
        <v>830</v>
      </c>
      <c r="D129" s="267"/>
      <c r="E129" s="267"/>
      <c r="F129" s="289" t="s">
        <v>825</v>
      </c>
      <c r="G129" s="267"/>
      <c r="H129" s="267" t="s">
        <v>831</v>
      </c>
      <c r="I129" s="267" t="s">
        <v>821</v>
      </c>
      <c r="J129" s="267">
        <v>15</v>
      </c>
      <c r="K129" s="311"/>
    </row>
    <row r="130" spans="2:11" ht="15" customHeight="1">
      <c r="B130" s="309"/>
      <c r="C130" s="291" t="s">
        <v>832</v>
      </c>
      <c r="D130" s="291"/>
      <c r="E130" s="291"/>
      <c r="F130" s="292" t="s">
        <v>825</v>
      </c>
      <c r="G130" s="291"/>
      <c r="H130" s="291" t="s">
        <v>833</v>
      </c>
      <c r="I130" s="291" t="s">
        <v>821</v>
      </c>
      <c r="J130" s="291">
        <v>15</v>
      </c>
      <c r="K130" s="311"/>
    </row>
    <row r="131" spans="2:11" ht="15" customHeight="1">
      <c r="B131" s="309"/>
      <c r="C131" s="291" t="s">
        <v>834</v>
      </c>
      <c r="D131" s="291"/>
      <c r="E131" s="291"/>
      <c r="F131" s="292" t="s">
        <v>825</v>
      </c>
      <c r="G131" s="291"/>
      <c r="H131" s="291" t="s">
        <v>835</v>
      </c>
      <c r="I131" s="291" t="s">
        <v>821</v>
      </c>
      <c r="J131" s="291">
        <v>20</v>
      </c>
      <c r="K131" s="311"/>
    </row>
    <row r="132" spans="2:11" ht="15" customHeight="1">
      <c r="B132" s="309"/>
      <c r="C132" s="291" t="s">
        <v>836</v>
      </c>
      <c r="D132" s="291"/>
      <c r="E132" s="291"/>
      <c r="F132" s="292" t="s">
        <v>825</v>
      </c>
      <c r="G132" s="291"/>
      <c r="H132" s="291" t="s">
        <v>837</v>
      </c>
      <c r="I132" s="291" t="s">
        <v>821</v>
      </c>
      <c r="J132" s="291">
        <v>20</v>
      </c>
      <c r="K132" s="311"/>
    </row>
    <row r="133" spans="2:11" ht="15" customHeight="1">
      <c r="B133" s="309"/>
      <c r="C133" s="267" t="s">
        <v>824</v>
      </c>
      <c r="D133" s="267"/>
      <c r="E133" s="267"/>
      <c r="F133" s="289" t="s">
        <v>825</v>
      </c>
      <c r="G133" s="267"/>
      <c r="H133" s="267" t="s">
        <v>859</v>
      </c>
      <c r="I133" s="267" t="s">
        <v>821</v>
      </c>
      <c r="J133" s="267">
        <v>50</v>
      </c>
      <c r="K133" s="311"/>
    </row>
    <row r="134" spans="2:11" ht="15" customHeight="1">
      <c r="B134" s="309"/>
      <c r="C134" s="267" t="s">
        <v>838</v>
      </c>
      <c r="D134" s="267"/>
      <c r="E134" s="267"/>
      <c r="F134" s="289" t="s">
        <v>825</v>
      </c>
      <c r="G134" s="267"/>
      <c r="H134" s="267" t="s">
        <v>859</v>
      </c>
      <c r="I134" s="267" t="s">
        <v>821</v>
      </c>
      <c r="J134" s="267">
        <v>50</v>
      </c>
      <c r="K134" s="311"/>
    </row>
    <row r="135" spans="2:11" ht="15" customHeight="1">
      <c r="B135" s="309"/>
      <c r="C135" s="267" t="s">
        <v>844</v>
      </c>
      <c r="D135" s="267"/>
      <c r="E135" s="267"/>
      <c r="F135" s="289" t="s">
        <v>825</v>
      </c>
      <c r="G135" s="267"/>
      <c r="H135" s="267" t="s">
        <v>859</v>
      </c>
      <c r="I135" s="267" t="s">
        <v>821</v>
      </c>
      <c r="J135" s="267">
        <v>50</v>
      </c>
      <c r="K135" s="311"/>
    </row>
    <row r="136" spans="2:11" ht="15" customHeight="1">
      <c r="B136" s="309"/>
      <c r="C136" s="267" t="s">
        <v>846</v>
      </c>
      <c r="D136" s="267"/>
      <c r="E136" s="267"/>
      <c r="F136" s="289" t="s">
        <v>825</v>
      </c>
      <c r="G136" s="267"/>
      <c r="H136" s="267" t="s">
        <v>859</v>
      </c>
      <c r="I136" s="267" t="s">
        <v>821</v>
      </c>
      <c r="J136" s="267">
        <v>50</v>
      </c>
      <c r="K136" s="311"/>
    </row>
    <row r="137" spans="2:11" ht="15" customHeight="1">
      <c r="B137" s="309"/>
      <c r="C137" s="267" t="s">
        <v>847</v>
      </c>
      <c r="D137" s="267"/>
      <c r="E137" s="267"/>
      <c r="F137" s="289" t="s">
        <v>825</v>
      </c>
      <c r="G137" s="267"/>
      <c r="H137" s="267" t="s">
        <v>872</v>
      </c>
      <c r="I137" s="267" t="s">
        <v>821</v>
      </c>
      <c r="J137" s="267">
        <v>255</v>
      </c>
      <c r="K137" s="311"/>
    </row>
    <row r="138" spans="2:11" ht="15" customHeight="1">
      <c r="B138" s="309"/>
      <c r="C138" s="267" t="s">
        <v>849</v>
      </c>
      <c r="D138" s="267"/>
      <c r="E138" s="267"/>
      <c r="F138" s="289" t="s">
        <v>819</v>
      </c>
      <c r="G138" s="267"/>
      <c r="H138" s="267" t="s">
        <v>873</v>
      </c>
      <c r="I138" s="267" t="s">
        <v>851</v>
      </c>
      <c r="J138" s="267"/>
      <c r="K138" s="311"/>
    </row>
    <row r="139" spans="2:11" ht="15" customHeight="1">
      <c r="B139" s="309"/>
      <c r="C139" s="267" t="s">
        <v>852</v>
      </c>
      <c r="D139" s="267"/>
      <c r="E139" s="267"/>
      <c r="F139" s="289" t="s">
        <v>819</v>
      </c>
      <c r="G139" s="267"/>
      <c r="H139" s="267" t="s">
        <v>874</v>
      </c>
      <c r="I139" s="267" t="s">
        <v>854</v>
      </c>
      <c r="J139" s="267"/>
      <c r="K139" s="311"/>
    </row>
    <row r="140" spans="2:11" ht="15" customHeight="1">
      <c r="B140" s="309"/>
      <c r="C140" s="267" t="s">
        <v>855</v>
      </c>
      <c r="D140" s="267"/>
      <c r="E140" s="267"/>
      <c r="F140" s="289" t="s">
        <v>819</v>
      </c>
      <c r="G140" s="267"/>
      <c r="H140" s="267" t="s">
        <v>855</v>
      </c>
      <c r="I140" s="267" t="s">
        <v>854</v>
      </c>
      <c r="J140" s="267"/>
      <c r="K140" s="311"/>
    </row>
    <row r="141" spans="2:11" ht="15" customHeight="1">
      <c r="B141" s="309"/>
      <c r="C141" s="267" t="s">
        <v>43</v>
      </c>
      <c r="D141" s="267"/>
      <c r="E141" s="267"/>
      <c r="F141" s="289" t="s">
        <v>819</v>
      </c>
      <c r="G141" s="267"/>
      <c r="H141" s="267" t="s">
        <v>875</v>
      </c>
      <c r="I141" s="267" t="s">
        <v>854</v>
      </c>
      <c r="J141" s="267"/>
      <c r="K141" s="311"/>
    </row>
    <row r="142" spans="2:11" ht="15" customHeight="1">
      <c r="B142" s="309"/>
      <c r="C142" s="267" t="s">
        <v>876</v>
      </c>
      <c r="D142" s="267"/>
      <c r="E142" s="267"/>
      <c r="F142" s="289" t="s">
        <v>819</v>
      </c>
      <c r="G142" s="267"/>
      <c r="H142" s="267" t="s">
        <v>877</v>
      </c>
      <c r="I142" s="267" t="s">
        <v>854</v>
      </c>
      <c r="J142" s="267"/>
      <c r="K142" s="311"/>
    </row>
    <row r="143" spans="2:11" ht="15" customHeight="1">
      <c r="B143" s="312"/>
      <c r="C143" s="313"/>
      <c r="D143" s="313"/>
      <c r="E143" s="313"/>
      <c r="F143" s="313"/>
      <c r="G143" s="313"/>
      <c r="H143" s="313"/>
      <c r="I143" s="313"/>
      <c r="J143" s="313"/>
      <c r="K143" s="314"/>
    </row>
    <row r="144" spans="2:11" ht="18.75" customHeight="1">
      <c r="B144" s="264"/>
      <c r="C144" s="264"/>
      <c r="D144" s="264"/>
      <c r="E144" s="264"/>
      <c r="F144" s="301"/>
      <c r="G144" s="264"/>
      <c r="H144" s="264"/>
      <c r="I144" s="264"/>
      <c r="J144" s="264"/>
      <c r="K144" s="264"/>
    </row>
    <row r="145" spans="2:11" ht="18.75" customHeight="1">
      <c r="B145" s="275"/>
      <c r="C145" s="275"/>
      <c r="D145" s="275"/>
      <c r="E145" s="275"/>
      <c r="F145" s="275"/>
      <c r="G145" s="275"/>
      <c r="H145" s="275"/>
      <c r="I145" s="275"/>
      <c r="J145" s="275"/>
      <c r="K145" s="275"/>
    </row>
    <row r="146" spans="2:11" ht="7.5" customHeight="1">
      <c r="B146" s="276"/>
      <c r="C146" s="277"/>
      <c r="D146" s="277"/>
      <c r="E146" s="277"/>
      <c r="F146" s="277"/>
      <c r="G146" s="277"/>
      <c r="H146" s="277"/>
      <c r="I146" s="277"/>
      <c r="J146" s="277"/>
      <c r="K146" s="278"/>
    </row>
    <row r="147" spans="2:11" ht="45" customHeight="1">
      <c r="B147" s="279"/>
      <c r="C147" s="280" t="s">
        <v>878</v>
      </c>
      <c r="D147" s="280"/>
      <c r="E147" s="280"/>
      <c r="F147" s="280"/>
      <c r="G147" s="280"/>
      <c r="H147" s="280"/>
      <c r="I147" s="280"/>
      <c r="J147" s="280"/>
      <c r="K147" s="281"/>
    </row>
    <row r="148" spans="2:11" ht="17.25" customHeight="1">
      <c r="B148" s="279"/>
      <c r="C148" s="282" t="s">
        <v>813</v>
      </c>
      <c r="D148" s="282"/>
      <c r="E148" s="282"/>
      <c r="F148" s="282" t="s">
        <v>814</v>
      </c>
      <c r="G148" s="283"/>
      <c r="H148" s="282" t="s">
        <v>59</v>
      </c>
      <c r="I148" s="282" t="s">
        <v>62</v>
      </c>
      <c r="J148" s="282" t="s">
        <v>815</v>
      </c>
      <c r="K148" s="281"/>
    </row>
    <row r="149" spans="2:11" ht="17.25" customHeight="1">
      <c r="B149" s="279"/>
      <c r="C149" s="284" t="s">
        <v>816</v>
      </c>
      <c r="D149" s="284"/>
      <c r="E149" s="284"/>
      <c r="F149" s="285" t="s">
        <v>817</v>
      </c>
      <c r="G149" s="286"/>
      <c r="H149" s="284"/>
      <c r="I149" s="284"/>
      <c r="J149" s="284" t="s">
        <v>818</v>
      </c>
      <c r="K149" s="281"/>
    </row>
    <row r="150" spans="2:11" ht="5.25" customHeight="1">
      <c r="B150" s="290"/>
      <c r="C150" s="287"/>
      <c r="D150" s="287"/>
      <c r="E150" s="287"/>
      <c r="F150" s="287"/>
      <c r="G150" s="288"/>
      <c r="H150" s="287"/>
      <c r="I150" s="287"/>
      <c r="J150" s="287"/>
      <c r="K150" s="311"/>
    </row>
    <row r="151" spans="2:11" ht="15" customHeight="1">
      <c r="B151" s="290"/>
      <c r="C151" s="315" t="s">
        <v>822</v>
      </c>
      <c r="D151" s="267"/>
      <c r="E151" s="267"/>
      <c r="F151" s="316" t="s">
        <v>819</v>
      </c>
      <c r="G151" s="267"/>
      <c r="H151" s="315" t="s">
        <v>859</v>
      </c>
      <c r="I151" s="315" t="s">
        <v>821</v>
      </c>
      <c r="J151" s="315">
        <v>120</v>
      </c>
      <c r="K151" s="311"/>
    </row>
    <row r="152" spans="2:11" ht="15" customHeight="1">
      <c r="B152" s="290"/>
      <c r="C152" s="315" t="s">
        <v>868</v>
      </c>
      <c r="D152" s="267"/>
      <c r="E152" s="267"/>
      <c r="F152" s="316" t="s">
        <v>819</v>
      </c>
      <c r="G152" s="267"/>
      <c r="H152" s="315" t="s">
        <v>879</v>
      </c>
      <c r="I152" s="315" t="s">
        <v>821</v>
      </c>
      <c r="J152" s="315" t="s">
        <v>870</v>
      </c>
      <c r="K152" s="311"/>
    </row>
    <row r="153" spans="2:11" ht="15" customHeight="1">
      <c r="B153" s="290"/>
      <c r="C153" s="315" t="s">
        <v>88</v>
      </c>
      <c r="D153" s="267"/>
      <c r="E153" s="267"/>
      <c r="F153" s="316" t="s">
        <v>819</v>
      </c>
      <c r="G153" s="267"/>
      <c r="H153" s="315" t="s">
        <v>880</v>
      </c>
      <c r="I153" s="315" t="s">
        <v>821</v>
      </c>
      <c r="J153" s="315" t="s">
        <v>870</v>
      </c>
      <c r="K153" s="311"/>
    </row>
    <row r="154" spans="2:11" ht="15" customHeight="1">
      <c r="B154" s="290"/>
      <c r="C154" s="315" t="s">
        <v>824</v>
      </c>
      <c r="D154" s="267"/>
      <c r="E154" s="267"/>
      <c r="F154" s="316" t="s">
        <v>825</v>
      </c>
      <c r="G154" s="267"/>
      <c r="H154" s="315" t="s">
        <v>859</v>
      </c>
      <c r="I154" s="315" t="s">
        <v>821</v>
      </c>
      <c r="J154" s="315">
        <v>50</v>
      </c>
      <c r="K154" s="311"/>
    </row>
    <row r="155" spans="2:11" ht="15" customHeight="1">
      <c r="B155" s="290"/>
      <c r="C155" s="315" t="s">
        <v>827</v>
      </c>
      <c r="D155" s="267"/>
      <c r="E155" s="267"/>
      <c r="F155" s="316" t="s">
        <v>819</v>
      </c>
      <c r="G155" s="267"/>
      <c r="H155" s="315" t="s">
        <v>859</v>
      </c>
      <c r="I155" s="315" t="s">
        <v>829</v>
      </c>
      <c r="J155" s="315"/>
      <c r="K155" s="311"/>
    </row>
    <row r="156" spans="2:11" ht="15" customHeight="1">
      <c r="B156" s="290"/>
      <c r="C156" s="315" t="s">
        <v>838</v>
      </c>
      <c r="D156" s="267"/>
      <c r="E156" s="267"/>
      <c r="F156" s="316" t="s">
        <v>825</v>
      </c>
      <c r="G156" s="267"/>
      <c r="H156" s="315" t="s">
        <v>859</v>
      </c>
      <c r="I156" s="315" t="s">
        <v>821</v>
      </c>
      <c r="J156" s="315">
        <v>50</v>
      </c>
      <c r="K156" s="311"/>
    </row>
    <row r="157" spans="2:11" ht="15" customHeight="1">
      <c r="B157" s="290"/>
      <c r="C157" s="315" t="s">
        <v>846</v>
      </c>
      <c r="D157" s="267"/>
      <c r="E157" s="267"/>
      <c r="F157" s="316" t="s">
        <v>825</v>
      </c>
      <c r="G157" s="267"/>
      <c r="H157" s="315" t="s">
        <v>859</v>
      </c>
      <c r="I157" s="315" t="s">
        <v>821</v>
      </c>
      <c r="J157" s="315">
        <v>50</v>
      </c>
      <c r="K157" s="311"/>
    </row>
    <row r="158" spans="2:11" ht="15" customHeight="1">
      <c r="B158" s="290"/>
      <c r="C158" s="315" t="s">
        <v>844</v>
      </c>
      <c r="D158" s="267"/>
      <c r="E158" s="267"/>
      <c r="F158" s="316" t="s">
        <v>825</v>
      </c>
      <c r="G158" s="267"/>
      <c r="H158" s="315" t="s">
        <v>859</v>
      </c>
      <c r="I158" s="315" t="s">
        <v>821</v>
      </c>
      <c r="J158" s="315">
        <v>50</v>
      </c>
      <c r="K158" s="311"/>
    </row>
    <row r="159" spans="2:11" ht="15" customHeight="1">
      <c r="B159" s="290"/>
      <c r="C159" s="315" t="s">
        <v>97</v>
      </c>
      <c r="D159" s="267"/>
      <c r="E159" s="267"/>
      <c r="F159" s="316" t="s">
        <v>819</v>
      </c>
      <c r="G159" s="267"/>
      <c r="H159" s="315" t="s">
        <v>881</v>
      </c>
      <c r="I159" s="315" t="s">
        <v>821</v>
      </c>
      <c r="J159" s="315" t="s">
        <v>882</v>
      </c>
      <c r="K159" s="311"/>
    </row>
    <row r="160" spans="2:11" ht="15" customHeight="1">
      <c r="B160" s="290"/>
      <c r="C160" s="315" t="s">
        <v>883</v>
      </c>
      <c r="D160" s="267"/>
      <c r="E160" s="267"/>
      <c r="F160" s="316" t="s">
        <v>819</v>
      </c>
      <c r="G160" s="267"/>
      <c r="H160" s="315" t="s">
        <v>884</v>
      </c>
      <c r="I160" s="315" t="s">
        <v>854</v>
      </c>
      <c r="J160" s="315"/>
      <c r="K160" s="311"/>
    </row>
    <row r="161" spans="2:11" ht="15" customHeight="1">
      <c r="B161" s="317"/>
      <c r="C161" s="299"/>
      <c r="D161" s="299"/>
      <c r="E161" s="299"/>
      <c r="F161" s="299"/>
      <c r="G161" s="299"/>
      <c r="H161" s="299"/>
      <c r="I161" s="299"/>
      <c r="J161" s="299"/>
      <c r="K161" s="318"/>
    </row>
    <row r="162" spans="2:11" ht="18.75" customHeight="1">
      <c r="B162" s="264"/>
      <c r="C162" s="267"/>
      <c r="D162" s="267"/>
      <c r="E162" s="267"/>
      <c r="F162" s="289"/>
      <c r="G162" s="267"/>
      <c r="H162" s="267"/>
      <c r="I162" s="267"/>
      <c r="J162" s="267"/>
      <c r="K162" s="264"/>
    </row>
    <row r="163" spans="2:11" ht="18.75" customHeight="1">
      <c r="B163" s="275"/>
      <c r="C163" s="275"/>
      <c r="D163" s="275"/>
      <c r="E163" s="275"/>
      <c r="F163" s="275"/>
      <c r="G163" s="275"/>
      <c r="H163" s="275"/>
      <c r="I163" s="275"/>
      <c r="J163" s="275"/>
      <c r="K163" s="275"/>
    </row>
    <row r="164" spans="2:11" ht="7.5" customHeight="1">
      <c r="B164" s="254"/>
      <c r="C164" s="255"/>
      <c r="D164" s="255"/>
      <c r="E164" s="255"/>
      <c r="F164" s="255"/>
      <c r="G164" s="255"/>
      <c r="H164" s="255"/>
      <c r="I164" s="255"/>
      <c r="J164" s="255"/>
      <c r="K164" s="256"/>
    </row>
    <row r="165" spans="2:11" ht="45" customHeight="1">
      <c r="B165" s="257"/>
      <c r="C165" s="258" t="s">
        <v>885</v>
      </c>
      <c r="D165" s="258"/>
      <c r="E165" s="258"/>
      <c r="F165" s="258"/>
      <c r="G165" s="258"/>
      <c r="H165" s="258"/>
      <c r="I165" s="258"/>
      <c r="J165" s="258"/>
      <c r="K165" s="259"/>
    </row>
    <row r="166" spans="2:11" ht="17.25" customHeight="1">
      <c r="B166" s="257"/>
      <c r="C166" s="282" t="s">
        <v>813</v>
      </c>
      <c r="D166" s="282"/>
      <c r="E166" s="282"/>
      <c r="F166" s="282" t="s">
        <v>814</v>
      </c>
      <c r="G166" s="319"/>
      <c r="H166" s="320" t="s">
        <v>59</v>
      </c>
      <c r="I166" s="320" t="s">
        <v>62</v>
      </c>
      <c r="J166" s="282" t="s">
        <v>815</v>
      </c>
      <c r="K166" s="259"/>
    </row>
    <row r="167" spans="2:11" ht="17.25" customHeight="1">
      <c r="B167" s="260"/>
      <c r="C167" s="284" t="s">
        <v>816</v>
      </c>
      <c r="D167" s="284"/>
      <c r="E167" s="284"/>
      <c r="F167" s="285" t="s">
        <v>817</v>
      </c>
      <c r="G167" s="321"/>
      <c r="H167" s="322"/>
      <c r="I167" s="322"/>
      <c r="J167" s="284" t="s">
        <v>818</v>
      </c>
      <c r="K167" s="262"/>
    </row>
    <row r="168" spans="2:11" ht="5.25" customHeight="1">
      <c r="B168" s="290"/>
      <c r="C168" s="287"/>
      <c r="D168" s="287"/>
      <c r="E168" s="287"/>
      <c r="F168" s="287"/>
      <c r="G168" s="288"/>
      <c r="H168" s="287"/>
      <c r="I168" s="287"/>
      <c r="J168" s="287"/>
      <c r="K168" s="311"/>
    </row>
    <row r="169" spans="2:11" ht="15" customHeight="1">
      <c r="B169" s="290"/>
      <c r="C169" s="267" t="s">
        <v>822</v>
      </c>
      <c r="D169" s="267"/>
      <c r="E169" s="267"/>
      <c r="F169" s="289" t="s">
        <v>819</v>
      </c>
      <c r="G169" s="267"/>
      <c r="H169" s="267" t="s">
        <v>859</v>
      </c>
      <c r="I169" s="267" t="s">
        <v>821</v>
      </c>
      <c r="J169" s="267">
        <v>120</v>
      </c>
      <c r="K169" s="311"/>
    </row>
    <row r="170" spans="2:11" ht="15" customHeight="1">
      <c r="B170" s="290"/>
      <c r="C170" s="267" t="s">
        <v>868</v>
      </c>
      <c r="D170" s="267"/>
      <c r="E170" s="267"/>
      <c r="F170" s="289" t="s">
        <v>819</v>
      </c>
      <c r="G170" s="267"/>
      <c r="H170" s="267" t="s">
        <v>869</v>
      </c>
      <c r="I170" s="267" t="s">
        <v>821</v>
      </c>
      <c r="J170" s="267" t="s">
        <v>870</v>
      </c>
      <c r="K170" s="311"/>
    </row>
    <row r="171" spans="2:11" ht="15" customHeight="1">
      <c r="B171" s="290"/>
      <c r="C171" s="267" t="s">
        <v>88</v>
      </c>
      <c r="D171" s="267"/>
      <c r="E171" s="267"/>
      <c r="F171" s="289" t="s">
        <v>819</v>
      </c>
      <c r="G171" s="267"/>
      <c r="H171" s="267" t="s">
        <v>886</v>
      </c>
      <c r="I171" s="267" t="s">
        <v>821</v>
      </c>
      <c r="J171" s="267" t="s">
        <v>870</v>
      </c>
      <c r="K171" s="311"/>
    </row>
    <row r="172" spans="2:11" ht="15" customHeight="1">
      <c r="B172" s="290"/>
      <c r="C172" s="267" t="s">
        <v>824</v>
      </c>
      <c r="D172" s="267"/>
      <c r="E172" s="267"/>
      <c r="F172" s="289" t="s">
        <v>825</v>
      </c>
      <c r="G172" s="267"/>
      <c r="H172" s="267" t="s">
        <v>886</v>
      </c>
      <c r="I172" s="267" t="s">
        <v>821</v>
      </c>
      <c r="J172" s="267">
        <v>50</v>
      </c>
      <c r="K172" s="311"/>
    </row>
    <row r="173" spans="2:11" ht="15" customHeight="1">
      <c r="B173" s="290"/>
      <c r="C173" s="267" t="s">
        <v>827</v>
      </c>
      <c r="D173" s="267"/>
      <c r="E173" s="267"/>
      <c r="F173" s="289" t="s">
        <v>819</v>
      </c>
      <c r="G173" s="267"/>
      <c r="H173" s="267" t="s">
        <v>886</v>
      </c>
      <c r="I173" s="267" t="s">
        <v>829</v>
      </c>
      <c r="J173" s="267"/>
      <c r="K173" s="311"/>
    </row>
    <row r="174" spans="2:11" ht="15" customHeight="1">
      <c r="B174" s="290"/>
      <c r="C174" s="267" t="s">
        <v>838</v>
      </c>
      <c r="D174" s="267"/>
      <c r="E174" s="267"/>
      <c r="F174" s="289" t="s">
        <v>825</v>
      </c>
      <c r="G174" s="267"/>
      <c r="H174" s="267" t="s">
        <v>886</v>
      </c>
      <c r="I174" s="267" t="s">
        <v>821</v>
      </c>
      <c r="J174" s="267">
        <v>50</v>
      </c>
      <c r="K174" s="311"/>
    </row>
    <row r="175" spans="2:11" ht="15" customHeight="1">
      <c r="B175" s="290"/>
      <c r="C175" s="267" t="s">
        <v>846</v>
      </c>
      <c r="D175" s="267"/>
      <c r="E175" s="267"/>
      <c r="F175" s="289" t="s">
        <v>825</v>
      </c>
      <c r="G175" s="267"/>
      <c r="H175" s="267" t="s">
        <v>886</v>
      </c>
      <c r="I175" s="267" t="s">
        <v>821</v>
      </c>
      <c r="J175" s="267">
        <v>50</v>
      </c>
      <c r="K175" s="311"/>
    </row>
    <row r="176" spans="2:11" ht="15" customHeight="1">
      <c r="B176" s="290"/>
      <c r="C176" s="267" t="s">
        <v>844</v>
      </c>
      <c r="D176" s="267"/>
      <c r="E176" s="267"/>
      <c r="F176" s="289" t="s">
        <v>825</v>
      </c>
      <c r="G176" s="267"/>
      <c r="H176" s="267" t="s">
        <v>886</v>
      </c>
      <c r="I176" s="267" t="s">
        <v>821</v>
      </c>
      <c r="J176" s="267">
        <v>50</v>
      </c>
      <c r="K176" s="311"/>
    </row>
    <row r="177" spans="2:11" ht="15" customHeight="1">
      <c r="B177" s="290"/>
      <c r="C177" s="267" t="s">
        <v>112</v>
      </c>
      <c r="D177" s="267"/>
      <c r="E177" s="267"/>
      <c r="F177" s="289" t="s">
        <v>819</v>
      </c>
      <c r="G177" s="267"/>
      <c r="H177" s="267" t="s">
        <v>887</v>
      </c>
      <c r="I177" s="267" t="s">
        <v>888</v>
      </c>
      <c r="J177" s="267"/>
      <c r="K177" s="311"/>
    </row>
    <row r="178" spans="2:11" ht="15" customHeight="1">
      <c r="B178" s="290"/>
      <c r="C178" s="267" t="s">
        <v>62</v>
      </c>
      <c r="D178" s="267"/>
      <c r="E178" s="267"/>
      <c r="F178" s="289" t="s">
        <v>819</v>
      </c>
      <c r="G178" s="267"/>
      <c r="H178" s="267" t="s">
        <v>889</v>
      </c>
      <c r="I178" s="267" t="s">
        <v>890</v>
      </c>
      <c r="J178" s="267">
        <v>1</v>
      </c>
      <c r="K178" s="311"/>
    </row>
    <row r="179" spans="2:11" ht="15" customHeight="1">
      <c r="B179" s="290"/>
      <c r="C179" s="267" t="s">
        <v>58</v>
      </c>
      <c r="D179" s="267"/>
      <c r="E179" s="267"/>
      <c r="F179" s="289" t="s">
        <v>819</v>
      </c>
      <c r="G179" s="267"/>
      <c r="H179" s="267" t="s">
        <v>891</v>
      </c>
      <c r="I179" s="267" t="s">
        <v>821</v>
      </c>
      <c r="J179" s="267">
        <v>20</v>
      </c>
      <c r="K179" s="311"/>
    </row>
    <row r="180" spans="2:11" ht="15" customHeight="1">
      <c r="B180" s="290"/>
      <c r="C180" s="267" t="s">
        <v>59</v>
      </c>
      <c r="D180" s="267"/>
      <c r="E180" s="267"/>
      <c r="F180" s="289" t="s">
        <v>819</v>
      </c>
      <c r="G180" s="267"/>
      <c r="H180" s="267" t="s">
        <v>892</v>
      </c>
      <c r="I180" s="267" t="s">
        <v>821</v>
      </c>
      <c r="J180" s="267">
        <v>255</v>
      </c>
      <c r="K180" s="311"/>
    </row>
    <row r="181" spans="2:11" ht="15" customHeight="1">
      <c r="B181" s="290"/>
      <c r="C181" s="267" t="s">
        <v>113</v>
      </c>
      <c r="D181" s="267"/>
      <c r="E181" s="267"/>
      <c r="F181" s="289" t="s">
        <v>819</v>
      </c>
      <c r="G181" s="267"/>
      <c r="H181" s="267" t="s">
        <v>783</v>
      </c>
      <c r="I181" s="267" t="s">
        <v>821</v>
      </c>
      <c r="J181" s="267">
        <v>10</v>
      </c>
      <c r="K181" s="311"/>
    </row>
    <row r="182" spans="2:11" ht="15" customHeight="1">
      <c r="B182" s="290"/>
      <c r="C182" s="267" t="s">
        <v>114</v>
      </c>
      <c r="D182" s="267"/>
      <c r="E182" s="267"/>
      <c r="F182" s="289" t="s">
        <v>819</v>
      </c>
      <c r="G182" s="267"/>
      <c r="H182" s="267" t="s">
        <v>893</v>
      </c>
      <c r="I182" s="267" t="s">
        <v>854</v>
      </c>
      <c r="J182" s="267"/>
      <c r="K182" s="311"/>
    </row>
    <row r="183" spans="2:11" ht="15" customHeight="1">
      <c r="B183" s="290"/>
      <c r="C183" s="267" t="s">
        <v>894</v>
      </c>
      <c r="D183" s="267"/>
      <c r="E183" s="267"/>
      <c r="F183" s="289" t="s">
        <v>819</v>
      </c>
      <c r="G183" s="267"/>
      <c r="H183" s="267" t="s">
        <v>895</v>
      </c>
      <c r="I183" s="267" t="s">
        <v>854</v>
      </c>
      <c r="J183" s="267"/>
      <c r="K183" s="311"/>
    </row>
    <row r="184" spans="2:11" ht="15" customHeight="1">
      <c r="B184" s="290"/>
      <c r="C184" s="267" t="s">
        <v>883</v>
      </c>
      <c r="D184" s="267"/>
      <c r="E184" s="267"/>
      <c r="F184" s="289" t="s">
        <v>819</v>
      </c>
      <c r="G184" s="267"/>
      <c r="H184" s="267" t="s">
        <v>896</v>
      </c>
      <c r="I184" s="267" t="s">
        <v>854</v>
      </c>
      <c r="J184" s="267"/>
      <c r="K184" s="311"/>
    </row>
    <row r="185" spans="2:11" ht="15" customHeight="1">
      <c r="B185" s="290"/>
      <c r="C185" s="267" t="s">
        <v>116</v>
      </c>
      <c r="D185" s="267"/>
      <c r="E185" s="267"/>
      <c r="F185" s="289" t="s">
        <v>825</v>
      </c>
      <c r="G185" s="267"/>
      <c r="H185" s="267" t="s">
        <v>897</v>
      </c>
      <c r="I185" s="267" t="s">
        <v>821</v>
      </c>
      <c r="J185" s="267">
        <v>50</v>
      </c>
      <c r="K185" s="311"/>
    </row>
    <row r="186" spans="2:11" ht="15" customHeight="1">
      <c r="B186" s="290"/>
      <c r="C186" s="267" t="s">
        <v>898</v>
      </c>
      <c r="D186" s="267"/>
      <c r="E186" s="267"/>
      <c r="F186" s="289" t="s">
        <v>825</v>
      </c>
      <c r="G186" s="267"/>
      <c r="H186" s="267" t="s">
        <v>899</v>
      </c>
      <c r="I186" s="267" t="s">
        <v>900</v>
      </c>
      <c r="J186" s="267"/>
      <c r="K186" s="311"/>
    </row>
    <row r="187" spans="2:11" ht="15" customHeight="1">
      <c r="B187" s="290"/>
      <c r="C187" s="267" t="s">
        <v>901</v>
      </c>
      <c r="D187" s="267"/>
      <c r="E187" s="267"/>
      <c r="F187" s="289" t="s">
        <v>825</v>
      </c>
      <c r="G187" s="267"/>
      <c r="H187" s="267" t="s">
        <v>902</v>
      </c>
      <c r="I187" s="267" t="s">
        <v>900</v>
      </c>
      <c r="J187" s="267"/>
      <c r="K187" s="311"/>
    </row>
    <row r="188" spans="2:11" ht="15" customHeight="1">
      <c r="B188" s="290"/>
      <c r="C188" s="267" t="s">
        <v>903</v>
      </c>
      <c r="D188" s="267"/>
      <c r="E188" s="267"/>
      <c r="F188" s="289" t="s">
        <v>825</v>
      </c>
      <c r="G188" s="267"/>
      <c r="H188" s="267" t="s">
        <v>904</v>
      </c>
      <c r="I188" s="267" t="s">
        <v>900</v>
      </c>
      <c r="J188" s="267"/>
      <c r="K188" s="311"/>
    </row>
    <row r="189" spans="2:11" ht="15" customHeight="1">
      <c r="B189" s="290"/>
      <c r="C189" s="323" t="s">
        <v>905</v>
      </c>
      <c r="D189" s="267"/>
      <c r="E189" s="267"/>
      <c r="F189" s="289" t="s">
        <v>825</v>
      </c>
      <c r="G189" s="267"/>
      <c r="H189" s="267" t="s">
        <v>906</v>
      </c>
      <c r="I189" s="267" t="s">
        <v>907</v>
      </c>
      <c r="J189" s="324" t="s">
        <v>908</v>
      </c>
      <c r="K189" s="311"/>
    </row>
    <row r="190" spans="2:11" ht="15" customHeight="1">
      <c r="B190" s="290"/>
      <c r="C190" s="274" t="s">
        <v>47</v>
      </c>
      <c r="D190" s="267"/>
      <c r="E190" s="267"/>
      <c r="F190" s="289" t="s">
        <v>819</v>
      </c>
      <c r="G190" s="267"/>
      <c r="H190" s="264" t="s">
        <v>909</v>
      </c>
      <c r="I190" s="267" t="s">
        <v>910</v>
      </c>
      <c r="J190" s="267"/>
      <c r="K190" s="311"/>
    </row>
    <row r="191" spans="2:11" ht="15" customHeight="1">
      <c r="B191" s="290"/>
      <c r="C191" s="274" t="s">
        <v>911</v>
      </c>
      <c r="D191" s="267"/>
      <c r="E191" s="267"/>
      <c r="F191" s="289" t="s">
        <v>819</v>
      </c>
      <c r="G191" s="267"/>
      <c r="H191" s="267" t="s">
        <v>912</v>
      </c>
      <c r="I191" s="267" t="s">
        <v>854</v>
      </c>
      <c r="J191" s="267"/>
      <c r="K191" s="311"/>
    </row>
    <row r="192" spans="2:11" ht="15" customHeight="1">
      <c r="B192" s="290"/>
      <c r="C192" s="274" t="s">
        <v>913</v>
      </c>
      <c r="D192" s="267"/>
      <c r="E192" s="267"/>
      <c r="F192" s="289" t="s">
        <v>819</v>
      </c>
      <c r="G192" s="267"/>
      <c r="H192" s="267" t="s">
        <v>914</v>
      </c>
      <c r="I192" s="267" t="s">
        <v>854</v>
      </c>
      <c r="J192" s="267"/>
      <c r="K192" s="311"/>
    </row>
    <row r="193" spans="2:11" ht="15" customHeight="1">
      <c r="B193" s="290"/>
      <c r="C193" s="274" t="s">
        <v>915</v>
      </c>
      <c r="D193" s="267"/>
      <c r="E193" s="267"/>
      <c r="F193" s="289" t="s">
        <v>825</v>
      </c>
      <c r="G193" s="267"/>
      <c r="H193" s="267" t="s">
        <v>916</v>
      </c>
      <c r="I193" s="267" t="s">
        <v>854</v>
      </c>
      <c r="J193" s="267"/>
      <c r="K193" s="311"/>
    </row>
    <row r="194" spans="2:11" ht="15" customHeight="1">
      <c r="B194" s="317"/>
      <c r="C194" s="325"/>
      <c r="D194" s="299"/>
      <c r="E194" s="299"/>
      <c r="F194" s="299"/>
      <c r="G194" s="299"/>
      <c r="H194" s="299"/>
      <c r="I194" s="299"/>
      <c r="J194" s="299"/>
      <c r="K194" s="318"/>
    </row>
    <row r="195" spans="2:11" ht="18.75" customHeight="1">
      <c r="B195" s="264"/>
      <c r="C195" s="267"/>
      <c r="D195" s="267"/>
      <c r="E195" s="267"/>
      <c r="F195" s="289"/>
      <c r="G195" s="267"/>
      <c r="H195" s="267"/>
      <c r="I195" s="267"/>
      <c r="J195" s="267"/>
      <c r="K195" s="264"/>
    </row>
    <row r="196" spans="2:11" ht="18.75" customHeight="1">
      <c r="B196" s="264"/>
      <c r="C196" s="267"/>
      <c r="D196" s="267"/>
      <c r="E196" s="267"/>
      <c r="F196" s="289"/>
      <c r="G196" s="267"/>
      <c r="H196" s="267"/>
      <c r="I196" s="267"/>
      <c r="J196" s="267"/>
      <c r="K196" s="264"/>
    </row>
    <row r="197" spans="2:11" ht="18.75" customHeight="1">
      <c r="B197" s="275"/>
      <c r="C197" s="275"/>
      <c r="D197" s="275"/>
      <c r="E197" s="275"/>
      <c r="F197" s="275"/>
      <c r="G197" s="275"/>
      <c r="H197" s="275"/>
      <c r="I197" s="275"/>
      <c r="J197" s="275"/>
      <c r="K197" s="275"/>
    </row>
    <row r="198" spans="2:11" ht="13.5">
      <c r="B198" s="254"/>
      <c r="C198" s="255"/>
      <c r="D198" s="255"/>
      <c r="E198" s="255"/>
      <c r="F198" s="255"/>
      <c r="G198" s="255"/>
      <c r="H198" s="255"/>
      <c r="I198" s="255"/>
      <c r="J198" s="255"/>
      <c r="K198" s="256"/>
    </row>
    <row r="199" spans="2:11" ht="21">
      <c r="B199" s="257"/>
      <c r="C199" s="258" t="s">
        <v>917</v>
      </c>
      <c r="D199" s="258"/>
      <c r="E199" s="258"/>
      <c r="F199" s="258"/>
      <c r="G199" s="258"/>
      <c r="H199" s="258"/>
      <c r="I199" s="258"/>
      <c r="J199" s="258"/>
      <c r="K199" s="259"/>
    </row>
    <row r="200" spans="2:11" ht="25.5" customHeight="1">
      <c r="B200" s="257"/>
      <c r="C200" s="326" t="s">
        <v>918</v>
      </c>
      <c r="D200" s="326"/>
      <c r="E200" s="326"/>
      <c r="F200" s="326" t="s">
        <v>919</v>
      </c>
      <c r="G200" s="327"/>
      <c r="H200" s="326" t="s">
        <v>920</v>
      </c>
      <c r="I200" s="326"/>
      <c r="J200" s="326"/>
      <c r="K200" s="259"/>
    </row>
    <row r="201" spans="2:11" ht="5.25" customHeight="1">
      <c r="B201" s="290"/>
      <c r="C201" s="287"/>
      <c r="D201" s="287"/>
      <c r="E201" s="287"/>
      <c r="F201" s="287"/>
      <c r="G201" s="267"/>
      <c r="H201" s="287"/>
      <c r="I201" s="287"/>
      <c r="J201" s="287"/>
      <c r="K201" s="311"/>
    </row>
    <row r="202" spans="2:11" ht="15" customHeight="1">
      <c r="B202" s="290"/>
      <c r="C202" s="267" t="s">
        <v>910</v>
      </c>
      <c r="D202" s="267"/>
      <c r="E202" s="267"/>
      <c r="F202" s="289" t="s">
        <v>48</v>
      </c>
      <c r="G202" s="267"/>
      <c r="H202" s="267" t="s">
        <v>921</v>
      </c>
      <c r="I202" s="267"/>
      <c r="J202" s="267"/>
      <c r="K202" s="311"/>
    </row>
    <row r="203" spans="2:11" ht="15" customHeight="1">
      <c r="B203" s="290"/>
      <c r="C203" s="296"/>
      <c r="D203" s="267"/>
      <c r="E203" s="267"/>
      <c r="F203" s="289" t="s">
        <v>49</v>
      </c>
      <c r="G203" s="267"/>
      <c r="H203" s="267" t="s">
        <v>922</v>
      </c>
      <c r="I203" s="267"/>
      <c r="J203" s="267"/>
      <c r="K203" s="311"/>
    </row>
    <row r="204" spans="2:11" ht="15" customHeight="1">
      <c r="B204" s="290"/>
      <c r="C204" s="296"/>
      <c r="D204" s="267"/>
      <c r="E204" s="267"/>
      <c r="F204" s="289" t="s">
        <v>52</v>
      </c>
      <c r="G204" s="267"/>
      <c r="H204" s="267" t="s">
        <v>923</v>
      </c>
      <c r="I204" s="267"/>
      <c r="J204" s="267"/>
      <c r="K204" s="311"/>
    </row>
    <row r="205" spans="2:11" ht="15" customHeight="1">
      <c r="B205" s="290"/>
      <c r="C205" s="267"/>
      <c r="D205" s="267"/>
      <c r="E205" s="267"/>
      <c r="F205" s="289" t="s">
        <v>50</v>
      </c>
      <c r="G205" s="267"/>
      <c r="H205" s="267" t="s">
        <v>924</v>
      </c>
      <c r="I205" s="267"/>
      <c r="J205" s="267"/>
      <c r="K205" s="311"/>
    </row>
    <row r="206" spans="2:11" ht="15" customHeight="1">
      <c r="B206" s="290"/>
      <c r="C206" s="267"/>
      <c r="D206" s="267"/>
      <c r="E206" s="267"/>
      <c r="F206" s="289" t="s">
        <v>51</v>
      </c>
      <c r="G206" s="267"/>
      <c r="H206" s="267" t="s">
        <v>925</v>
      </c>
      <c r="I206" s="267"/>
      <c r="J206" s="267"/>
      <c r="K206" s="311"/>
    </row>
    <row r="207" spans="2:11" ht="15" customHeight="1">
      <c r="B207" s="290"/>
      <c r="C207" s="267"/>
      <c r="D207" s="267"/>
      <c r="E207" s="267"/>
      <c r="F207" s="289"/>
      <c r="G207" s="267"/>
      <c r="H207" s="267"/>
      <c r="I207" s="267"/>
      <c r="J207" s="267"/>
      <c r="K207" s="311"/>
    </row>
    <row r="208" spans="2:11" ht="15" customHeight="1">
      <c r="B208" s="290"/>
      <c r="C208" s="267" t="s">
        <v>866</v>
      </c>
      <c r="D208" s="267"/>
      <c r="E208" s="267"/>
      <c r="F208" s="289" t="s">
        <v>83</v>
      </c>
      <c r="G208" s="267"/>
      <c r="H208" s="267" t="s">
        <v>926</v>
      </c>
      <c r="I208" s="267"/>
      <c r="J208" s="267"/>
      <c r="K208" s="311"/>
    </row>
    <row r="209" spans="2:11" ht="15" customHeight="1">
      <c r="B209" s="290"/>
      <c r="C209" s="296"/>
      <c r="D209" s="267"/>
      <c r="E209" s="267"/>
      <c r="F209" s="289" t="s">
        <v>762</v>
      </c>
      <c r="G209" s="267"/>
      <c r="H209" s="267" t="s">
        <v>763</v>
      </c>
      <c r="I209" s="267"/>
      <c r="J209" s="267"/>
      <c r="K209" s="311"/>
    </row>
    <row r="210" spans="2:11" ht="15" customHeight="1">
      <c r="B210" s="290"/>
      <c r="C210" s="267"/>
      <c r="D210" s="267"/>
      <c r="E210" s="267"/>
      <c r="F210" s="289" t="s">
        <v>760</v>
      </c>
      <c r="G210" s="267"/>
      <c r="H210" s="267" t="s">
        <v>927</v>
      </c>
      <c r="I210" s="267"/>
      <c r="J210" s="267"/>
      <c r="K210" s="311"/>
    </row>
    <row r="211" spans="2:11" ht="15" customHeight="1">
      <c r="B211" s="328"/>
      <c r="C211" s="296"/>
      <c r="D211" s="296"/>
      <c r="E211" s="296"/>
      <c r="F211" s="289" t="s">
        <v>764</v>
      </c>
      <c r="G211" s="274"/>
      <c r="H211" s="315" t="s">
        <v>765</v>
      </c>
      <c r="I211" s="315"/>
      <c r="J211" s="315"/>
      <c r="K211" s="329"/>
    </row>
    <row r="212" spans="2:11" ht="15" customHeight="1">
      <c r="B212" s="328"/>
      <c r="C212" s="296"/>
      <c r="D212" s="296"/>
      <c r="E212" s="296"/>
      <c r="F212" s="289" t="s">
        <v>766</v>
      </c>
      <c r="G212" s="274"/>
      <c r="H212" s="315" t="s">
        <v>928</v>
      </c>
      <c r="I212" s="315"/>
      <c r="J212" s="315"/>
      <c r="K212" s="329"/>
    </row>
    <row r="213" spans="2:11" ht="15" customHeight="1">
      <c r="B213" s="328"/>
      <c r="C213" s="296"/>
      <c r="D213" s="296"/>
      <c r="E213" s="296"/>
      <c r="F213" s="330"/>
      <c r="G213" s="274"/>
      <c r="H213" s="331"/>
      <c r="I213" s="331"/>
      <c r="J213" s="331"/>
      <c r="K213" s="329"/>
    </row>
    <row r="214" spans="2:11" ht="15" customHeight="1">
      <c r="B214" s="328"/>
      <c r="C214" s="267" t="s">
        <v>890</v>
      </c>
      <c r="D214" s="296"/>
      <c r="E214" s="296"/>
      <c r="F214" s="289">
        <v>1</v>
      </c>
      <c r="G214" s="274"/>
      <c r="H214" s="315" t="s">
        <v>929</v>
      </c>
      <c r="I214" s="315"/>
      <c r="J214" s="315"/>
      <c r="K214" s="329"/>
    </row>
    <row r="215" spans="2:11" ht="15" customHeight="1">
      <c r="B215" s="328"/>
      <c r="C215" s="296"/>
      <c r="D215" s="296"/>
      <c r="E215" s="296"/>
      <c r="F215" s="289">
        <v>2</v>
      </c>
      <c r="G215" s="274"/>
      <c r="H215" s="315" t="s">
        <v>930</v>
      </c>
      <c r="I215" s="315"/>
      <c r="J215" s="315"/>
      <c r="K215" s="329"/>
    </row>
    <row r="216" spans="2:11" ht="15" customHeight="1">
      <c r="B216" s="328"/>
      <c r="C216" s="296"/>
      <c r="D216" s="296"/>
      <c r="E216" s="296"/>
      <c r="F216" s="289">
        <v>3</v>
      </c>
      <c r="G216" s="274"/>
      <c r="H216" s="315" t="s">
        <v>931</v>
      </c>
      <c r="I216" s="315"/>
      <c r="J216" s="315"/>
      <c r="K216" s="329"/>
    </row>
    <row r="217" spans="2:11" ht="15" customHeight="1">
      <c r="B217" s="328"/>
      <c r="C217" s="296"/>
      <c r="D217" s="296"/>
      <c r="E217" s="296"/>
      <c r="F217" s="289">
        <v>4</v>
      </c>
      <c r="G217" s="274"/>
      <c r="H217" s="315" t="s">
        <v>932</v>
      </c>
      <c r="I217" s="315"/>
      <c r="J217" s="315"/>
      <c r="K217" s="329"/>
    </row>
    <row r="218" spans="2:11" ht="12.75" customHeight="1">
      <c r="B218" s="332"/>
      <c r="C218" s="333"/>
      <c r="D218" s="333"/>
      <c r="E218" s="333"/>
      <c r="F218" s="333"/>
      <c r="G218" s="333"/>
      <c r="H218" s="333"/>
      <c r="I218" s="333"/>
      <c r="J218" s="333"/>
      <c r="K218" s="334"/>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Vasek-PC\Vasek</dc:creator>
  <cp:keywords/>
  <dc:description/>
  <cp:lastModifiedBy>Vasek-PC\Vasek</cp:lastModifiedBy>
  <dcterms:created xsi:type="dcterms:W3CDTF">2019-06-20T14:24:10Z</dcterms:created>
  <dcterms:modified xsi:type="dcterms:W3CDTF">2019-06-20T14:24:17Z</dcterms:modified>
  <cp:category/>
  <cp:version/>
  <cp:contentType/>
  <cp:contentStatus/>
</cp:coreProperties>
</file>