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firstSheet="1" activeTab="1"/>
  </bookViews>
  <sheets>
    <sheet name="Rekapitulace stavby" sheetId="1" state="veryHidden" r:id="rId1"/>
    <sheet name="N19XXY - II-114 Stará Huť..." sheetId="2" r:id="rId2"/>
  </sheets>
  <definedNames>
    <definedName name="_xlnm.Print_Area" localSheetId="0">'Rekapitulace stavby'!$D$4:$AO$36,'Rekapitulace stavby'!$C$42:$AQ$56</definedName>
    <definedName name="_xlnm._FilterDatabase" localSheetId="1" hidden="1">'N19XXY - II-114 Stará Huť...'!$C$80:$K$160</definedName>
    <definedName name="_xlnm.Print_Area" localSheetId="1">'N19XXY - II-114 Stará Huť...'!$C$4:$J$37,'N19XXY - II-114 Stará Huť...'!$C$70:$K$160</definedName>
    <definedName name="_xlnm.Print_Titles" localSheetId="0">'Rekapitulace stavby'!$52:$52</definedName>
    <definedName name="_xlnm.Print_Titles" localSheetId="1">'N19XXY - II-114 Stará Huť...'!$80:$80</definedName>
  </definedNames>
  <calcPr fullCalcOnLoad="1"/>
</workbook>
</file>

<file path=xl/sharedStrings.xml><?xml version="1.0" encoding="utf-8"?>
<sst xmlns="http://schemas.openxmlformats.org/spreadsheetml/2006/main" count="1139" uniqueCount="302">
  <si>
    <t>Export Komplet</t>
  </si>
  <si>
    <t/>
  </si>
  <si>
    <t>2.0</t>
  </si>
  <si>
    <t>ZAMOK</t>
  </si>
  <si>
    <t>False</t>
  </si>
  <si>
    <t>{e4152fcb-ee22-4ff3-9445-536391e6e637}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</si>
  <si>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</si>
  <si>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</si>
  <si>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</si>
  <si>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</si>
  <si>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</si>
  <si>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</si>
  <si>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</si>
  <si>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</si>
  <si>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N19XXY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</si>
  <si>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</si>
  <si>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</si>
  <si>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II/114 Stará Huť - průtah, tichý asfalt</t>
  </si>
  <si>
    <t>KSO:</t>
  </si>
  <si>
    <t>CC-CZ:</t>
  </si>
  <si>
    <t>Místo:</t>
  </si>
  <si>
    <t xml:space="preserve"> </t>
  </si>
  <si>
    <t>Datum:</t>
  </si>
  <si>
    <t>28. 2. 2019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</si>
  <si>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</si>
  <si>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</si>
  <si>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</si>
  <si>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</si>
  <si>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</si>
  <si>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</si>
  <si>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</si>
  <si>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</si>
  <si>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</si>
  <si>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</si>
  <si>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</si>
  <si>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</si>
  <si>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</si>
  <si>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</si>
  <si>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</si>
  <si>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</si>
  <si>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</si>
  <si>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</si>
  <si>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</si>
  <si>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</si>
  <si>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</si>
  <si>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</si>
  <si>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</si>
  <si>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</si>
  <si>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</si>
  <si>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</si>
  <si>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</si>
  <si>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</si>
  <si>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</si>
  <si>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</si>
  <si>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</si>
  <si>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</si>
  <si>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</si>
  <si>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</si>
  <si>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</si>
  <si>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</si>
  <si>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</si>
  <si>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</si>
  <si>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</si>
  <si>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</si>
  <si>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</si>
  <si>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</si>
  <si>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</si>
  <si>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</si>
  <si>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</si>
  <si>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</si>
  <si>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</si>
  <si>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</si>
  <si>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</si>
  <si>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</si>
  <si>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</si>
  <si>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</si>
  <si>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</si>
  <si>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</si>
  <si>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</si>
  <si>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</si>
  <si>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</si>
  <si>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</si>
  <si>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</si>
  <si>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</si>
  <si>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</si>
  <si>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</si>
  <si>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</si>
  <si>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</si>
  <si>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</si>
  <si>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</si>
  <si>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</si>
  <si>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</si>
  <si>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</si>
  <si>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</si>
  <si>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</si>
  <si>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</si>
  <si>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</si>
  <si>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</si>
  <si>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</si>
  <si>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</si>
  <si>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</si>
  <si>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</si>
  <si>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</si>
  <si>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</si>
  <si>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</si>
  <si>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</si>
  <si>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28</t>
  </si>
  <si>
    <t>K</t>
  </si>
  <si>
    <t>111201101</t>
  </si>
  <si>
    <t>Odstranění křovin a stromů průměru kmene do 100 mm i s kořeny z celkové plochy do 1000 m2</t>
  </si>
  <si>
    <t>m2</t>
  </si>
  <si>
    <t>CS ÚRS 2019 01</t>
  </si>
  <si>
    <t>4</t>
  </si>
  <si>
    <t>1124045631</t>
  </si>
  <si>
    <t>VV</t>
  </si>
  <si>
    <t>"na 50% plochy od konce obrub v L do KÚ"422*1,5*0,5</t>
  </si>
  <si>
    <t>38</t>
  </si>
  <si>
    <t>111201401</t>
  </si>
  <si>
    <t>Spálení křovin a stromů průměru kmene do 100 mm</t>
  </si>
  <si>
    <t>48085268</t>
  </si>
  <si>
    <t>31</t>
  </si>
  <si>
    <t>113107123</t>
  </si>
  <si>
    <t>Odstranění podkladu z kameniva drceného tl 300 mm ručně</t>
  </si>
  <si>
    <t>-901196839</t>
  </si>
  <si>
    <t>"10% sanace z 20% plochy"4533*0,2*0,1</t>
  </si>
  <si>
    <t>113107142</t>
  </si>
  <si>
    <t>Odstranění podkladu živičného tl 100 mm ručně</t>
  </si>
  <si>
    <t>CS ÚRS 2018 01</t>
  </si>
  <si>
    <t>20094692</t>
  </si>
  <si>
    <t>"kolem obrub"265*2*0,25</t>
  </si>
  <si>
    <t>"začátek konec" (6,7*2)*0,5</t>
  </si>
  <si>
    <t>"odbočky na MK"(166,4-6,7*2)*0,5</t>
  </si>
  <si>
    <t>Součet</t>
  </si>
  <si>
    <t>30</t>
  </si>
  <si>
    <t>113107323</t>
  </si>
  <si>
    <t>Odstranění podkladu z kameniva drceného tl 300 mm strojně pl do 50 m2</t>
  </si>
  <si>
    <t>-1853159121</t>
  </si>
  <si>
    <t>"90% sanace z 20% plochy"4533*0,2*0,9</t>
  </si>
  <si>
    <t>32</t>
  </si>
  <si>
    <t>113107341</t>
  </si>
  <si>
    <t>Odstranění podkladu živičného tl 50 mm strojně pl do 50 m2</t>
  </si>
  <si>
    <t>796103353</t>
  </si>
  <si>
    <t>"v ploše sanací"906,44</t>
  </si>
  <si>
    <t>29</t>
  </si>
  <si>
    <t>113154364</t>
  </si>
  <si>
    <t>Frézování živičného krytu tl 100 mm pruh š 2 m pl do 10000 m2 s překážkami v trase</t>
  </si>
  <si>
    <t>-1428616011</t>
  </si>
  <si>
    <t>"ve staničení 275,0-697,0 - K.Ú." 2733</t>
  </si>
  <si>
    <t>11315436R</t>
  </si>
  <si>
    <t>Frézování živičného krytu tl 120 mm pruh š 2 m pl do 10000 m2 s překážkami v trase</t>
  </si>
  <si>
    <t>564484338</t>
  </si>
  <si>
    <t>"ve staničení 0,0-275,0m - mezi obrubami"1800</t>
  </si>
  <si>
    <t>3</t>
  </si>
  <si>
    <t>181102302</t>
  </si>
  <si>
    <t>Úprava pláně v zářezech se zhutněním</t>
  </si>
  <si>
    <t>1075993416</t>
  </si>
  <si>
    <t>"sanace 20% plochy"4533*0,2</t>
  </si>
  <si>
    <t>5</t>
  </si>
  <si>
    <t>Komunikace pozemní</t>
  </si>
  <si>
    <t>33</t>
  </si>
  <si>
    <t>566901133</t>
  </si>
  <si>
    <t>Vyspravení podkladu po překopech ing sítí plochy do 15 m2 štěrkodrtí tl. 200 mm</t>
  </si>
  <si>
    <t>-1593410055</t>
  </si>
  <si>
    <t>34</t>
  </si>
  <si>
    <t>566901171</t>
  </si>
  <si>
    <t>Vyspravení podkladu po překopech ing sítí plochy do 15 m2 směsí stmelenou cementem SC 20/25 tl 100mm</t>
  </si>
  <si>
    <t>-621988965</t>
  </si>
  <si>
    <t>26</t>
  </si>
  <si>
    <t>569931132</t>
  </si>
  <si>
    <t>Zpevnění krajnic asfaltovým recyklátem tl 100 mm</t>
  </si>
  <si>
    <t>-1656634933</t>
  </si>
  <si>
    <t>573231108</t>
  </si>
  <si>
    <t>Postřik živičný spojovací ze silniční emulze v množství 0,50 kg/m2</t>
  </si>
  <si>
    <t>-2055906024</t>
  </si>
  <si>
    <t>"mezi asfaltové vrtsvy" 4533*2</t>
  </si>
  <si>
    <t>573191111</t>
  </si>
  <si>
    <t>Postřik infiltrační kationaktivní emulzí v množství 1 kg/m2</t>
  </si>
  <si>
    <t>1733139233</t>
  </si>
  <si>
    <t>"po frézování"4533</t>
  </si>
  <si>
    <t>6</t>
  </si>
  <si>
    <t>576125121R</t>
  </si>
  <si>
    <t xml:space="preserve">Asfaltový koberec tenký BBTM 5 A CRmB 25/55-60
  tl 35 mm š do 3 m </t>
  </si>
  <si>
    <t>169426019</t>
  </si>
  <si>
    <t>7</t>
  </si>
  <si>
    <t>577135142R</t>
  </si>
  <si>
    <t>Asfaltová vrstva se zvýšenou odolností proti šíření trhliní SAL 8 CRmB 25/55-60 tl 35 mm š do 3 m</t>
  </si>
  <si>
    <t>-628709452</t>
  </si>
  <si>
    <t>8</t>
  </si>
  <si>
    <t>577145112</t>
  </si>
  <si>
    <t>Asfaltový beton vrstva ložní ACL 16 (ABH) tl 50 mm š do 3 m z nemodifikovaného asfaltu</t>
  </si>
  <si>
    <t>858646651</t>
  </si>
  <si>
    <t>Trubní vedení</t>
  </si>
  <si>
    <t>9</t>
  </si>
  <si>
    <t>899231111</t>
  </si>
  <si>
    <t>Výšková úprava uličního vstupu nebo vpusti do 200 mm zvýšením mříže</t>
  </si>
  <si>
    <t>kus</t>
  </si>
  <si>
    <t>-2122424893</t>
  </si>
  <si>
    <t>Ostatní konstrukce a práce, bourání</t>
  </si>
  <si>
    <t>10</t>
  </si>
  <si>
    <t>915111112</t>
  </si>
  <si>
    <t>Vodorovné dopravní značení dělící čáry souvislé š 125 mm retroreflexní bílá barva</t>
  </si>
  <si>
    <t>m</t>
  </si>
  <si>
    <t>-8170949</t>
  </si>
  <si>
    <t>"dva krajní pruhy" 697*2</t>
  </si>
  <si>
    <t>39</t>
  </si>
  <si>
    <t>915131112</t>
  </si>
  <si>
    <t>Vodorovné dopravní značení přechody pro chodce, šipky, symboly retroreflexní bílá barva</t>
  </si>
  <si>
    <t>-705710124</t>
  </si>
  <si>
    <t>"nápis stop" 3,5*2</t>
  </si>
  <si>
    <t>"obnova přechodu" 6,5*3/2</t>
  </si>
  <si>
    <t>40</t>
  </si>
  <si>
    <t>915611111</t>
  </si>
  <si>
    <t>Předznačení vodorovného liniového značení</t>
  </si>
  <si>
    <t>-1602899647</t>
  </si>
  <si>
    <t>41</t>
  </si>
  <si>
    <t>915621111</t>
  </si>
  <si>
    <t>Předznačení vodorovného plošného značení</t>
  </si>
  <si>
    <t>-1094487891</t>
  </si>
  <si>
    <t>12</t>
  </si>
  <si>
    <t>919112222</t>
  </si>
  <si>
    <t>Řezání spár pro vytvoření komůrky š 15 mm hl 25 mm pro těsnící zálivku v živičném krytu</t>
  </si>
  <si>
    <t>634337250</t>
  </si>
  <si>
    <t>"středová spára"697</t>
  </si>
  <si>
    <t>"spára v napojení"166,4</t>
  </si>
  <si>
    <t>35</t>
  </si>
  <si>
    <t>919112233</t>
  </si>
  <si>
    <t>Řezání spár pro vytvoření komůrky š 20 mm hl 40 mm pro těsnící zálivku v živičném krytu</t>
  </si>
  <si>
    <t>910202406</t>
  </si>
  <si>
    <t>"výsprava trhlin" 12*2*6,5</t>
  </si>
  <si>
    <t>13</t>
  </si>
  <si>
    <t>919122121</t>
  </si>
  <si>
    <t>Těsnění spár zálivkou za tepla pro komůrky š 15 mm hl 25 mm s těsnicím profilem</t>
  </si>
  <si>
    <t>-653969596</t>
  </si>
  <si>
    <t>36</t>
  </si>
  <si>
    <t>919122132</t>
  </si>
  <si>
    <t>Těsnění spár zálivkou za tepla pro komůrky š 20 mm hl 40 mm s těsnicím profilem</t>
  </si>
  <si>
    <t>-1560807428</t>
  </si>
  <si>
    <t>16</t>
  </si>
  <si>
    <t>919794441</t>
  </si>
  <si>
    <t>Úprava ploch kolem hydrantů, šoupat, poklopů a mříží nebo sloupů v živičných krytech pl do 2 m2</t>
  </si>
  <si>
    <t>-1306947661</t>
  </si>
  <si>
    <t>27</t>
  </si>
  <si>
    <t>938902112</t>
  </si>
  <si>
    <t>Čištění příkopů komunikací příkopovým rypadlem objem nánosu do 0,3 m3/m</t>
  </si>
  <si>
    <t>-1961425713</t>
  </si>
  <si>
    <t>"80% z celkové délky" 422*0,8</t>
  </si>
  <si>
    <t>37</t>
  </si>
  <si>
    <t>938902113</t>
  </si>
  <si>
    <t>Čištění příkopů komunikací příkopovým rypadlem objem nánosu do 0,5 m3/m</t>
  </si>
  <si>
    <t>1818406796</t>
  </si>
  <si>
    <t>"20% z celkové délky" 422*0,2</t>
  </si>
  <si>
    <t>17</t>
  </si>
  <si>
    <t>93890931R</t>
  </si>
  <si>
    <t>Čištění vozovek strojně podkladu nebo krytu živičného samosběrem se skrápěním</t>
  </si>
  <si>
    <t>-888491454</t>
  </si>
  <si>
    <t>4533*2</t>
  </si>
  <si>
    <t>25</t>
  </si>
  <si>
    <t>938909611</t>
  </si>
  <si>
    <t>Odstranění nánosu na krajnicích tl do 100 mm</t>
  </si>
  <si>
    <t>-1694046143</t>
  </si>
  <si>
    <t>"od konce obrub do KÚ"(697-275)*2*0,5</t>
  </si>
  <si>
    <t>997</t>
  </si>
  <si>
    <t>Přesun sutě</t>
  </si>
  <si>
    <t>18</t>
  </si>
  <si>
    <t>997221551</t>
  </si>
  <si>
    <t>Vodorovná doprava suti ze sypkých materiálů do 1 km</t>
  </si>
  <si>
    <t>t</t>
  </si>
  <si>
    <t>842657847</t>
  </si>
  <si>
    <t>19</t>
  </si>
  <si>
    <t>997221559</t>
  </si>
  <si>
    <t>Příplatek ZKD 1 km u vodorovné dopravy suti ze sypkých materiálů</t>
  </si>
  <si>
    <t>1397351379</t>
  </si>
  <si>
    <t>2115,129*18 'Přepočtené koeficientem množství</t>
  </si>
  <si>
    <t>20</t>
  </si>
  <si>
    <t>997221845</t>
  </si>
  <si>
    <t>Poplatek za uložení na skládce (skládkovné) odpadu asfaltového bez dehtu kód odpadu 170 302</t>
  </si>
  <si>
    <t>898536650</t>
  </si>
  <si>
    <t>"kusový asfalt" 88,831+47,454</t>
  </si>
  <si>
    <t>997221855</t>
  </si>
  <si>
    <t>Poplatek za uložení na skládce (skládkovné) zeminy a kameniva kód odpadu 170 504</t>
  </si>
  <si>
    <t>418281546</t>
  </si>
  <si>
    <t>"celkem" 2115,129</t>
  </si>
  <si>
    <t>"odečet frézované"-(699,648+552,96)</t>
  </si>
  <si>
    <t>"odečet vybouraného asfaltu" -136,285</t>
  </si>
  <si>
    <t>998</t>
  </si>
  <si>
    <t>Přesun hmot</t>
  </si>
  <si>
    <t>22</t>
  </si>
  <si>
    <t>998225111</t>
  </si>
  <si>
    <t>Přesun hmot pro pozemní komunikace s krytem z kamene, monolitickým betonovým nebo živičným</t>
  </si>
  <si>
    <t>-1119731270</t>
  </si>
  <si>
    <t>VRN</t>
  </si>
  <si>
    <t>Vedlejší rozpočtové náklady</t>
  </si>
  <si>
    <t>23</t>
  </si>
  <si>
    <t>03430300R</t>
  </si>
  <si>
    <t>Dopravně inženýrské opratření</t>
  </si>
  <si>
    <t>kpl</t>
  </si>
  <si>
    <t>1024</t>
  </si>
  <si>
    <t>-1745556293</t>
  </si>
  <si>
    <t>24</t>
  </si>
  <si>
    <t>04000100R</t>
  </si>
  <si>
    <t>Kontrola inženýrských sítí</t>
  </si>
  <si>
    <t>387558554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</si>
</sst>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0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3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right" vertical="center"/>
      <protection/>
    </xf>
    <xf numFmtId="4" fontId="15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4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horizontal="left" vertical="center"/>
      <protection/>
    </xf>
    <xf numFmtId="4" fontId="4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19" fillId="4" borderId="8" xfId="0" applyFont="1" applyFill="1" applyBorder="1" applyAlignment="1" applyProtection="1">
      <alignment horizontal="left" vertical="center"/>
      <protection/>
    </xf>
    <xf numFmtId="0" fontId="19" fillId="4" borderId="0" xfId="0" applyFont="1" applyFill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4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  <protection/>
    </xf>
    <xf numFmtId="4" fontId="25" fillId="0" borderId="20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4" fontId="25" fillId="0" borderId="21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20" xfId="0" applyFont="1" applyBorder="1" applyAlignment="1" applyProtection="1">
      <alignment horizontal="left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/>
    </xf>
    <xf numFmtId="0" fontId="19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27" fillId="0" borderId="12" xfId="0" applyNumberFormat="1" applyFont="1" applyBorder="1" applyAlignment="1" applyProtection="1">
      <alignment/>
      <protection/>
    </xf>
    <xf numFmtId="166" fontId="27" fillId="0" borderId="13" xfId="0" applyNumberFormat="1" applyFont="1" applyBorder="1" applyAlignment="1" applyProtection="1">
      <alignment/>
      <protection/>
    </xf>
    <xf numFmtId="4" fontId="17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2" xfId="0" applyFont="1" applyBorder="1" applyAlignment="1" applyProtection="1">
      <alignment horizontal="center" vertical="center"/>
      <protection/>
    </xf>
    <xf numFmtId="49" fontId="0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167" fontId="0" fillId="0" borderId="22" xfId="0" applyNumberFormat="1" applyFont="1" applyBorder="1" applyAlignment="1" applyProtection="1">
      <alignment vertical="center"/>
      <protection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" fillId="2" borderId="19" xfId="0" applyFont="1" applyFill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166" fontId="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ht="36.95" customHeight="1"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pans="2:71" ht="18.45" customHeight="1">
      <c r="B11" s="18"/>
      <c r="C11" s="19"/>
      <c r="D11" s="19"/>
      <c r="E11" s="24" t="s">
        <v>21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pans="2:7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ht="18.45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pans="2:7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ht="12" customHeight="1">
      <c r="B19" s="18"/>
      <c r="C19" s="19"/>
      <c r="D19" s="29" t="s">
        <v>31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ht="18.45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pans="2:57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ht="12" customHeight="1">
      <c r="B22" s="18"/>
      <c r="C22" s="19"/>
      <c r="D22" s="29" t="s">
        <v>32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2:57" s="1" customFormat="1" ht="25.9" customHeight="1"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ROUND(AG54,2)</f>
        <v>0</v>
      </c>
      <c r="AL26" s="38"/>
      <c r="AM26" s="38"/>
      <c r="AN26" s="38"/>
      <c r="AO26" s="38"/>
      <c r="AP26" s="36"/>
      <c r="AQ26" s="36"/>
      <c r="AR26" s="40"/>
      <c r="BE26" s="28"/>
    </row>
    <row r="27" spans="2:57" s="1" customFormat="1" ht="6.95" customHeight="1"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40"/>
      <c r="BE27" s="28"/>
    </row>
    <row r="28" spans="2:57" s="1" customFormat="1" ht="12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34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35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36</v>
      </c>
      <c r="AL28" s="41"/>
      <c r="AM28" s="41"/>
      <c r="AN28" s="41"/>
      <c r="AO28" s="41"/>
      <c r="AP28" s="36"/>
      <c r="AQ28" s="36"/>
      <c r="AR28" s="40"/>
      <c r="BE28" s="28"/>
    </row>
    <row r="29" spans="2:57" s="2" customFormat="1" ht="14.4" customHeight="1">
      <c r="B29" s="42"/>
      <c r="C29" s="43"/>
      <c r="D29" s="29" t="s">
        <v>37</v>
      </c>
      <c r="E29" s="43"/>
      <c r="F29" s="29" t="s">
        <v>38</v>
      </c>
      <c r="G29" s="43"/>
      <c r="H29" s="43"/>
      <c r="I29" s="43"/>
      <c r="J29" s="43"/>
      <c r="K29" s="43"/>
      <c r="L29" s="44">
        <v>0.21</v>
      </c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5">
        <f>ROUND(AZ54,2)</f>
        <v>0</v>
      </c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5">
        <f>ROUND(AV54,2)</f>
        <v>0</v>
      </c>
      <c r="AL29" s="43"/>
      <c r="AM29" s="43"/>
      <c r="AN29" s="43"/>
      <c r="AO29" s="43"/>
      <c r="AP29" s="43"/>
      <c r="AQ29" s="43"/>
      <c r="AR29" s="46"/>
      <c r="BE29" s="28"/>
    </row>
    <row r="30" spans="2:57" s="2" customFormat="1" ht="14.4" customHeight="1">
      <c r="B30" s="42"/>
      <c r="C30" s="43"/>
      <c r="D30" s="43"/>
      <c r="E30" s="43"/>
      <c r="F30" s="29" t="s">
        <v>39</v>
      </c>
      <c r="G30" s="43"/>
      <c r="H30" s="43"/>
      <c r="I30" s="43"/>
      <c r="J30" s="43"/>
      <c r="K30" s="43"/>
      <c r="L30" s="44">
        <v>0.15</v>
      </c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5">
        <f>ROUND(BA54,2)</f>
        <v>0</v>
      </c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5">
        <f>ROUND(AW54,2)</f>
        <v>0</v>
      </c>
      <c r="AL30" s="43"/>
      <c r="AM30" s="43"/>
      <c r="AN30" s="43"/>
      <c r="AO30" s="43"/>
      <c r="AP30" s="43"/>
      <c r="AQ30" s="43"/>
      <c r="AR30" s="46"/>
      <c r="BE30" s="28"/>
    </row>
    <row r="31" spans="2:57" s="2" customFormat="1" ht="14.4" customHeight="1" hidden="1">
      <c r="B31" s="42"/>
      <c r="C31" s="43"/>
      <c r="D31" s="43"/>
      <c r="E31" s="43"/>
      <c r="F31" s="29" t="s">
        <v>40</v>
      </c>
      <c r="G31" s="43"/>
      <c r="H31" s="43"/>
      <c r="I31" s="43"/>
      <c r="J31" s="43"/>
      <c r="K31" s="43"/>
      <c r="L31" s="44">
        <v>0.21</v>
      </c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5">
        <f>ROUND(BB54,2)</f>
        <v>0</v>
      </c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5">
        <v>0</v>
      </c>
      <c r="AL31" s="43"/>
      <c r="AM31" s="43"/>
      <c r="AN31" s="43"/>
      <c r="AO31" s="43"/>
      <c r="AP31" s="43"/>
      <c r="AQ31" s="43"/>
      <c r="AR31" s="46"/>
      <c r="BE31" s="28"/>
    </row>
    <row r="32" spans="2:57" s="2" customFormat="1" ht="14.4" customHeight="1" hidden="1">
      <c r="B32" s="42"/>
      <c r="C32" s="43"/>
      <c r="D32" s="43"/>
      <c r="E32" s="43"/>
      <c r="F32" s="29" t="s">
        <v>41</v>
      </c>
      <c r="G32" s="43"/>
      <c r="H32" s="43"/>
      <c r="I32" s="43"/>
      <c r="J32" s="43"/>
      <c r="K32" s="43"/>
      <c r="L32" s="44">
        <v>0.15</v>
      </c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5">
        <f>ROUND(BC54,2)</f>
        <v>0</v>
      </c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5">
        <v>0</v>
      </c>
      <c r="AL32" s="43"/>
      <c r="AM32" s="43"/>
      <c r="AN32" s="43"/>
      <c r="AO32" s="43"/>
      <c r="AP32" s="43"/>
      <c r="AQ32" s="43"/>
      <c r="AR32" s="46"/>
      <c r="BE32" s="28"/>
    </row>
    <row r="33" spans="2:57" s="2" customFormat="1" ht="14.4" customHeight="1" hidden="1">
      <c r="B33" s="42"/>
      <c r="C33" s="43"/>
      <c r="D33" s="43"/>
      <c r="E33" s="43"/>
      <c r="F33" s="29" t="s">
        <v>42</v>
      </c>
      <c r="G33" s="43"/>
      <c r="H33" s="43"/>
      <c r="I33" s="43"/>
      <c r="J33" s="43"/>
      <c r="K33" s="43"/>
      <c r="L33" s="44">
        <v>0</v>
      </c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5">
        <f>ROUND(BD54,2)</f>
        <v>0</v>
      </c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5">
        <v>0</v>
      </c>
      <c r="AL33" s="43"/>
      <c r="AM33" s="43"/>
      <c r="AN33" s="43"/>
      <c r="AO33" s="43"/>
      <c r="AP33" s="43"/>
      <c r="AQ33" s="43"/>
      <c r="AR33" s="46"/>
      <c r="BE33" s="28"/>
    </row>
    <row r="34" spans="2:57" s="1" customFormat="1" ht="6.95" customHeight="1"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40"/>
      <c r="BE34" s="28"/>
    </row>
    <row r="35" spans="2:44" s="1" customFormat="1" ht="25.9" customHeight="1">
      <c r="B35" s="35"/>
      <c r="C35" s="47"/>
      <c r="D35" s="48" t="s">
        <v>43</v>
      </c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50" t="s">
        <v>44</v>
      </c>
      <c r="U35" s="49"/>
      <c r="V35" s="49"/>
      <c r="W35" s="49"/>
      <c r="X35" s="51" t="s">
        <v>45</v>
      </c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52">
        <f>SUM(AK26:AK33)</f>
        <v>0</v>
      </c>
      <c r="AL35" s="49"/>
      <c r="AM35" s="49"/>
      <c r="AN35" s="49"/>
      <c r="AO35" s="53"/>
      <c r="AP35" s="47"/>
      <c r="AQ35" s="47"/>
      <c r="AR35" s="40"/>
    </row>
    <row r="36" spans="2:44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40"/>
    </row>
    <row r="37" spans="2:44" s="1" customFormat="1" ht="6.95" customHeight="1"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40"/>
    </row>
    <row r="41" spans="2:44" s="1" customFormat="1" ht="6.95" customHeight="1">
      <c r="B41" s="56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40"/>
    </row>
    <row r="42" spans="2:44" s="1" customFormat="1" ht="24.95" customHeight="1">
      <c r="B42" s="35"/>
      <c r="C42" s="20" t="s">
        <v>46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40"/>
    </row>
    <row r="43" spans="2:44" s="1" customFormat="1" ht="6.95" customHeight="1"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40"/>
    </row>
    <row r="44" spans="2:44" s="1" customFormat="1" ht="12" customHeight="1">
      <c r="B44" s="35"/>
      <c r="C44" s="29" t="s">
        <v>13</v>
      </c>
      <c r="D44" s="36"/>
      <c r="E44" s="36"/>
      <c r="F44" s="36"/>
      <c r="G44" s="36"/>
      <c r="H44" s="36"/>
      <c r="I44" s="36"/>
      <c r="J44" s="36"/>
      <c r="K44" s="36"/>
      <c r="L44" s="36" t="str">
        <f>K5</f>
        <v>N19XXY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40"/>
    </row>
    <row r="45" spans="2:44" s="3" customFormat="1" ht="36.95" customHeight="1">
      <c r="B45" s="58"/>
      <c r="C45" s="59" t="s">
        <v>16</v>
      </c>
      <c r="D45" s="60"/>
      <c r="E45" s="60"/>
      <c r="F45" s="60"/>
      <c r="G45" s="60"/>
      <c r="H45" s="60"/>
      <c r="I45" s="60"/>
      <c r="J45" s="60"/>
      <c r="K45" s="60"/>
      <c r="L45" s="61" t="str">
        <f>K6</f>
        <v>II/114 Stará Huť - průtah, tichý asfalt</v>
      </c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2"/>
    </row>
    <row r="46" spans="2:44" s="1" customFormat="1" ht="6.95" customHeight="1"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40"/>
    </row>
    <row r="47" spans="2:44" s="1" customFormat="1" ht="12" customHeight="1">
      <c r="B47" s="35"/>
      <c r="C47" s="29" t="s">
        <v>20</v>
      </c>
      <c r="D47" s="36"/>
      <c r="E47" s="36"/>
      <c r="F47" s="36"/>
      <c r="G47" s="36"/>
      <c r="H47" s="36"/>
      <c r="I47" s="36"/>
      <c r="J47" s="36"/>
      <c r="K47" s="36"/>
      <c r="L47" s="63" t="str">
        <f>IF(K8="","",K8)</f>
        <v xml:space="preserve"> 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22</v>
      </c>
      <c r="AJ47" s="36"/>
      <c r="AK47" s="36"/>
      <c r="AL47" s="36"/>
      <c r="AM47" s="64" t="str">
        <f>IF(AN8="","",AN8)</f>
        <v>28. 2. 2019</v>
      </c>
      <c r="AN47" s="64"/>
      <c r="AO47" s="36"/>
      <c r="AP47" s="36"/>
      <c r="AQ47" s="36"/>
      <c r="AR47" s="40"/>
    </row>
    <row r="48" spans="2:44" s="1" customFormat="1" ht="6.95" customHeight="1"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40"/>
    </row>
    <row r="49" spans="2:56" s="1" customFormat="1" ht="13.65" customHeight="1">
      <c r="B49" s="35"/>
      <c r="C49" s="29" t="s">
        <v>24</v>
      </c>
      <c r="D49" s="36"/>
      <c r="E49" s="36"/>
      <c r="F49" s="36"/>
      <c r="G49" s="36"/>
      <c r="H49" s="36"/>
      <c r="I49" s="36"/>
      <c r="J49" s="36"/>
      <c r="K49" s="36"/>
      <c r="L49" s="36" t="str">
        <f>IF(E11="","",E11)</f>
        <v xml:space="preserve"> 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29</v>
      </c>
      <c r="AJ49" s="36"/>
      <c r="AK49" s="36"/>
      <c r="AL49" s="36"/>
      <c r="AM49" s="65" t="str">
        <f>IF(E17="","",E17)</f>
        <v xml:space="preserve"> </v>
      </c>
      <c r="AN49" s="36"/>
      <c r="AO49" s="36"/>
      <c r="AP49" s="36"/>
      <c r="AQ49" s="36"/>
      <c r="AR49" s="40"/>
      <c r="AS49" s="66" t="s">
        <v>47</v>
      </c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9"/>
    </row>
    <row r="50" spans="2:56" s="1" customFormat="1" ht="13.65" customHeight="1">
      <c r="B50" s="35"/>
      <c r="C50" s="29" t="s">
        <v>27</v>
      </c>
      <c r="D50" s="36"/>
      <c r="E50" s="36"/>
      <c r="F50" s="36"/>
      <c r="G50" s="36"/>
      <c r="H50" s="36"/>
      <c r="I50" s="36"/>
      <c r="J50" s="36"/>
      <c r="K50" s="36"/>
      <c r="L50" s="36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31</v>
      </c>
      <c r="AJ50" s="36"/>
      <c r="AK50" s="36"/>
      <c r="AL50" s="36"/>
      <c r="AM50" s="65" t="str">
        <f>IF(E20="","",E20)</f>
        <v xml:space="preserve"> </v>
      </c>
      <c r="AN50" s="36"/>
      <c r="AO50" s="36"/>
      <c r="AP50" s="36"/>
      <c r="AQ50" s="36"/>
      <c r="AR50" s="40"/>
      <c r="AS50" s="70"/>
      <c r="AT50" s="71"/>
      <c r="AU50" s="72"/>
      <c r="AV50" s="72"/>
      <c r="AW50" s="72"/>
      <c r="AX50" s="72"/>
      <c r="AY50" s="72"/>
      <c r="AZ50" s="72"/>
      <c r="BA50" s="72"/>
      <c r="BB50" s="72"/>
      <c r="BC50" s="72"/>
      <c r="BD50" s="73"/>
    </row>
    <row r="51" spans="2:56" s="1" customFormat="1" ht="10.8" customHeight="1"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40"/>
      <c r="AS51" s="74"/>
      <c r="AT51" s="75"/>
      <c r="AU51" s="76"/>
      <c r="AV51" s="76"/>
      <c r="AW51" s="76"/>
      <c r="AX51" s="76"/>
      <c r="AY51" s="76"/>
      <c r="AZ51" s="76"/>
      <c r="BA51" s="76"/>
      <c r="BB51" s="76"/>
      <c r="BC51" s="76"/>
      <c r="BD51" s="77"/>
    </row>
    <row r="52" spans="2:56" s="1" customFormat="1" ht="29.25" customHeight="1">
      <c r="B52" s="35"/>
      <c r="C52" s="78" t="s">
        <v>48</v>
      </c>
      <c r="D52" s="79"/>
      <c r="E52" s="79"/>
      <c r="F52" s="79"/>
      <c r="G52" s="79"/>
      <c r="H52" s="80"/>
      <c r="I52" s="81" t="s">
        <v>49</v>
      </c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82" t="s">
        <v>50</v>
      </c>
      <c r="AH52" s="79"/>
      <c r="AI52" s="79"/>
      <c r="AJ52" s="79"/>
      <c r="AK52" s="79"/>
      <c r="AL52" s="79"/>
      <c r="AM52" s="79"/>
      <c r="AN52" s="81" t="s">
        <v>51</v>
      </c>
      <c r="AO52" s="79"/>
      <c r="AP52" s="83"/>
      <c r="AQ52" s="84" t="s">
        <v>52</v>
      </c>
      <c r="AR52" s="40"/>
      <c r="AS52" s="85" t="s">
        <v>53</v>
      </c>
      <c r="AT52" s="86" t="s">
        <v>54</v>
      </c>
      <c r="AU52" s="86" t="s">
        <v>55</v>
      </c>
      <c r="AV52" s="86" t="s">
        <v>56</v>
      </c>
      <c r="AW52" s="86" t="s">
        <v>57</v>
      </c>
      <c r="AX52" s="86" t="s">
        <v>58</v>
      </c>
      <c r="AY52" s="86" t="s">
        <v>59</v>
      </c>
      <c r="AZ52" s="86" t="s">
        <v>60</v>
      </c>
      <c r="BA52" s="86" t="s">
        <v>61</v>
      </c>
      <c r="BB52" s="86" t="s">
        <v>62</v>
      </c>
      <c r="BC52" s="86" t="s">
        <v>63</v>
      </c>
      <c r="BD52" s="87" t="s">
        <v>64</v>
      </c>
    </row>
    <row r="53" spans="2:56" s="1" customFormat="1" ht="10.8" customHeight="1"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40"/>
      <c r="AS53" s="88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90"/>
    </row>
    <row r="54" spans="2:90" s="4" customFormat="1" ht="32.4" customHeight="1">
      <c r="B54" s="91"/>
      <c r="C54" s="92" t="s">
        <v>65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4">
        <f>ROUND(AG55,2)</f>
        <v>0</v>
      </c>
      <c r="AH54" s="94"/>
      <c r="AI54" s="94"/>
      <c r="AJ54" s="94"/>
      <c r="AK54" s="94"/>
      <c r="AL54" s="94"/>
      <c r="AM54" s="94"/>
      <c r="AN54" s="95">
        <f>SUM(AG54,AT54)</f>
        <v>0</v>
      </c>
      <c r="AO54" s="95"/>
      <c r="AP54" s="95"/>
      <c r="AQ54" s="96" t="s">
        <v>1</v>
      </c>
      <c r="AR54" s="97"/>
      <c r="AS54" s="98">
        <f>ROUND(AS55,2)</f>
        <v>0</v>
      </c>
      <c r="AT54" s="99">
        <f>ROUND(SUM(AV54:AW54),2)</f>
        <v>0</v>
      </c>
      <c r="AU54" s="100">
        <f>ROUND(AU55,5)</f>
        <v>0</v>
      </c>
      <c r="AV54" s="99">
        <f>ROUND(AZ54*L29,2)</f>
        <v>0</v>
      </c>
      <c r="AW54" s="99">
        <f>ROUND(BA54*L30,2)</f>
        <v>0</v>
      </c>
      <c r="AX54" s="99">
        <f>ROUND(BB54*L29,2)</f>
        <v>0</v>
      </c>
      <c r="AY54" s="99">
        <f>ROUND(BC54*L30,2)</f>
        <v>0</v>
      </c>
      <c r="AZ54" s="99">
        <f>ROUND(AZ55,2)</f>
        <v>0</v>
      </c>
      <c r="BA54" s="99">
        <f>ROUND(BA55,2)</f>
        <v>0</v>
      </c>
      <c r="BB54" s="99">
        <f>ROUND(BB55,2)</f>
        <v>0</v>
      </c>
      <c r="BC54" s="99">
        <f>ROUND(BC55,2)</f>
        <v>0</v>
      </c>
      <c r="BD54" s="101">
        <f>ROUND(BD55,2)</f>
        <v>0</v>
      </c>
      <c r="BS54" s="102" t="s">
        <v>66</v>
      </c>
      <c r="BT54" s="102" t="s">
        <v>67</v>
      </c>
      <c r="BV54" s="102" t="s">
        <v>68</v>
      </c>
      <c r="BW54" s="102" t="s">
        <v>5</v>
      </c>
      <c r="BX54" s="102" t="s">
        <v>69</v>
      </c>
      <c r="CL54" s="102" t="s">
        <v>1</v>
      </c>
    </row>
    <row r="55" spans="1:90" s="5" customFormat="1" ht="16.5" customHeight="1">
      <c r="A55" s="103" t="s">
        <v>70</v>
      </c>
      <c r="B55" s="104"/>
      <c r="C55" s="105"/>
      <c r="D55" s="106" t="s">
        <v>14</v>
      </c>
      <c r="E55" s="106"/>
      <c r="F55" s="106"/>
      <c r="G55" s="106"/>
      <c r="H55" s="106"/>
      <c r="I55" s="107"/>
      <c r="J55" s="106" t="s">
        <v>17</v>
      </c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8">
        <f>'N19XXY - II-114 Stará Huť...'!J28</f>
        <v>0</v>
      </c>
      <c r="AH55" s="107"/>
      <c r="AI55" s="107"/>
      <c r="AJ55" s="107"/>
      <c r="AK55" s="107"/>
      <c r="AL55" s="107"/>
      <c r="AM55" s="107"/>
      <c r="AN55" s="108">
        <f>SUM(AG55,AT55)</f>
        <v>0</v>
      </c>
      <c r="AO55" s="107"/>
      <c r="AP55" s="107"/>
      <c r="AQ55" s="109" t="s">
        <v>71</v>
      </c>
      <c r="AR55" s="110"/>
      <c r="AS55" s="111">
        <v>0</v>
      </c>
      <c r="AT55" s="112">
        <f>ROUND(SUM(AV55:AW55),2)</f>
        <v>0</v>
      </c>
      <c r="AU55" s="113">
        <f>'N19XXY - II-114 Stará Huť...'!P81</f>
        <v>0</v>
      </c>
      <c r="AV55" s="112">
        <f>'N19XXY - II-114 Stará Huť...'!J31</f>
        <v>0</v>
      </c>
      <c r="AW55" s="112">
        <f>'N19XXY - II-114 Stará Huť...'!J32</f>
        <v>0</v>
      </c>
      <c r="AX55" s="112">
        <f>'N19XXY - II-114 Stará Huť...'!J33</f>
        <v>0</v>
      </c>
      <c r="AY55" s="112">
        <f>'N19XXY - II-114 Stará Huť...'!J34</f>
        <v>0</v>
      </c>
      <c r="AZ55" s="112">
        <f>'N19XXY - II-114 Stará Huť...'!F31</f>
        <v>0</v>
      </c>
      <c r="BA55" s="112">
        <f>'N19XXY - II-114 Stará Huť...'!F32</f>
        <v>0</v>
      </c>
      <c r="BB55" s="112">
        <f>'N19XXY - II-114 Stará Huť...'!F33</f>
        <v>0</v>
      </c>
      <c r="BC55" s="112">
        <f>'N19XXY - II-114 Stará Huť...'!F34</f>
        <v>0</v>
      </c>
      <c r="BD55" s="114">
        <f>'N19XXY - II-114 Stará Huť...'!F35</f>
        <v>0</v>
      </c>
      <c r="BT55" s="115" t="s">
        <v>72</v>
      </c>
      <c r="BU55" s="115" t="s">
        <v>73</v>
      </c>
      <c r="BV55" s="115" t="s">
        <v>68</v>
      </c>
      <c r="BW55" s="115" t="s">
        <v>5</v>
      </c>
      <c r="BX55" s="115" t="s">
        <v>69</v>
      </c>
      <c r="CL55" s="115" t="s">
        <v>1</v>
      </c>
    </row>
    <row r="56" spans="2:44" s="1" customFormat="1" ht="30" customHeight="1"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40"/>
    </row>
    <row r="57" spans="2:44" s="1" customFormat="1" ht="6.95" customHeight="1"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40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50:AP50"/>
    <mergeCell ref="L45:AO45"/>
    <mergeCell ref="AM47:AN47"/>
    <mergeCell ref="AM49:AP49"/>
    <mergeCell ref="AS49:AT51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55" location="'N19XXY - II-114 Stará Huť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1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8.7109375" style="0" customWidth="1"/>
    <col min="8" max="8" width="11.140625" style="0" customWidth="1"/>
    <col min="9" max="9" width="14.140625" style="116" customWidth="1"/>
    <col min="10" max="10" width="23.421875" style="0" customWidth="1"/>
    <col min="11" max="11" width="15.42187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4" t="s">
        <v>5</v>
      </c>
    </row>
    <row r="3" spans="2:46" ht="6.95" customHeight="1">
      <c r="B3" s="117"/>
      <c r="C3" s="118"/>
      <c r="D3" s="118"/>
      <c r="E3" s="118"/>
      <c r="F3" s="118"/>
      <c r="G3" s="118"/>
      <c r="H3" s="118"/>
      <c r="I3" s="119"/>
      <c r="J3" s="118"/>
      <c r="K3" s="118"/>
      <c r="L3" s="17"/>
      <c r="AT3" s="14" t="s">
        <v>74</v>
      </c>
    </row>
    <row r="4" spans="2:46" ht="24.95" customHeight="1">
      <c r="B4" s="17"/>
      <c r="D4" s="120" t="s">
        <v>75</v>
      </c>
      <c r="L4" s="17"/>
      <c r="M4" s="21" t="s">
        <v>10</v>
      </c>
      <c r="AT4" s="14" t="s">
        <v>4</v>
      </c>
    </row>
    <row r="5" spans="2:12" ht="6.95" customHeight="1">
      <c r="B5" s="17"/>
      <c r="L5" s="17"/>
    </row>
    <row r="6" spans="2:12" s="1" customFormat="1" ht="12" customHeight="1">
      <c r="B6" s="40"/>
      <c r="D6" s="121" t="s">
        <v>16</v>
      </c>
      <c r="I6" s="122"/>
      <c r="L6" s="40"/>
    </row>
    <row r="7" spans="2:12" s="1" customFormat="1" ht="36.95" customHeight="1">
      <c r="B7" s="40"/>
      <c r="E7" s="123" t="s">
        <v>17</v>
      </c>
      <c r="F7" s="1"/>
      <c r="G7" s="1"/>
      <c r="H7" s="1"/>
      <c r="I7" s="122"/>
      <c r="L7" s="40"/>
    </row>
    <row r="8" spans="2:12" s="1" customFormat="1" ht="12">
      <c r="B8" s="40"/>
      <c r="I8" s="122"/>
      <c r="L8" s="40"/>
    </row>
    <row r="9" spans="2:12" s="1" customFormat="1" ht="12" customHeight="1">
      <c r="B9" s="40"/>
      <c r="D9" s="121" t="s">
        <v>18</v>
      </c>
      <c r="F9" s="14" t="s">
        <v>1</v>
      </c>
      <c r="I9" s="124" t="s">
        <v>19</v>
      </c>
      <c r="J9" s="14" t="s">
        <v>1</v>
      </c>
      <c r="L9" s="40"/>
    </row>
    <row r="10" spans="2:12" s="1" customFormat="1" ht="12" customHeight="1">
      <c r="B10" s="40"/>
      <c r="D10" s="121" t="s">
        <v>20</v>
      </c>
      <c r="F10" s="14" t="s">
        <v>21</v>
      </c>
      <c r="I10" s="124" t="s">
        <v>22</v>
      </c>
      <c r="J10" s="125" t="str">
        <f>'Rekapitulace stavby'!AN8</f>
        <v>28. 2. 2019</v>
      </c>
      <c r="L10" s="40"/>
    </row>
    <row r="11" spans="2:12" s="1" customFormat="1" ht="10.8" customHeight="1">
      <c r="B11" s="40"/>
      <c r="I11" s="122"/>
      <c r="L11" s="40"/>
    </row>
    <row r="12" spans="2:12" s="1" customFormat="1" ht="12" customHeight="1">
      <c r="B12" s="40"/>
      <c r="D12" s="121" t="s">
        <v>24</v>
      </c>
      <c r="I12" s="124" t="s">
        <v>25</v>
      </c>
      <c r="J12" s="14" t="str">
        <f>IF('Rekapitulace stavby'!AN10="","",'Rekapitulace stavby'!AN10)</f>
        <v/>
      </c>
      <c r="L12" s="40"/>
    </row>
    <row r="13" spans="2:12" s="1" customFormat="1" ht="18" customHeight="1">
      <c r="B13" s="40"/>
      <c r="E13" s="14" t="str">
        <f>IF('Rekapitulace stavby'!E11="","",'Rekapitulace stavby'!E11)</f>
        <v xml:space="preserve"> </v>
      </c>
      <c r="I13" s="124" t="s">
        <v>26</v>
      </c>
      <c r="J13" s="14" t="str">
        <f>IF('Rekapitulace stavby'!AN11="","",'Rekapitulace stavby'!AN11)</f>
        <v/>
      </c>
      <c r="L13" s="40"/>
    </row>
    <row r="14" spans="2:12" s="1" customFormat="1" ht="6.95" customHeight="1">
      <c r="B14" s="40"/>
      <c r="I14" s="122"/>
      <c r="L14" s="40"/>
    </row>
    <row r="15" spans="2:12" s="1" customFormat="1" ht="12" customHeight="1">
      <c r="B15" s="40"/>
      <c r="D15" s="121" t="s">
        <v>27</v>
      </c>
      <c r="I15" s="124" t="s">
        <v>25</v>
      </c>
      <c r="J15" s="30" t="str">
        <f>'Rekapitulace stavby'!AN13</f>
        <v>Vyplň údaj</v>
      </c>
      <c r="L15" s="40"/>
    </row>
    <row r="16" spans="2:12" s="1" customFormat="1" ht="18" customHeight="1">
      <c r="B16" s="40"/>
      <c r="E16" s="30" t="str">
        <f>'Rekapitulace stavby'!E14</f>
        <v>Vyplň údaj</v>
      </c>
      <c r="F16" s="14"/>
      <c r="G16" s="14"/>
      <c r="H16" s="14"/>
      <c r="I16" s="124" t="s">
        <v>26</v>
      </c>
      <c r="J16" s="30" t="str">
        <f>'Rekapitulace stavby'!AN14</f>
        <v>Vyplň údaj</v>
      </c>
      <c r="L16" s="40"/>
    </row>
    <row r="17" spans="2:12" s="1" customFormat="1" ht="6.95" customHeight="1">
      <c r="B17" s="40"/>
      <c r="I17" s="122"/>
      <c r="L17" s="40"/>
    </row>
    <row r="18" spans="2:12" s="1" customFormat="1" ht="12" customHeight="1">
      <c r="B18" s="40"/>
      <c r="D18" s="121" t="s">
        <v>29</v>
      </c>
      <c r="I18" s="124" t="s">
        <v>25</v>
      </c>
      <c r="J18" s="14" t="str">
        <f>IF('Rekapitulace stavby'!AN16="","",'Rekapitulace stavby'!AN16)</f>
        <v/>
      </c>
      <c r="L18" s="40"/>
    </row>
    <row r="19" spans="2:12" s="1" customFormat="1" ht="18" customHeight="1">
      <c r="B19" s="40"/>
      <c r="E19" s="14" t="str">
        <f>IF('Rekapitulace stavby'!E17="","",'Rekapitulace stavby'!E17)</f>
        <v xml:space="preserve"> </v>
      </c>
      <c r="I19" s="124" t="s">
        <v>26</v>
      </c>
      <c r="J19" s="14" t="str">
        <f>IF('Rekapitulace stavby'!AN17="","",'Rekapitulace stavby'!AN17)</f>
        <v/>
      </c>
      <c r="L19" s="40"/>
    </row>
    <row r="20" spans="2:12" s="1" customFormat="1" ht="6.95" customHeight="1">
      <c r="B20" s="40"/>
      <c r="I20" s="122"/>
      <c r="L20" s="40"/>
    </row>
    <row r="21" spans="2:12" s="1" customFormat="1" ht="12" customHeight="1">
      <c r="B21" s="40"/>
      <c r="D21" s="121" t="s">
        <v>31</v>
      </c>
      <c r="I21" s="124" t="s">
        <v>25</v>
      </c>
      <c r="J21" s="14" t="str">
        <f>IF('Rekapitulace stavby'!AN19="","",'Rekapitulace stavby'!AN19)</f>
        <v/>
      </c>
      <c r="L21" s="40"/>
    </row>
    <row r="22" spans="2:12" s="1" customFormat="1" ht="18" customHeight="1">
      <c r="B22" s="40"/>
      <c r="E22" s="14" t="str">
        <f>IF('Rekapitulace stavby'!E20="","",'Rekapitulace stavby'!E20)</f>
        <v xml:space="preserve"> </v>
      </c>
      <c r="I22" s="124" t="s">
        <v>26</v>
      </c>
      <c r="J22" s="14" t="str">
        <f>IF('Rekapitulace stavby'!AN20="","",'Rekapitulace stavby'!AN20)</f>
        <v/>
      </c>
      <c r="L22" s="40"/>
    </row>
    <row r="23" spans="2:12" s="1" customFormat="1" ht="6.95" customHeight="1">
      <c r="B23" s="40"/>
      <c r="I23" s="122"/>
      <c r="L23" s="40"/>
    </row>
    <row r="24" spans="2:12" s="1" customFormat="1" ht="12" customHeight="1">
      <c r="B24" s="40"/>
      <c r="D24" s="121" t="s">
        <v>32</v>
      </c>
      <c r="I24" s="122"/>
      <c r="L24" s="40"/>
    </row>
    <row r="25" spans="2:12" s="6" customFormat="1" ht="16.5" customHeight="1">
      <c r="B25" s="126"/>
      <c r="E25" s="127" t="s">
        <v>1</v>
      </c>
      <c r="F25" s="127"/>
      <c r="G25" s="127"/>
      <c r="H25" s="127"/>
      <c r="I25" s="128"/>
      <c r="L25" s="126"/>
    </row>
    <row r="26" spans="2:12" s="1" customFormat="1" ht="6.95" customHeight="1">
      <c r="B26" s="40"/>
      <c r="I26" s="122"/>
      <c r="L26" s="40"/>
    </row>
    <row r="27" spans="2:12" s="1" customFormat="1" ht="6.95" customHeight="1">
      <c r="B27" s="40"/>
      <c r="D27" s="68"/>
      <c r="E27" s="68"/>
      <c r="F27" s="68"/>
      <c r="G27" s="68"/>
      <c r="H27" s="68"/>
      <c r="I27" s="129"/>
      <c r="J27" s="68"/>
      <c r="K27" s="68"/>
      <c r="L27" s="40"/>
    </row>
    <row r="28" spans="2:12" s="1" customFormat="1" ht="25.4" customHeight="1">
      <c r="B28" s="40"/>
      <c r="D28" s="130" t="s">
        <v>33</v>
      </c>
      <c r="I28" s="122"/>
      <c r="J28" s="131">
        <f>ROUND(J81,2)</f>
        <v>0</v>
      </c>
      <c r="L28" s="40"/>
    </row>
    <row r="29" spans="2:12" s="1" customFormat="1" ht="6.95" customHeight="1">
      <c r="B29" s="40"/>
      <c r="D29" s="68"/>
      <c r="E29" s="68"/>
      <c r="F29" s="68"/>
      <c r="G29" s="68"/>
      <c r="H29" s="68"/>
      <c r="I29" s="129"/>
      <c r="J29" s="68"/>
      <c r="K29" s="68"/>
      <c r="L29" s="40"/>
    </row>
    <row r="30" spans="2:12" s="1" customFormat="1" ht="14.4" customHeight="1">
      <c r="B30" s="40"/>
      <c r="F30" s="132" t="s">
        <v>35</v>
      </c>
      <c r="I30" s="133" t="s">
        <v>34</v>
      </c>
      <c r="J30" s="132" t="s">
        <v>36</v>
      </c>
      <c r="L30" s="40"/>
    </row>
    <row r="31" spans="2:12" s="1" customFormat="1" ht="14.4" customHeight="1">
      <c r="B31" s="40"/>
      <c r="D31" s="121" t="s">
        <v>37</v>
      </c>
      <c r="E31" s="121" t="s">
        <v>38</v>
      </c>
      <c r="F31" s="134">
        <f>ROUND((SUM(BE81:BE160)),2)</f>
        <v>0</v>
      </c>
      <c r="I31" s="135">
        <v>0.21</v>
      </c>
      <c r="J31" s="134">
        <f>ROUND(((SUM(BE81:BE160))*I31),2)</f>
        <v>0</v>
      </c>
      <c r="L31" s="40"/>
    </row>
    <row r="32" spans="2:12" s="1" customFormat="1" ht="14.4" customHeight="1">
      <c r="B32" s="40"/>
      <c r="E32" s="121" t="s">
        <v>39</v>
      </c>
      <c r="F32" s="134">
        <f>ROUND((SUM(BF81:BF160)),2)</f>
        <v>0</v>
      </c>
      <c r="I32" s="135">
        <v>0.15</v>
      </c>
      <c r="J32" s="134">
        <f>ROUND(((SUM(BF81:BF160))*I32),2)</f>
        <v>0</v>
      </c>
      <c r="L32" s="40"/>
    </row>
    <row r="33" spans="2:12" s="1" customFormat="1" ht="14.4" customHeight="1" hidden="1">
      <c r="B33" s="40"/>
      <c r="E33" s="121" t="s">
        <v>40</v>
      </c>
      <c r="F33" s="134">
        <f>ROUND((SUM(BG81:BG160)),2)</f>
        <v>0</v>
      </c>
      <c r="I33" s="135">
        <v>0.21</v>
      </c>
      <c r="J33" s="134">
        <f>0</f>
        <v>0</v>
      </c>
      <c r="L33" s="40"/>
    </row>
    <row r="34" spans="2:12" s="1" customFormat="1" ht="14.4" customHeight="1" hidden="1">
      <c r="B34" s="40"/>
      <c r="E34" s="121" t="s">
        <v>41</v>
      </c>
      <c r="F34" s="134">
        <f>ROUND((SUM(BH81:BH160)),2)</f>
        <v>0</v>
      </c>
      <c r="I34" s="135">
        <v>0.15</v>
      </c>
      <c r="J34" s="134">
        <f>0</f>
        <v>0</v>
      </c>
      <c r="L34" s="40"/>
    </row>
    <row r="35" spans="2:12" s="1" customFormat="1" ht="14.4" customHeight="1" hidden="1">
      <c r="B35" s="40"/>
      <c r="E35" s="121" t="s">
        <v>42</v>
      </c>
      <c r="F35" s="134">
        <f>ROUND((SUM(BI81:BI160)),2)</f>
        <v>0</v>
      </c>
      <c r="I35" s="135">
        <v>0</v>
      </c>
      <c r="J35" s="134">
        <f>0</f>
        <v>0</v>
      </c>
      <c r="L35" s="40"/>
    </row>
    <row r="36" spans="2:12" s="1" customFormat="1" ht="6.95" customHeight="1">
      <c r="B36" s="40"/>
      <c r="I36" s="122"/>
      <c r="L36" s="40"/>
    </row>
    <row r="37" spans="2:12" s="1" customFormat="1" ht="25.4" customHeight="1">
      <c r="B37" s="40"/>
      <c r="C37" s="136"/>
      <c r="D37" s="137" t="s">
        <v>43</v>
      </c>
      <c r="E37" s="138"/>
      <c r="F37" s="138"/>
      <c r="G37" s="139" t="s">
        <v>44</v>
      </c>
      <c r="H37" s="140" t="s">
        <v>45</v>
      </c>
      <c r="I37" s="141"/>
      <c r="J37" s="142">
        <f>SUM(J28:J35)</f>
        <v>0</v>
      </c>
      <c r="K37" s="143"/>
      <c r="L37" s="40"/>
    </row>
    <row r="38" spans="2:12" s="1" customFormat="1" ht="14.4" customHeight="1">
      <c r="B38" s="144"/>
      <c r="C38" s="145"/>
      <c r="D38" s="145"/>
      <c r="E38" s="145"/>
      <c r="F38" s="145"/>
      <c r="G38" s="145"/>
      <c r="H38" s="145"/>
      <c r="I38" s="146"/>
      <c r="J38" s="145"/>
      <c r="K38" s="145"/>
      <c r="L38" s="40"/>
    </row>
    <row r="42" spans="2:12" s="1" customFormat="1" ht="6.95" customHeight="1" hidden="1">
      <c r="B42" s="147"/>
      <c r="C42" s="148"/>
      <c r="D42" s="148"/>
      <c r="E42" s="148"/>
      <c r="F42" s="148"/>
      <c r="G42" s="148"/>
      <c r="H42" s="148"/>
      <c r="I42" s="149"/>
      <c r="J42" s="148"/>
      <c r="K42" s="148"/>
      <c r="L42" s="40"/>
    </row>
    <row r="43" spans="2:12" s="1" customFormat="1" ht="24.95" customHeight="1" hidden="1">
      <c r="B43" s="35"/>
      <c r="C43" s="20" t="s">
        <v>76</v>
      </c>
      <c r="D43" s="36"/>
      <c r="E43" s="36"/>
      <c r="F43" s="36"/>
      <c r="G43" s="36"/>
      <c r="H43" s="36"/>
      <c r="I43" s="122"/>
      <c r="J43" s="36"/>
      <c r="K43" s="36"/>
      <c r="L43" s="40"/>
    </row>
    <row r="44" spans="2:12" s="1" customFormat="1" ht="6.95" customHeight="1" hidden="1">
      <c r="B44" s="35"/>
      <c r="C44" s="36"/>
      <c r="D44" s="36"/>
      <c r="E44" s="36"/>
      <c r="F44" s="36"/>
      <c r="G44" s="36"/>
      <c r="H44" s="36"/>
      <c r="I44" s="122"/>
      <c r="J44" s="36"/>
      <c r="K44" s="36"/>
      <c r="L44" s="40"/>
    </row>
    <row r="45" spans="2:12" s="1" customFormat="1" ht="12" customHeight="1" hidden="1">
      <c r="B45" s="35"/>
      <c r="C45" s="29" t="s">
        <v>16</v>
      </c>
      <c r="D45" s="36"/>
      <c r="E45" s="36"/>
      <c r="F45" s="36"/>
      <c r="G45" s="36"/>
      <c r="H45" s="36"/>
      <c r="I45" s="122"/>
      <c r="J45" s="36"/>
      <c r="K45" s="36"/>
      <c r="L45" s="40"/>
    </row>
    <row r="46" spans="2:12" s="1" customFormat="1" ht="16.5" customHeight="1" hidden="1">
      <c r="B46" s="35"/>
      <c r="C46" s="36"/>
      <c r="D46" s="36"/>
      <c r="E46" s="61" t="str">
        <f>E7</f>
        <v>II/114 Stará Huť - průtah, tichý asfalt</v>
      </c>
      <c r="F46" s="36"/>
      <c r="G46" s="36"/>
      <c r="H46" s="36"/>
      <c r="I46" s="122"/>
      <c r="J46" s="36"/>
      <c r="K46" s="36"/>
      <c r="L46" s="40"/>
    </row>
    <row r="47" spans="2:12" s="1" customFormat="1" ht="6.95" customHeight="1" hidden="1">
      <c r="B47" s="35"/>
      <c r="C47" s="36"/>
      <c r="D47" s="36"/>
      <c r="E47" s="36"/>
      <c r="F47" s="36"/>
      <c r="G47" s="36"/>
      <c r="H47" s="36"/>
      <c r="I47" s="122"/>
      <c r="J47" s="36"/>
      <c r="K47" s="36"/>
      <c r="L47" s="40"/>
    </row>
    <row r="48" spans="2:12" s="1" customFormat="1" ht="12" customHeight="1" hidden="1">
      <c r="B48" s="35"/>
      <c r="C48" s="29" t="s">
        <v>20</v>
      </c>
      <c r="D48" s="36"/>
      <c r="E48" s="36"/>
      <c r="F48" s="24" t="str">
        <f>F10</f>
        <v xml:space="preserve"> </v>
      </c>
      <c r="G48" s="36"/>
      <c r="H48" s="36"/>
      <c r="I48" s="124" t="s">
        <v>22</v>
      </c>
      <c r="J48" s="64" t="str">
        <f>IF(J10="","",J10)</f>
        <v>28. 2. 2019</v>
      </c>
      <c r="K48" s="36"/>
      <c r="L48" s="40"/>
    </row>
    <row r="49" spans="2:12" s="1" customFormat="1" ht="6.95" customHeight="1" hidden="1">
      <c r="B49" s="35"/>
      <c r="C49" s="36"/>
      <c r="D49" s="36"/>
      <c r="E49" s="36"/>
      <c r="F49" s="36"/>
      <c r="G49" s="36"/>
      <c r="H49" s="36"/>
      <c r="I49" s="122"/>
      <c r="J49" s="36"/>
      <c r="K49" s="36"/>
      <c r="L49" s="40"/>
    </row>
    <row r="50" spans="2:12" s="1" customFormat="1" ht="13.65" customHeight="1" hidden="1">
      <c r="B50" s="35"/>
      <c r="C50" s="29" t="s">
        <v>24</v>
      </c>
      <c r="D50" s="36"/>
      <c r="E50" s="36"/>
      <c r="F50" s="24" t="str">
        <f>E13</f>
        <v xml:space="preserve"> </v>
      </c>
      <c r="G50" s="36"/>
      <c r="H50" s="36"/>
      <c r="I50" s="124" t="s">
        <v>29</v>
      </c>
      <c r="J50" s="33" t="str">
        <f>E19</f>
        <v xml:space="preserve"> </v>
      </c>
      <c r="K50" s="36"/>
      <c r="L50" s="40"/>
    </row>
    <row r="51" spans="2:12" s="1" customFormat="1" ht="13.65" customHeight="1" hidden="1">
      <c r="B51" s="35"/>
      <c r="C51" s="29" t="s">
        <v>27</v>
      </c>
      <c r="D51" s="36"/>
      <c r="E51" s="36"/>
      <c r="F51" s="24" t="str">
        <f>IF(E16="","",E16)</f>
        <v>Vyplň údaj</v>
      </c>
      <c r="G51" s="36"/>
      <c r="H51" s="36"/>
      <c r="I51" s="124" t="s">
        <v>31</v>
      </c>
      <c r="J51" s="33" t="str">
        <f>E22</f>
        <v xml:space="preserve"> </v>
      </c>
      <c r="K51" s="36"/>
      <c r="L51" s="40"/>
    </row>
    <row r="52" spans="2:12" s="1" customFormat="1" ht="10.3" customHeight="1" hidden="1">
      <c r="B52" s="35"/>
      <c r="C52" s="36"/>
      <c r="D52" s="36"/>
      <c r="E52" s="36"/>
      <c r="F52" s="36"/>
      <c r="G52" s="36"/>
      <c r="H52" s="36"/>
      <c r="I52" s="122"/>
      <c r="J52" s="36"/>
      <c r="K52" s="36"/>
      <c r="L52" s="40"/>
    </row>
    <row r="53" spans="2:12" s="1" customFormat="1" ht="29.25" customHeight="1" hidden="1">
      <c r="B53" s="35"/>
      <c r="C53" s="150" t="s">
        <v>77</v>
      </c>
      <c r="D53" s="151"/>
      <c r="E53" s="151"/>
      <c r="F53" s="151"/>
      <c r="G53" s="151"/>
      <c r="H53" s="151"/>
      <c r="I53" s="152"/>
      <c r="J53" s="153" t="s">
        <v>78</v>
      </c>
      <c r="K53" s="151"/>
      <c r="L53" s="40"/>
    </row>
    <row r="54" spans="2:12" s="1" customFormat="1" ht="10.3" customHeight="1" hidden="1">
      <c r="B54" s="35"/>
      <c r="C54" s="36"/>
      <c r="D54" s="36"/>
      <c r="E54" s="36"/>
      <c r="F54" s="36"/>
      <c r="G54" s="36"/>
      <c r="H54" s="36"/>
      <c r="I54" s="122"/>
      <c r="J54" s="36"/>
      <c r="K54" s="36"/>
      <c r="L54" s="40"/>
    </row>
    <row r="55" spans="2:47" s="1" customFormat="1" ht="22.8" customHeight="1" hidden="1">
      <c r="B55" s="35"/>
      <c r="C55" s="154" t="s">
        <v>79</v>
      </c>
      <c r="D55" s="36"/>
      <c r="E55" s="36"/>
      <c r="F55" s="36"/>
      <c r="G55" s="36"/>
      <c r="H55" s="36"/>
      <c r="I55" s="122"/>
      <c r="J55" s="95">
        <f>J81</f>
        <v>0</v>
      </c>
      <c r="K55" s="36"/>
      <c r="L55" s="40"/>
      <c r="AU55" s="14" t="s">
        <v>80</v>
      </c>
    </row>
    <row r="56" spans="2:12" s="7" customFormat="1" ht="24.95" customHeight="1" hidden="1">
      <c r="B56" s="155"/>
      <c r="C56" s="156"/>
      <c r="D56" s="157" t="s">
        <v>81</v>
      </c>
      <c r="E56" s="158"/>
      <c r="F56" s="158"/>
      <c r="G56" s="158"/>
      <c r="H56" s="158"/>
      <c r="I56" s="159"/>
      <c r="J56" s="160">
        <f>J82</f>
        <v>0</v>
      </c>
      <c r="K56" s="156"/>
      <c r="L56" s="161"/>
    </row>
    <row r="57" spans="2:12" s="8" customFormat="1" ht="19.9" customHeight="1" hidden="1">
      <c r="B57" s="162"/>
      <c r="C57" s="163"/>
      <c r="D57" s="164" t="s">
        <v>82</v>
      </c>
      <c r="E57" s="165"/>
      <c r="F57" s="165"/>
      <c r="G57" s="165"/>
      <c r="H57" s="165"/>
      <c r="I57" s="166"/>
      <c r="J57" s="167">
        <f>J83</f>
        <v>0</v>
      </c>
      <c r="K57" s="163"/>
      <c r="L57" s="168"/>
    </row>
    <row r="58" spans="2:12" s="8" customFormat="1" ht="19.9" customHeight="1" hidden="1">
      <c r="B58" s="162"/>
      <c r="C58" s="163"/>
      <c r="D58" s="164" t="s">
        <v>83</v>
      </c>
      <c r="E58" s="165"/>
      <c r="F58" s="165"/>
      <c r="G58" s="165"/>
      <c r="H58" s="165"/>
      <c r="I58" s="166"/>
      <c r="J58" s="167">
        <f>J105</f>
        <v>0</v>
      </c>
      <c r="K58" s="163"/>
      <c r="L58" s="168"/>
    </row>
    <row r="59" spans="2:12" s="8" customFormat="1" ht="19.9" customHeight="1" hidden="1">
      <c r="B59" s="162"/>
      <c r="C59" s="163"/>
      <c r="D59" s="164" t="s">
        <v>84</v>
      </c>
      <c r="E59" s="165"/>
      <c r="F59" s="165"/>
      <c r="G59" s="165"/>
      <c r="H59" s="165"/>
      <c r="I59" s="166"/>
      <c r="J59" s="167">
        <f>J116</f>
        <v>0</v>
      </c>
      <c r="K59" s="163"/>
      <c r="L59" s="168"/>
    </row>
    <row r="60" spans="2:12" s="8" customFormat="1" ht="19.9" customHeight="1" hidden="1">
      <c r="B60" s="162"/>
      <c r="C60" s="163"/>
      <c r="D60" s="164" t="s">
        <v>85</v>
      </c>
      <c r="E60" s="165"/>
      <c r="F60" s="165"/>
      <c r="G60" s="165"/>
      <c r="H60" s="165"/>
      <c r="I60" s="166"/>
      <c r="J60" s="167">
        <f>J118</f>
        <v>0</v>
      </c>
      <c r="K60" s="163"/>
      <c r="L60" s="168"/>
    </row>
    <row r="61" spans="2:12" s="8" customFormat="1" ht="19.9" customHeight="1" hidden="1">
      <c r="B61" s="162"/>
      <c r="C61" s="163"/>
      <c r="D61" s="164" t="s">
        <v>86</v>
      </c>
      <c r="E61" s="165"/>
      <c r="F61" s="165"/>
      <c r="G61" s="165"/>
      <c r="H61" s="165"/>
      <c r="I61" s="166"/>
      <c r="J61" s="167">
        <f>J145</f>
        <v>0</v>
      </c>
      <c r="K61" s="163"/>
      <c r="L61" s="168"/>
    </row>
    <row r="62" spans="2:12" s="8" customFormat="1" ht="19.9" customHeight="1" hidden="1">
      <c r="B62" s="162"/>
      <c r="C62" s="163"/>
      <c r="D62" s="164" t="s">
        <v>87</v>
      </c>
      <c r="E62" s="165"/>
      <c r="F62" s="165"/>
      <c r="G62" s="165"/>
      <c r="H62" s="165"/>
      <c r="I62" s="166"/>
      <c r="J62" s="167">
        <f>J156</f>
        <v>0</v>
      </c>
      <c r="K62" s="163"/>
      <c r="L62" s="168"/>
    </row>
    <row r="63" spans="2:12" s="7" customFormat="1" ht="24.95" customHeight="1" hidden="1">
      <c r="B63" s="155"/>
      <c r="C63" s="156"/>
      <c r="D63" s="157" t="s">
        <v>88</v>
      </c>
      <c r="E63" s="158"/>
      <c r="F63" s="158"/>
      <c r="G63" s="158"/>
      <c r="H63" s="158"/>
      <c r="I63" s="159"/>
      <c r="J63" s="160">
        <f>J158</f>
        <v>0</v>
      </c>
      <c r="K63" s="156"/>
      <c r="L63" s="161"/>
    </row>
    <row r="64" spans="2:12" s="1" customFormat="1" ht="21.8" customHeight="1" hidden="1">
      <c r="B64" s="35"/>
      <c r="C64" s="36"/>
      <c r="D64" s="36"/>
      <c r="E64" s="36"/>
      <c r="F64" s="36"/>
      <c r="G64" s="36"/>
      <c r="H64" s="36"/>
      <c r="I64" s="122"/>
      <c r="J64" s="36"/>
      <c r="K64" s="36"/>
      <c r="L64" s="40"/>
    </row>
    <row r="65" spans="2:12" s="1" customFormat="1" ht="6.95" customHeight="1" hidden="1">
      <c r="B65" s="54"/>
      <c r="C65" s="55"/>
      <c r="D65" s="55"/>
      <c r="E65" s="55"/>
      <c r="F65" s="55"/>
      <c r="G65" s="55"/>
      <c r="H65" s="55"/>
      <c r="I65" s="146"/>
      <c r="J65" s="55"/>
      <c r="K65" s="55"/>
      <c r="L65" s="40"/>
    </row>
    <row r="66" ht="12" hidden="1"/>
    <row r="67" ht="12" hidden="1"/>
    <row r="68" ht="12" hidden="1"/>
    <row r="69" spans="2:12" s="1" customFormat="1" ht="6.95" customHeight="1">
      <c r="B69" s="56"/>
      <c r="C69" s="57"/>
      <c r="D69" s="57"/>
      <c r="E69" s="57"/>
      <c r="F69" s="57"/>
      <c r="G69" s="57"/>
      <c r="H69" s="57"/>
      <c r="I69" s="149"/>
      <c r="J69" s="57"/>
      <c r="K69" s="57"/>
      <c r="L69" s="40"/>
    </row>
    <row r="70" spans="2:12" s="1" customFormat="1" ht="24.95" customHeight="1">
      <c r="B70" s="35"/>
      <c r="C70" s="20" t="s">
        <v>89</v>
      </c>
      <c r="D70" s="36"/>
      <c r="E70" s="36"/>
      <c r="F70" s="36"/>
      <c r="G70" s="36"/>
      <c r="H70" s="36"/>
      <c r="I70" s="122"/>
      <c r="J70" s="36"/>
      <c r="K70" s="36"/>
      <c r="L70" s="40"/>
    </row>
    <row r="71" spans="2:12" s="1" customFormat="1" ht="6.95" customHeight="1">
      <c r="B71" s="35"/>
      <c r="C71" s="36"/>
      <c r="D71" s="36"/>
      <c r="E71" s="36"/>
      <c r="F71" s="36"/>
      <c r="G71" s="36"/>
      <c r="H71" s="36"/>
      <c r="I71" s="122"/>
      <c r="J71" s="36"/>
      <c r="K71" s="36"/>
      <c r="L71" s="40"/>
    </row>
    <row r="72" spans="2:12" s="1" customFormat="1" ht="12" customHeight="1">
      <c r="B72" s="35"/>
      <c r="C72" s="29" t="s">
        <v>16</v>
      </c>
      <c r="D72" s="36"/>
      <c r="E72" s="36"/>
      <c r="F72" s="36"/>
      <c r="G72" s="36"/>
      <c r="H72" s="36"/>
      <c r="I72" s="122"/>
      <c r="J72" s="36"/>
      <c r="K72" s="36"/>
      <c r="L72" s="40"/>
    </row>
    <row r="73" spans="2:12" s="1" customFormat="1" ht="16.5" customHeight="1">
      <c r="B73" s="35"/>
      <c r="C73" s="36"/>
      <c r="D73" s="36"/>
      <c r="E73" s="61" t="str">
        <f>E7</f>
        <v>II/114 Stará Huť - průtah, tichý asfalt</v>
      </c>
      <c r="F73" s="36"/>
      <c r="G73" s="36"/>
      <c r="H73" s="36"/>
      <c r="I73" s="122"/>
      <c r="J73" s="36"/>
      <c r="K73" s="36"/>
      <c r="L73" s="40"/>
    </row>
    <row r="74" spans="2:12" s="1" customFormat="1" ht="6.95" customHeight="1">
      <c r="B74" s="35"/>
      <c r="C74" s="36"/>
      <c r="D74" s="36"/>
      <c r="E74" s="36"/>
      <c r="F74" s="36"/>
      <c r="G74" s="36"/>
      <c r="H74" s="36"/>
      <c r="I74" s="122"/>
      <c r="J74" s="36"/>
      <c r="K74" s="36"/>
      <c r="L74" s="40"/>
    </row>
    <row r="75" spans="2:12" s="1" customFormat="1" ht="12" customHeight="1">
      <c r="B75" s="35"/>
      <c r="C75" s="29" t="s">
        <v>20</v>
      </c>
      <c r="D75" s="36"/>
      <c r="E75" s="36"/>
      <c r="F75" s="24" t="str">
        <f>F10</f>
        <v xml:space="preserve"> </v>
      </c>
      <c r="G75" s="36"/>
      <c r="H75" s="36"/>
      <c r="I75" s="124" t="s">
        <v>22</v>
      </c>
      <c r="J75" s="64" t="str">
        <f>IF(J10="","",J10)</f>
        <v>28. 2. 2019</v>
      </c>
      <c r="K75" s="36"/>
      <c r="L75" s="40"/>
    </row>
    <row r="76" spans="2:12" s="1" customFormat="1" ht="6.95" customHeight="1">
      <c r="B76" s="35"/>
      <c r="C76" s="36"/>
      <c r="D76" s="36"/>
      <c r="E76" s="36"/>
      <c r="F76" s="36"/>
      <c r="G76" s="36"/>
      <c r="H76" s="36"/>
      <c r="I76" s="122"/>
      <c r="J76" s="36"/>
      <c r="K76" s="36"/>
      <c r="L76" s="40"/>
    </row>
    <row r="77" spans="2:12" s="1" customFormat="1" ht="13.65" customHeight="1">
      <c r="B77" s="35"/>
      <c r="C77" s="29" t="s">
        <v>24</v>
      </c>
      <c r="D77" s="36"/>
      <c r="E77" s="36"/>
      <c r="F77" s="24" t="str">
        <f>E13</f>
        <v xml:space="preserve"> </v>
      </c>
      <c r="G77" s="36"/>
      <c r="H77" s="36"/>
      <c r="I77" s="124" t="s">
        <v>29</v>
      </c>
      <c r="J77" s="33" t="str">
        <f>E19</f>
        <v xml:space="preserve"> </v>
      </c>
      <c r="K77" s="36"/>
      <c r="L77" s="40"/>
    </row>
    <row r="78" spans="2:12" s="1" customFormat="1" ht="13.65" customHeight="1">
      <c r="B78" s="35"/>
      <c r="C78" s="29" t="s">
        <v>27</v>
      </c>
      <c r="D78" s="36"/>
      <c r="E78" s="36"/>
      <c r="F78" s="24" t="str">
        <f>IF(E16="","",E16)</f>
        <v>Vyplň údaj</v>
      </c>
      <c r="G78" s="36"/>
      <c r="H78" s="36"/>
      <c r="I78" s="124" t="s">
        <v>31</v>
      </c>
      <c r="J78" s="33" t="str">
        <f>E22</f>
        <v xml:space="preserve"> </v>
      </c>
      <c r="K78" s="36"/>
      <c r="L78" s="40"/>
    </row>
    <row r="79" spans="2:12" s="1" customFormat="1" ht="10.3" customHeight="1">
      <c r="B79" s="35"/>
      <c r="C79" s="36"/>
      <c r="D79" s="36"/>
      <c r="E79" s="36"/>
      <c r="F79" s="36"/>
      <c r="G79" s="36"/>
      <c r="H79" s="36"/>
      <c r="I79" s="122"/>
      <c r="J79" s="36"/>
      <c r="K79" s="36"/>
      <c r="L79" s="40"/>
    </row>
    <row r="80" spans="2:20" s="9" customFormat="1" ht="29.25" customHeight="1">
      <c r="B80" s="169"/>
      <c r="C80" s="170" t="s">
        <v>90</v>
      </c>
      <c r="D80" s="171" t="s">
        <v>52</v>
      </c>
      <c r="E80" s="171" t="s">
        <v>48</v>
      </c>
      <c r="F80" s="171" t="s">
        <v>49</v>
      </c>
      <c r="G80" s="171" t="s">
        <v>91</v>
      </c>
      <c r="H80" s="171" t="s">
        <v>92</v>
      </c>
      <c r="I80" s="172" t="s">
        <v>93</v>
      </c>
      <c r="J80" s="173" t="s">
        <v>78</v>
      </c>
      <c r="K80" s="174" t="s">
        <v>94</v>
      </c>
      <c r="L80" s="175"/>
      <c r="M80" s="85" t="s">
        <v>1</v>
      </c>
      <c r="N80" s="86" t="s">
        <v>37</v>
      </c>
      <c r="O80" s="86" t="s">
        <v>95</v>
      </c>
      <c r="P80" s="86" t="s">
        <v>96</v>
      </c>
      <c r="Q80" s="86" t="s">
        <v>97</v>
      </c>
      <c r="R80" s="86" t="s">
        <v>98</v>
      </c>
      <c r="S80" s="86" t="s">
        <v>99</v>
      </c>
      <c r="T80" s="87" t="s">
        <v>100</v>
      </c>
    </row>
    <row r="81" spans="2:63" s="1" customFormat="1" ht="22.8" customHeight="1">
      <c r="B81" s="35"/>
      <c r="C81" s="92" t="s">
        <v>101</v>
      </c>
      <c r="D81" s="36"/>
      <c r="E81" s="36"/>
      <c r="F81" s="36"/>
      <c r="G81" s="36"/>
      <c r="H81" s="36"/>
      <c r="I81" s="122"/>
      <c r="J81" s="176">
        <f>BK81</f>
        <v>0</v>
      </c>
      <c r="K81" s="36"/>
      <c r="L81" s="40"/>
      <c r="M81" s="88"/>
      <c r="N81" s="89"/>
      <c r="O81" s="89"/>
      <c r="P81" s="177">
        <f>P82+P158</f>
        <v>0</v>
      </c>
      <c r="Q81" s="89"/>
      <c r="R81" s="177">
        <f>R82+R158</f>
        <v>646.5200582000001</v>
      </c>
      <c r="S81" s="89"/>
      <c r="T81" s="178">
        <f>T82+T158</f>
        <v>2115.12912</v>
      </c>
      <c r="AT81" s="14" t="s">
        <v>66</v>
      </c>
      <c r="AU81" s="14" t="s">
        <v>80</v>
      </c>
      <c r="BK81" s="179">
        <f>BK82+BK158</f>
        <v>0</v>
      </c>
    </row>
    <row r="82" spans="2:63" s="10" customFormat="1" ht="25.9" customHeight="1">
      <c r="B82" s="180"/>
      <c r="C82" s="181"/>
      <c r="D82" s="182" t="s">
        <v>66</v>
      </c>
      <c r="E82" s="183" t="s">
        <v>102</v>
      </c>
      <c r="F82" s="183" t="s">
        <v>103</v>
      </c>
      <c r="G82" s="181"/>
      <c r="H82" s="181"/>
      <c r="I82" s="184"/>
      <c r="J82" s="185">
        <f>BK82</f>
        <v>0</v>
      </c>
      <c r="K82" s="181"/>
      <c r="L82" s="186"/>
      <c r="M82" s="187"/>
      <c r="N82" s="188"/>
      <c r="O82" s="188"/>
      <c r="P82" s="189">
        <f>P83+P105+P116+P118+P145+P156</f>
        <v>0</v>
      </c>
      <c r="Q82" s="188"/>
      <c r="R82" s="189">
        <f>R83+R105+R116+R118+R145+R156</f>
        <v>646.5200582000001</v>
      </c>
      <c r="S82" s="188"/>
      <c r="T82" s="190">
        <f>T83+T105+T116+T118+T145+T156</f>
        <v>2115.12912</v>
      </c>
      <c r="AR82" s="191" t="s">
        <v>72</v>
      </c>
      <c r="AT82" s="192" t="s">
        <v>66</v>
      </c>
      <c r="AU82" s="192" t="s">
        <v>67</v>
      </c>
      <c r="AY82" s="191" t="s">
        <v>104</v>
      </c>
      <c r="BK82" s="193">
        <f>BK83+BK105+BK116+BK118+BK145+BK156</f>
        <v>0</v>
      </c>
    </row>
    <row r="83" spans="2:63" s="10" customFormat="1" ht="22.8" customHeight="1">
      <c r="B83" s="180"/>
      <c r="C83" s="181"/>
      <c r="D83" s="182" t="s">
        <v>66</v>
      </c>
      <c r="E83" s="194" t="s">
        <v>72</v>
      </c>
      <c r="F83" s="194" t="s">
        <v>105</v>
      </c>
      <c r="G83" s="181"/>
      <c r="H83" s="181"/>
      <c r="I83" s="184"/>
      <c r="J83" s="195">
        <f>BK83</f>
        <v>0</v>
      </c>
      <c r="K83" s="181"/>
      <c r="L83" s="186"/>
      <c r="M83" s="187"/>
      <c r="N83" s="188"/>
      <c r="O83" s="188"/>
      <c r="P83" s="189">
        <f>SUM(P84:P104)</f>
        <v>0</v>
      </c>
      <c r="Q83" s="188"/>
      <c r="R83" s="189">
        <f>SUM(R84:R104)</f>
        <v>0.7822500000000001</v>
      </c>
      <c r="S83" s="188"/>
      <c r="T83" s="190">
        <f>SUM(T84:T104)</f>
        <v>1787.7971200000002</v>
      </c>
      <c r="AR83" s="191" t="s">
        <v>72</v>
      </c>
      <c r="AT83" s="192" t="s">
        <v>66</v>
      </c>
      <c r="AU83" s="192" t="s">
        <v>72</v>
      </c>
      <c r="AY83" s="191" t="s">
        <v>104</v>
      </c>
      <c r="BK83" s="193">
        <f>SUM(BK84:BK104)</f>
        <v>0</v>
      </c>
    </row>
    <row r="84" spans="2:65" s="1" customFormat="1" ht="16.5" customHeight="1">
      <c r="B84" s="35"/>
      <c r="C84" s="196" t="s">
        <v>106</v>
      </c>
      <c r="D84" s="196" t="s">
        <v>107</v>
      </c>
      <c r="E84" s="197" t="s">
        <v>108</v>
      </c>
      <c r="F84" s="198" t="s">
        <v>109</v>
      </c>
      <c r="G84" s="199" t="s">
        <v>110</v>
      </c>
      <c r="H84" s="200">
        <v>316.5</v>
      </c>
      <c r="I84" s="201"/>
      <c r="J84" s="202">
        <f>ROUND(I84*H84,2)</f>
        <v>0</v>
      </c>
      <c r="K84" s="198" t="s">
        <v>111</v>
      </c>
      <c r="L84" s="40"/>
      <c r="M84" s="203" t="s">
        <v>1</v>
      </c>
      <c r="N84" s="204" t="s">
        <v>38</v>
      </c>
      <c r="O84" s="76"/>
      <c r="P84" s="205">
        <f>O84*H84</f>
        <v>0</v>
      </c>
      <c r="Q84" s="205">
        <v>0</v>
      </c>
      <c r="R84" s="205">
        <f>Q84*H84</f>
        <v>0</v>
      </c>
      <c r="S84" s="205">
        <v>0</v>
      </c>
      <c r="T84" s="206">
        <f>S84*H84</f>
        <v>0</v>
      </c>
      <c r="AR84" s="14" t="s">
        <v>112</v>
      </c>
      <c r="AT84" s="14" t="s">
        <v>107</v>
      </c>
      <c r="AU84" s="14" t="s">
        <v>74</v>
      </c>
      <c r="AY84" s="14" t="s">
        <v>104</v>
      </c>
      <c r="BE84" s="207">
        <f>IF(N84="základní",J84,0)</f>
        <v>0</v>
      </c>
      <c r="BF84" s="207">
        <f>IF(N84="snížená",J84,0)</f>
        <v>0</v>
      </c>
      <c r="BG84" s="207">
        <f>IF(N84="zákl. přenesená",J84,0)</f>
        <v>0</v>
      </c>
      <c r="BH84" s="207">
        <f>IF(N84="sníž. přenesená",J84,0)</f>
        <v>0</v>
      </c>
      <c r="BI84" s="207">
        <f>IF(N84="nulová",J84,0)</f>
        <v>0</v>
      </c>
      <c r="BJ84" s="14" t="s">
        <v>72</v>
      </c>
      <c r="BK84" s="207">
        <f>ROUND(I84*H84,2)</f>
        <v>0</v>
      </c>
      <c r="BL84" s="14" t="s">
        <v>112</v>
      </c>
      <c r="BM84" s="14" t="s">
        <v>113</v>
      </c>
    </row>
    <row r="85" spans="2:51" s="11" customFormat="1" ht="12">
      <c r="B85" s="208"/>
      <c r="C85" s="209"/>
      <c r="D85" s="210" t="s">
        <v>114</v>
      </c>
      <c r="E85" s="211" t="s">
        <v>1</v>
      </c>
      <c r="F85" s="212" t="s">
        <v>115</v>
      </c>
      <c r="G85" s="209"/>
      <c r="H85" s="213">
        <v>316.5</v>
      </c>
      <c r="I85" s="214"/>
      <c r="J85" s="209"/>
      <c r="K85" s="209"/>
      <c r="L85" s="215"/>
      <c r="M85" s="216"/>
      <c r="N85" s="217"/>
      <c r="O85" s="217"/>
      <c r="P85" s="217"/>
      <c r="Q85" s="217"/>
      <c r="R85" s="217"/>
      <c r="S85" s="217"/>
      <c r="T85" s="218"/>
      <c r="AT85" s="219" t="s">
        <v>114</v>
      </c>
      <c r="AU85" s="219" t="s">
        <v>74</v>
      </c>
      <c r="AV85" s="11" t="s">
        <v>74</v>
      </c>
      <c r="AW85" s="11" t="s">
        <v>30</v>
      </c>
      <c r="AX85" s="11" t="s">
        <v>72</v>
      </c>
      <c r="AY85" s="219" t="s">
        <v>104</v>
      </c>
    </row>
    <row r="86" spans="2:65" s="1" customFormat="1" ht="16.5" customHeight="1">
      <c r="B86" s="35"/>
      <c r="C86" s="196" t="s">
        <v>116</v>
      </c>
      <c r="D86" s="196" t="s">
        <v>107</v>
      </c>
      <c r="E86" s="197" t="s">
        <v>117</v>
      </c>
      <c r="F86" s="198" t="s">
        <v>118</v>
      </c>
      <c r="G86" s="199" t="s">
        <v>110</v>
      </c>
      <c r="H86" s="200">
        <v>316.5</v>
      </c>
      <c r="I86" s="201"/>
      <c r="J86" s="202">
        <f>ROUND(I86*H86,2)</f>
        <v>0</v>
      </c>
      <c r="K86" s="198" t="s">
        <v>111</v>
      </c>
      <c r="L86" s="40"/>
      <c r="M86" s="203" t="s">
        <v>1</v>
      </c>
      <c r="N86" s="204" t="s">
        <v>38</v>
      </c>
      <c r="O86" s="76"/>
      <c r="P86" s="205">
        <f>O86*H86</f>
        <v>0</v>
      </c>
      <c r="Q86" s="205">
        <v>0.00018</v>
      </c>
      <c r="R86" s="205">
        <f>Q86*H86</f>
        <v>0.05697000000000001</v>
      </c>
      <c r="S86" s="205">
        <v>0</v>
      </c>
      <c r="T86" s="206">
        <f>S86*H86</f>
        <v>0</v>
      </c>
      <c r="AR86" s="14" t="s">
        <v>112</v>
      </c>
      <c r="AT86" s="14" t="s">
        <v>107</v>
      </c>
      <c r="AU86" s="14" t="s">
        <v>74</v>
      </c>
      <c r="AY86" s="14" t="s">
        <v>104</v>
      </c>
      <c r="BE86" s="207">
        <f>IF(N86="základní",J86,0)</f>
        <v>0</v>
      </c>
      <c r="BF86" s="207">
        <f>IF(N86="snížená",J86,0)</f>
        <v>0</v>
      </c>
      <c r="BG86" s="207">
        <f>IF(N86="zákl. přenesená",J86,0)</f>
        <v>0</v>
      </c>
      <c r="BH86" s="207">
        <f>IF(N86="sníž. přenesená",J86,0)</f>
        <v>0</v>
      </c>
      <c r="BI86" s="207">
        <f>IF(N86="nulová",J86,0)</f>
        <v>0</v>
      </c>
      <c r="BJ86" s="14" t="s">
        <v>72</v>
      </c>
      <c r="BK86" s="207">
        <f>ROUND(I86*H86,2)</f>
        <v>0</v>
      </c>
      <c r="BL86" s="14" t="s">
        <v>112</v>
      </c>
      <c r="BM86" s="14" t="s">
        <v>119</v>
      </c>
    </row>
    <row r="87" spans="2:65" s="1" customFormat="1" ht="16.5" customHeight="1">
      <c r="B87" s="35"/>
      <c r="C87" s="196" t="s">
        <v>120</v>
      </c>
      <c r="D87" s="196" t="s">
        <v>107</v>
      </c>
      <c r="E87" s="197" t="s">
        <v>121</v>
      </c>
      <c r="F87" s="198" t="s">
        <v>122</v>
      </c>
      <c r="G87" s="199" t="s">
        <v>110</v>
      </c>
      <c r="H87" s="200">
        <v>90.66</v>
      </c>
      <c r="I87" s="201"/>
      <c r="J87" s="202">
        <f>ROUND(I87*H87,2)</f>
        <v>0</v>
      </c>
      <c r="K87" s="198" t="s">
        <v>111</v>
      </c>
      <c r="L87" s="40"/>
      <c r="M87" s="203" t="s">
        <v>1</v>
      </c>
      <c r="N87" s="204" t="s">
        <v>38</v>
      </c>
      <c r="O87" s="76"/>
      <c r="P87" s="205">
        <f>O87*H87</f>
        <v>0</v>
      </c>
      <c r="Q87" s="205">
        <v>0</v>
      </c>
      <c r="R87" s="205">
        <f>Q87*H87</f>
        <v>0</v>
      </c>
      <c r="S87" s="205">
        <v>0.44</v>
      </c>
      <c r="T87" s="206">
        <f>S87*H87</f>
        <v>39.8904</v>
      </c>
      <c r="AR87" s="14" t="s">
        <v>112</v>
      </c>
      <c r="AT87" s="14" t="s">
        <v>107</v>
      </c>
      <c r="AU87" s="14" t="s">
        <v>74</v>
      </c>
      <c r="AY87" s="14" t="s">
        <v>104</v>
      </c>
      <c r="BE87" s="207">
        <f>IF(N87="základní",J87,0)</f>
        <v>0</v>
      </c>
      <c r="BF87" s="207">
        <f>IF(N87="snížená",J87,0)</f>
        <v>0</v>
      </c>
      <c r="BG87" s="207">
        <f>IF(N87="zákl. přenesená",J87,0)</f>
        <v>0</v>
      </c>
      <c r="BH87" s="207">
        <f>IF(N87="sníž. přenesená",J87,0)</f>
        <v>0</v>
      </c>
      <c r="BI87" s="207">
        <f>IF(N87="nulová",J87,0)</f>
        <v>0</v>
      </c>
      <c r="BJ87" s="14" t="s">
        <v>72</v>
      </c>
      <c r="BK87" s="207">
        <f>ROUND(I87*H87,2)</f>
        <v>0</v>
      </c>
      <c r="BL87" s="14" t="s">
        <v>112</v>
      </c>
      <c r="BM87" s="14" t="s">
        <v>123</v>
      </c>
    </row>
    <row r="88" spans="2:51" s="11" customFormat="1" ht="12">
      <c r="B88" s="208"/>
      <c r="C88" s="209"/>
      <c r="D88" s="210" t="s">
        <v>114</v>
      </c>
      <c r="E88" s="211" t="s">
        <v>1</v>
      </c>
      <c r="F88" s="212" t="s">
        <v>124</v>
      </c>
      <c r="G88" s="209"/>
      <c r="H88" s="213">
        <v>90.66</v>
      </c>
      <c r="I88" s="214"/>
      <c r="J88" s="209"/>
      <c r="K88" s="209"/>
      <c r="L88" s="215"/>
      <c r="M88" s="216"/>
      <c r="N88" s="217"/>
      <c r="O88" s="217"/>
      <c r="P88" s="217"/>
      <c r="Q88" s="217"/>
      <c r="R88" s="217"/>
      <c r="S88" s="217"/>
      <c r="T88" s="218"/>
      <c r="AT88" s="219" t="s">
        <v>114</v>
      </c>
      <c r="AU88" s="219" t="s">
        <v>74</v>
      </c>
      <c r="AV88" s="11" t="s">
        <v>74</v>
      </c>
      <c r="AW88" s="11" t="s">
        <v>30</v>
      </c>
      <c r="AX88" s="11" t="s">
        <v>72</v>
      </c>
      <c r="AY88" s="219" t="s">
        <v>104</v>
      </c>
    </row>
    <row r="89" spans="2:65" s="1" customFormat="1" ht="16.5" customHeight="1">
      <c r="B89" s="35"/>
      <c r="C89" s="196" t="s">
        <v>72</v>
      </c>
      <c r="D89" s="196" t="s">
        <v>107</v>
      </c>
      <c r="E89" s="197" t="s">
        <v>125</v>
      </c>
      <c r="F89" s="198" t="s">
        <v>126</v>
      </c>
      <c r="G89" s="199" t="s">
        <v>110</v>
      </c>
      <c r="H89" s="200">
        <v>215.7</v>
      </c>
      <c r="I89" s="201"/>
      <c r="J89" s="202">
        <f>ROUND(I89*H89,2)</f>
        <v>0</v>
      </c>
      <c r="K89" s="198" t="s">
        <v>127</v>
      </c>
      <c r="L89" s="40"/>
      <c r="M89" s="203" t="s">
        <v>1</v>
      </c>
      <c r="N89" s="204" t="s">
        <v>38</v>
      </c>
      <c r="O89" s="76"/>
      <c r="P89" s="205">
        <f>O89*H89</f>
        <v>0</v>
      </c>
      <c r="Q89" s="205">
        <v>0</v>
      </c>
      <c r="R89" s="205">
        <f>Q89*H89</f>
        <v>0</v>
      </c>
      <c r="S89" s="205">
        <v>0.22</v>
      </c>
      <c r="T89" s="206">
        <f>S89*H89</f>
        <v>47.454</v>
      </c>
      <c r="AR89" s="14" t="s">
        <v>112</v>
      </c>
      <c r="AT89" s="14" t="s">
        <v>107</v>
      </c>
      <c r="AU89" s="14" t="s">
        <v>74</v>
      </c>
      <c r="AY89" s="14" t="s">
        <v>104</v>
      </c>
      <c r="BE89" s="207">
        <f>IF(N89="základní",J89,0)</f>
        <v>0</v>
      </c>
      <c r="BF89" s="207">
        <f>IF(N89="snížená",J89,0)</f>
        <v>0</v>
      </c>
      <c r="BG89" s="207">
        <f>IF(N89="zákl. přenesená",J89,0)</f>
        <v>0</v>
      </c>
      <c r="BH89" s="207">
        <f>IF(N89="sníž. přenesená",J89,0)</f>
        <v>0</v>
      </c>
      <c r="BI89" s="207">
        <f>IF(N89="nulová",J89,0)</f>
        <v>0</v>
      </c>
      <c r="BJ89" s="14" t="s">
        <v>72</v>
      </c>
      <c r="BK89" s="207">
        <f>ROUND(I89*H89,2)</f>
        <v>0</v>
      </c>
      <c r="BL89" s="14" t="s">
        <v>112</v>
      </c>
      <c r="BM89" s="14" t="s">
        <v>128</v>
      </c>
    </row>
    <row r="90" spans="2:51" s="11" customFormat="1" ht="12">
      <c r="B90" s="208"/>
      <c r="C90" s="209"/>
      <c r="D90" s="210" t="s">
        <v>114</v>
      </c>
      <c r="E90" s="211" t="s">
        <v>1</v>
      </c>
      <c r="F90" s="212" t="s">
        <v>129</v>
      </c>
      <c r="G90" s="209"/>
      <c r="H90" s="213">
        <v>132.5</v>
      </c>
      <c r="I90" s="214"/>
      <c r="J90" s="209"/>
      <c r="K90" s="209"/>
      <c r="L90" s="215"/>
      <c r="M90" s="216"/>
      <c r="N90" s="217"/>
      <c r="O90" s="217"/>
      <c r="P90" s="217"/>
      <c r="Q90" s="217"/>
      <c r="R90" s="217"/>
      <c r="S90" s="217"/>
      <c r="T90" s="218"/>
      <c r="AT90" s="219" t="s">
        <v>114</v>
      </c>
      <c r="AU90" s="219" t="s">
        <v>74</v>
      </c>
      <c r="AV90" s="11" t="s">
        <v>74</v>
      </c>
      <c r="AW90" s="11" t="s">
        <v>30</v>
      </c>
      <c r="AX90" s="11" t="s">
        <v>67</v>
      </c>
      <c r="AY90" s="219" t="s">
        <v>104</v>
      </c>
    </row>
    <row r="91" spans="2:51" s="11" customFormat="1" ht="12">
      <c r="B91" s="208"/>
      <c r="C91" s="209"/>
      <c r="D91" s="210" t="s">
        <v>114</v>
      </c>
      <c r="E91" s="211" t="s">
        <v>1</v>
      </c>
      <c r="F91" s="212" t="s">
        <v>130</v>
      </c>
      <c r="G91" s="209"/>
      <c r="H91" s="213">
        <v>6.7</v>
      </c>
      <c r="I91" s="214"/>
      <c r="J91" s="209"/>
      <c r="K91" s="209"/>
      <c r="L91" s="215"/>
      <c r="M91" s="216"/>
      <c r="N91" s="217"/>
      <c r="O91" s="217"/>
      <c r="P91" s="217"/>
      <c r="Q91" s="217"/>
      <c r="R91" s="217"/>
      <c r="S91" s="217"/>
      <c r="T91" s="218"/>
      <c r="AT91" s="219" t="s">
        <v>114</v>
      </c>
      <c r="AU91" s="219" t="s">
        <v>74</v>
      </c>
      <c r="AV91" s="11" t="s">
        <v>74</v>
      </c>
      <c r="AW91" s="11" t="s">
        <v>30</v>
      </c>
      <c r="AX91" s="11" t="s">
        <v>67</v>
      </c>
      <c r="AY91" s="219" t="s">
        <v>104</v>
      </c>
    </row>
    <row r="92" spans="2:51" s="11" customFormat="1" ht="12">
      <c r="B92" s="208"/>
      <c r="C92" s="209"/>
      <c r="D92" s="210" t="s">
        <v>114</v>
      </c>
      <c r="E92" s="211" t="s">
        <v>1</v>
      </c>
      <c r="F92" s="212" t="s">
        <v>131</v>
      </c>
      <c r="G92" s="209"/>
      <c r="H92" s="213">
        <v>76.5</v>
      </c>
      <c r="I92" s="214"/>
      <c r="J92" s="209"/>
      <c r="K92" s="209"/>
      <c r="L92" s="215"/>
      <c r="M92" s="216"/>
      <c r="N92" s="217"/>
      <c r="O92" s="217"/>
      <c r="P92" s="217"/>
      <c r="Q92" s="217"/>
      <c r="R92" s="217"/>
      <c r="S92" s="217"/>
      <c r="T92" s="218"/>
      <c r="AT92" s="219" t="s">
        <v>114</v>
      </c>
      <c r="AU92" s="219" t="s">
        <v>74</v>
      </c>
      <c r="AV92" s="11" t="s">
        <v>74</v>
      </c>
      <c r="AW92" s="11" t="s">
        <v>30</v>
      </c>
      <c r="AX92" s="11" t="s">
        <v>67</v>
      </c>
      <c r="AY92" s="219" t="s">
        <v>104</v>
      </c>
    </row>
    <row r="93" spans="2:51" s="12" customFormat="1" ht="12">
      <c r="B93" s="220"/>
      <c r="C93" s="221"/>
      <c r="D93" s="210" t="s">
        <v>114</v>
      </c>
      <c r="E93" s="222" t="s">
        <v>1</v>
      </c>
      <c r="F93" s="223" t="s">
        <v>132</v>
      </c>
      <c r="G93" s="221"/>
      <c r="H93" s="224">
        <v>215.7</v>
      </c>
      <c r="I93" s="225"/>
      <c r="J93" s="221"/>
      <c r="K93" s="221"/>
      <c r="L93" s="226"/>
      <c r="M93" s="227"/>
      <c r="N93" s="228"/>
      <c r="O93" s="228"/>
      <c r="P93" s="228"/>
      <c r="Q93" s="228"/>
      <c r="R93" s="228"/>
      <c r="S93" s="228"/>
      <c r="T93" s="229"/>
      <c r="AT93" s="230" t="s">
        <v>114</v>
      </c>
      <c r="AU93" s="230" t="s">
        <v>74</v>
      </c>
      <c r="AV93" s="12" t="s">
        <v>112</v>
      </c>
      <c r="AW93" s="12" t="s">
        <v>30</v>
      </c>
      <c r="AX93" s="12" t="s">
        <v>72</v>
      </c>
      <c r="AY93" s="230" t="s">
        <v>104</v>
      </c>
    </row>
    <row r="94" spans="2:65" s="1" customFormat="1" ht="16.5" customHeight="1">
      <c r="B94" s="35"/>
      <c r="C94" s="196" t="s">
        <v>133</v>
      </c>
      <c r="D94" s="196" t="s">
        <v>107</v>
      </c>
      <c r="E94" s="197" t="s">
        <v>134</v>
      </c>
      <c r="F94" s="198" t="s">
        <v>135</v>
      </c>
      <c r="G94" s="199" t="s">
        <v>110</v>
      </c>
      <c r="H94" s="200">
        <v>815.94</v>
      </c>
      <c r="I94" s="201"/>
      <c r="J94" s="202">
        <f>ROUND(I94*H94,2)</f>
        <v>0</v>
      </c>
      <c r="K94" s="198" t="s">
        <v>111</v>
      </c>
      <c r="L94" s="40"/>
      <c r="M94" s="203" t="s">
        <v>1</v>
      </c>
      <c r="N94" s="204" t="s">
        <v>38</v>
      </c>
      <c r="O94" s="76"/>
      <c r="P94" s="205">
        <f>O94*H94</f>
        <v>0</v>
      </c>
      <c r="Q94" s="205">
        <v>0</v>
      </c>
      <c r="R94" s="205">
        <f>Q94*H94</f>
        <v>0</v>
      </c>
      <c r="S94" s="205">
        <v>0.44</v>
      </c>
      <c r="T94" s="206">
        <f>S94*H94</f>
        <v>359.01360000000005</v>
      </c>
      <c r="AR94" s="14" t="s">
        <v>112</v>
      </c>
      <c r="AT94" s="14" t="s">
        <v>107</v>
      </c>
      <c r="AU94" s="14" t="s">
        <v>74</v>
      </c>
      <c r="AY94" s="14" t="s">
        <v>104</v>
      </c>
      <c r="BE94" s="207">
        <f>IF(N94="základní",J94,0)</f>
        <v>0</v>
      </c>
      <c r="BF94" s="207">
        <f>IF(N94="snížená",J94,0)</f>
        <v>0</v>
      </c>
      <c r="BG94" s="207">
        <f>IF(N94="zákl. přenesená",J94,0)</f>
        <v>0</v>
      </c>
      <c r="BH94" s="207">
        <f>IF(N94="sníž. přenesená",J94,0)</f>
        <v>0</v>
      </c>
      <c r="BI94" s="207">
        <f>IF(N94="nulová",J94,0)</f>
        <v>0</v>
      </c>
      <c r="BJ94" s="14" t="s">
        <v>72</v>
      </c>
      <c r="BK94" s="207">
        <f>ROUND(I94*H94,2)</f>
        <v>0</v>
      </c>
      <c r="BL94" s="14" t="s">
        <v>112</v>
      </c>
      <c r="BM94" s="14" t="s">
        <v>136</v>
      </c>
    </row>
    <row r="95" spans="2:51" s="11" customFormat="1" ht="12">
      <c r="B95" s="208"/>
      <c r="C95" s="209"/>
      <c r="D95" s="210" t="s">
        <v>114</v>
      </c>
      <c r="E95" s="211" t="s">
        <v>1</v>
      </c>
      <c r="F95" s="212" t="s">
        <v>137</v>
      </c>
      <c r="G95" s="209"/>
      <c r="H95" s="213">
        <v>815.94</v>
      </c>
      <c r="I95" s="214"/>
      <c r="J95" s="209"/>
      <c r="K95" s="209"/>
      <c r="L95" s="215"/>
      <c r="M95" s="216"/>
      <c r="N95" s="217"/>
      <c r="O95" s="217"/>
      <c r="P95" s="217"/>
      <c r="Q95" s="217"/>
      <c r="R95" s="217"/>
      <c r="S95" s="217"/>
      <c r="T95" s="218"/>
      <c r="AT95" s="219" t="s">
        <v>114</v>
      </c>
      <c r="AU95" s="219" t="s">
        <v>74</v>
      </c>
      <c r="AV95" s="11" t="s">
        <v>74</v>
      </c>
      <c r="AW95" s="11" t="s">
        <v>30</v>
      </c>
      <c r="AX95" s="11" t="s">
        <v>72</v>
      </c>
      <c r="AY95" s="219" t="s">
        <v>104</v>
      </c>
    </row>
    <row r="96" spans="2:65" s="1" customFormat="1" ht="16.5" customHeight="1">
      <c r="B96" s="35"/>
      <c r="C96" s="196" t="s">
        <v>138</v>
      </c>
      <c r="D96" s="196" t="s">
        <v>107</v>
      </c>
      <c r="E96" s="197" t="s">
        <v>139</v>
      </c>
      <c r="F96" s="198" t="s">
        <v>140</v>
      </c>
      <c r="G96" s="199" t="s">
        <v>110</v>
      </c>
      <c r="H96" s="200">
        <v>906.44</v>
      </c>
      <c r="I96" s="201"/>
      <c r="J96" s="202">
        <f>ROUND(I96*H96,2)</f>
        <v>0</v>
      </c>
      <c r="K96" s="198" t="s">
        <v>111</v>
      </c>
      <c r="L96" s="40"/>
      <c r="M96" s="203" t="s">
        <v>1</v>
      </c>
      <c r="N96" s="204" t="s">
        <v>38</v>
      </c>
      <c r="O96" s="76"/>
      <c r="P96" s="205">
        <f>O96*H96</f>
        <v>0</v>
      </c>
      <c r="Q96" s="205">
        <v>0</v>
      </c>
      <c r="R96" s="205">
        <f>Q96*H96</f>
        <v>0</v>
      </c>
      <c r="S96" s="205">
        <v>0.098</v>
      </c>
      <c r="T96" s="206">
        <f>S96*H96</f>
        <v>88.83112000000001</v>
      </c>
      <c r="AR96" s="14" t="s">
        <v>112</v>
      </c>
      <c r="AT96" s="14" t="s">
        <v>107</v>
      </c>
      <c r="AU96" s="14" t="s">
        <v>74</v>
      </c>
      <c r="AY96" s="14" t="s">
        <v>104</v>
      </c>
      <c r="BE96" s="207">
        <f>IF(N96="základní",J96,0)</f>
        <v>0</v>
      </c>
      <c r="BF96" s="207">
        <f>IF(N96="snížená",J96,0)</f>
        <v>0</v>
      </c>
      <c r="BG96" s="207">
        <f>IF(N96="zákl. přenesená",J96,0)</f>
        <v>0</v>
      </c>
      <c r="BH96" s="207">
        <f>IF(N96="sníž. přenesená",J96,0)</f>
        <v>0</v>
      </c>
      <c r="BI96" s="207">
        <f>IF(N96="nulová",J96,0)</f>
        <v>0</v>
      </c>
      <c r="BJ96" s="14" t="s">
        <v>72</v>
      </c>
      <c r="BK96" s="207">
        <f>ROUND(I96*H96,2)</f>
        <v>0</v>
      </c>
      <c r="BL96" s="14" t="s">
        <v>112</v>
      </c>
      <c r="BM96" s="14" t="s">
        <v>141</v>
      </c>
    </row>
    <row r="97" spans="2:51" s="11" customFormat="1" ht="12">
      <c r="B97" s="208"/>
      <c r="C97" s="209"/>
      <c r="D97" s="210" t="s">
        <v>114</v>
      </c>
      <c r="E97" s="211" t="s">
        <v>1</v>
      </c>
      <c r="F97" s="212" t="s">
        <v>142</v>
      </c>
      <c r="G97" s="209"/>
      <c r="H97" s="213">
        <v>906.44</v>
      </c>
      <c r="I97" s="214"/>
      <c r="J97" s="209"/>
      <c r="K97" s="209"/>
      <c r="L97" s="215"/>
      <c r="M97" s="216"/>
      <c r="N97" s="217"/>
      <c r="O97" s="217"/>
      <c r="P97" s="217"/>
      <c r="Q97" s="217"/>
      <c r="R97" s="217"/>
      <c r="S97" s="217"/>
      <c r="T97" s="218"/>
      <c r="AT97" s="219" t="s">
        <v>114</v>
      </c>
      <c r="AU97" s="219" t="s">
        <v>74</v>
      </c>
      <c r="AV97" s="11" t="s">
        <v>74</v>
      </c>
      <c r="AW97" s="11" t="s">
        <v>30</v>
      </c>
      <c r="AX97" s="11" t="s">
        <v>72</v>
      </c>
      <c r="AY97" s="219" t="s">
        <v>104</v>
      </c>
    </row>
    <row r="98" spans="2:65" s="1" customFormat="1" ht="16.5" customHeight="1">
      <c r="B98" s="35"/>
      <c r="C98" s="196" t="s">
        <v>143</v>
      </c>
      <c r="D98" s="196" t="s">
        <v>107</v>
      </c>
      <c r="E98" s="197" t="s">
        <v>144</v>
      </c>
      <c r="F98" s="198" t="s">
        <v>145</v>
      </c>
      <c r="G98" s="199" t="s">
        <v>110</v>
      </c>
      <c r="H98" s="200">
        <v>2733</v>
      </c>
      <c r="I98" s="201"/>
      <c r="J98" s="202">
        <f>ROUND(I98*H98,2)</f>
        <v>0</v>
      </c>
      <c r="K98" s="198" t="s">
        <v>111</v>
      </c>
      <c r="L98" s="40"/>
      <c r="M98" s="203" t="s">
        <v>1</v>
      </c>
      <c r="N98" s="204" t="s">
        <v>38</v>
      </c>
      <c r="O98" s="76"/>
      <c r="P98" s="205">
        <f>O98*H98</f>
        <v>0</v>
      </c>
      <c r="Q98" s="205">
        <v>0.00016</v>
      </c>
      <c r="R98" s="205">
        <f>Q98*H98</f>
        <v>0.43728000000000006</v>
      </c>
      <c r="S98" s="205">
        <v>0.256</v>
      </c>
      <c r="T98" s="206">
        <f>S98*H98</f>
        <v>699.648</v>
      </c>
      <c r="AR98" s="14" t="s">
        <v>112</v>
      </c>
      <c r="AT98" s="14" t="s">
        <v>107</v>
      </c>
      <c r="AU98" s="14" t="s">
        <v>74</v>
      </c>
      <c r="AY98" s="14" t="s">
        <v>104</v>
      </c>
      <c r="BE98" s="207">
        <f>IF(N98="základní",J98,0)</f>
        <v>0</v>
      </c>
      <c r="BF98" s="207">
        <f>IF(N98="snížená",J98,0)</f>
        <v>0</v>
      </c>
      <c r="BG98" s="207">
        <f>IF(N98="zákl. přenesená",J98,0)</f>
        <v>0</v>
      </c>
      <c r="BH98" s="207">
        <f>IF(N98="sníž. přenesená",J98,0)</f>
        <v>0</v>
      </c>
      <c r="BI98" s="207">
        <f>IF(N98="nulová",J98,0)</f>
        <v>0</v>
      </c>
      <c r="BJ98" s="14" t="s">
        <v>72</v>
      </c>
      <c r="BK98" s="207">
        <f>ROUND(I98*H98,2)</f>
        <v>0</v>
      </c>
      <c r="BL98" s="14" t="s">
        <v>112</v>
      </c>
      <c r="BM98" s="14" t="s">
        <v>146</v>
      </c>
    </row>
    <row r="99" spans="2:51" s="11" customFormat="1" ht="12">
      <c r="B99" s="208"/>
      <c r="C99" s="209"/>
      <c r="D99" s="210" t="s">
        <v>114</v>
      </c>
      <c r="E99" s="211" t="s">
        <v>1</v>
      </c>
      <c r="F99" s="212" t="s">
        <v>147</v>
      </c>
      <c r="G99" s="209"/>
      <c r="H99" s="213">
        <v>2733</v>
      </c>
      <c r="I99" s="214"/>
      <c r="J99" s="209"/>
      <c r="K99" s="209"/>
      <c r="L99" s="215"/>
      <c r="M99" s="216"/>
      <c r="N99" s="217"/>
      <c r="O99" s="217"/>
      <c r="P99" s="217"/>
      <c r="Q99" s="217"/>
      <c r="R99" s="217"/>
      <c r="S99" s="217"/>
      <c r="T99" s="218"/>
      <c r="AT99" s="219" t="s">
        <v>114</v>
      </c>
      <c r="AU99" s="219" t="s">
        <v>74</v>
      </c>
      <c r="AV99" s="11" t="s">
        <v>74</v>
      </c>
      <c r="AW99" s="11" t="s">
        <v>30</v>
      </c>
      <c r="AX99" s="11" t="s">
        <v>72</v>
      </c>
      <c r="AY99" s="219" t="s">
        <v>104</v>
      </c>
    </row>
    <row r="100" spans="2:65" s="1" customFormat="1" ht="16.5" customHeight="1">
      <c r="B100" s="35"/>
      <c r="C100" s="196" t="s">
        <v>74</v>
      </c>
      <c r="D100" s="196" t="s">
        <v>107</v>
      </c>
      <c r="E100" s="197" t="s">
        <v>148</v>
      </c>
      <c r="F100" s="198" t="s">
        <v>149</v>
      </c>
      <c r="G100" s="199" t="s">
        <v>110</v>
      </c>
      <c r="H100" s="200">
        <v>1800</v>
      </c>
      <c r="I100" s="201"/>
      <c r="J100" s="202">
        <f>ROUND(I100*H100,2)</f>
        <v>0</v>
      </c>
      <c r="K100" s="198" t="s">
        <v>1</v>
      </c>
      <c r="L100" s="40"/>
      <c r="M100" s="203" t="s">
        <v>1</v>
      </c>
      <c r="N100" s="204" t="s">
        <v>38</v>
      </c>
      <c r="O100" s="76"/>
      <c r="P100" s="205">
        <f>O100*H100</f>
        <v>0</v>
      </c>
      <c r="Q100" s="205">
        <v>0.00016</v>
      </c>
      <c r="R100" s="205">
        <f>Q100*H100</f>
        <v>0.28800000000000003</v>
      </c>
      <c r="S100" s="205">
        <v>0.3072</v>
      </c>
      <c r="T100" s="206">
        <f>S100*H100</f>
        <v>552.9599999999999</v>
      </c>
      <c r="AR100" s="14" t="s">
        <v>112</v>
      </c>
      <c r="AT100" s="14" t="s">
        <v>107</v>
      </c>
      <c r="AU100" s="14" t="s">
        <v>74</v>
      </c>
      <c r="AY100" s="14" t="s">
        <v>104</v>
      </c>
      <c r="BE100" s="207">
        <f>IF(N100="základní",J100,0)</f>
        <v>0</v>
      </c>
      <c r="BF100" s="207">
        <f>IF(N100="snížená",J100,0)</f>
        <v>0</v>
      </c>
      <c r="BG100" s="207">
        <f>IF(N100="zákl. přenesená",J100,0)</f>
        <v>0</v>
      </c>
      <c r="BH100" s="207">
        <f>IF(N100="sníž. přenesená",J100,0)</f>
        <v>0</v>
      </c>
      <c r="BI100" s="207">
        <f>IF(N100="nulová",J100,0)</f>
        <v>0</v>
      </c>
      <c r="BJ100" s="14" t="s">
        <v>72</v>
      </c>
      <c r="BK100" s="207">
        <f>ROUND(I100*H100,2)</f>
        <v>0</v>
      </c>
      <c r="BL100" s="14" t="s">
        <v>112</v>
      </c>
      <c r="BM100" s="14" t="s">
        <v>150</v>
      </c>
    </row>
    <row r="101" spans="2:51" s="11" customFormat="1" ht="12">
      <c r="B101" s="208"/>
      <c r="C101" s="209"/>
      <c r="D101" s="210" t="s">
        <v>114</v>
      </c>
      <c r="E101" s="211" t="s">
        <v>1</v>
      </c>
      <c r="F101" s="212" t="s">
        <v>151</v>
      </c>
      <c r="G101" s="209"/>
      <c r="H101" s="213">
        <v>1800</v>
      </c>
      <c r="I101" s="214"/>
      <c r="J101" s="209"/>
      <c r="K101" s="209"/>
      <c r="L101" s="215"/>
      <c r="M101" s="216"/>
      <c r="N101" s="217"/>
      <c r="O101" s="217"/>
      <c r="P101" s="217"/>
      <c r="Q101" s="217"/>
      <c r="R101" s="217"/>
      <c r="S101" s="217"/>
      <c r="T101" s="218"/>
      <c r="AT101" s="219" t="s">
        <v>114</v>
      </c>
      <c r="AU101" s="219" t="s">
        <v>74</v>
      </c>
      <c r="AV101" s="11" t="s">
        <v>74</v>
      </c>
      <c r="AW101" s="11" t="s">
        <v>30</v>
      </c>
      <c r="AX101" s="11" t="s">
        <v>72</v>
      </c>
      <c r="AY101" s="219" t="s">
        <v>104</v>
      </c>
    </row>
    <row r="102" spans="2:65" s="1" customFormat="1" ht="16.5" customHeight="1">
      <c r="B102" s="35"/>
      <c r="C102" s="196" t="s">
        <v>152</v>
      </c>
      <c r="D102" s="196" t="s">
        <v>107</v>
      </c>
      <c r="E102" s="197" t="s">
        <v>153</v>
      </c>
      <c r="F102" s="198" t="s">
        <v>154</v>
      </c>
      <c r="G102" s="199" t="s">
        <v>110</v>
      </c>
      <c r="H102" s="200">
        <v>906.6</v>
      </c>
      <c r="I102" s="201"/>
      <c r="J102" s="202">
        <f>ROUND(I102*H102,2)</f>
        <v>0</v>
      </c>
      <c r="K102" s="198" t="s">
        <v>127</v>
      </c>
      <c r="L102" s="40"/>
      <c r="M102" s="203" t="s">
        <v>1</v>
      </c>
      <c r="N102" s="204" t="s">
        <v>38</v>
      </c>
      <c r="O102" s="76"/>
      <c r="P102" s="205">
        <f>O102*H102</f>
        <v>0</v>
      </c>
      <c r="Q102" s="205">
        <v>0</v>
      </c>
      <c r="R102" s="205">
        <f>Q102*H102</f>
        <v>0</v>
      </c>
      <c r="S102" s="205">
        <v>0</v>
      </c>
      <c r="T102" s="206">
        <f>S102*H102</f>
        <v>0</v>
      </c>
      <c r="AR102" s="14" t="s">
        <v>112</v>
      </c>
      <c r="AT102" s="14" t="s">
        <v>107</v>
      </c>
      <c r="AU102" s="14" t="s">
        <v>74</v>
      </c>
      <c r="AY102" s="14" t="s">
        <v>104</v>
      </c>
      <c r="BE102" s="207">
        <f>IF(N102="základní",J102,0)</f>
        <v>0</v>
      </c>
      <c r="BF102" s="207">
        <f>IF(N102="snížená",J102,0)</f>
        <v>0</v>
      </c>
      <c r="BG102" s="207">
        <f>IF(N102="zákl. přenesená",J102,0)</f>
        <v>0</v>
      </c>
      <c r="BH102" s="207">
        <f>IF(N102="sníž. přenesená",J102,0)</f>
        <v>0</v>
      </c>
      <c r="BI102" s="207">
        <f>IF(N102="nulová",J102,0)</f>
        <v>0</v>
      </c>
      <c r="BJ102" s="14" t="s">
        <v>72</v>
      </c>
      <c r="BK102" s="207">
        <f>ROUND(I102*H102,2)</f>
        <v>0</v>
      </c>
      <c r="BL102" s="14" t="s">
        <v>112</v>
      </c>
      <c r="BM102" s="14" t="s">
        <v>155</v>
      </c>
    </row>
    <row r="103" spans="2:51" s="11" customFormat="1" ht="12">
      <c r="B103" s="208"/>
      <c r="C103" s="209"/>
      <c r="D103" s="210" t="s">
        <v>114</v>
      </c>
      <c r="E103" s="211" t="s">
        <v>1</v>
      </c>
      <c r="F103" s="212" t="s">
        <v>156</v>
      </c>
      <c r="G103" s="209"/>
      <c r="H103" s="213">
        <v>906.6</v>
      </c>
      <c r="I103" s="214"/>
      <c r="J103" s="209"/>
      <c r="K103" s="209"/>
      <c r="L103" s="215"/>
      <c r="M103" s="216"/>
      <c r="N103" s="217"/>
      <c r="O103" s="217"/>
      <c r="P103" s="217"/>
      <c r="Q103" s="217"/>
      <c r="R103" s="217"/>
      <c r="S103" s="217"/>
      <c r="T103" s="218"/>
      <c r="AT103" s="219" t="s">
        <v>114</v>
      </c>
      <c r="AU103" s="219" t="s">
        <v>74</v>
      </c>
      <c r="AV103" s="11" t="s">
        <v>74</v>
      </c>
      <c r="AW103" s="11" t="s">
        <v>30</v>
      </c>
      <c r="AX103" s="11" t="s">
        <v>67</v>
      </c>
      <c r="AY103" s="219" t="s">
        <v>104</v>
      </c>
    </row>
    <row r="104" spans="2:51" s="12" customFormat="1" ht="12">
      <c r="B104" s="220"/>
      <c r="C104" s="221"/>
      <c r="D104" s="210" t="s">
        <v>114</v>
      </c>
      <c r="E104" s="222" t="s">
        <v>1</v>
      </c>
      <c r="F104" s="223" t="s">
        <v>132</v>
      </c>
      <c r="G104" s="221"/>
      <c r="H104" s="224">
        <v>906.6</v>
      </c>
      <c r="I104" s="225"/>
      <c r="J104" s="221"/>
      <c r="K104" s="221"/>
      <c r="L104" s="226"/>
      <c r="M104" s="227"/>
      <c r="N104" s="228"/>
      <c r="O104" s="228"/>
      <c r="P104" s="228"/>
      <c r="Q104" s="228"/>
      <c r="R104" s="228"/>
      <c r="S104" s="228"/>
      <c r="T104" s="229"/>
      <c r="AT104" s="230" t="s">
        <v>114</v>
      </c>
      <c r="AU104" s="230" t="s">
        <v>74</v>
      </c>
      <c r="AV104" s="12" t="s">
        <v>112</v>
      </c>
      <c r="AW104" s="12" t="s">
        <v>30</v>
      </c>
      <c r="AX104" s="12" t="s">
        <v>72</v>
      </c>
      <c r="AY104" s="230" t="s">
        <v>104</v>
      </c>
    </row>
    <row r="105" spans="2:63" s="10" customFormat="1" ht="22.8" customHeight="1">
      <c r="B105" s="180"/>
      <c r="C105" s="181"/>
      <c r="D105" s="182" t="s">
        <v>66</v>
      </c>
      <c r="E105" s="194" t="s">
        <v>157</v>
      </c>
      <c r="F105" s="194" t="s">
        <v>158</v>
      </c>
      <c r="G105" s="181"/>
      <c r="H105" s="181"/>
      <c r="I105" s="184"/>
      <c r="J105" s="195">
        <f>BK105</f>
        <v>0</v>
      </c>
      <c r="K105" s="181"/>
      <c r="L105" s="186"/>
      <c r="M105" s="187"/>
      <c r="N105" s="188"/>
      <c r="O105" s="188"/>
      <c r="P105" s="189">
        <f>SUM(P106:P115)</f>
        <v>0</v>
      </c>
      <c r="Q105" s="188"/>
      <c r="R105" s="189">
        <f>SUM(R106:R115)</f>
        <v>631.1544672000001</v>
      </c>
      <c r="S105" s="188"/>
      <c r="T105" s="190">
        <f>SUM(T106:T115)</f>
        <v>0</v>
      </c>
      <c r="AR105" s="191" t="s">
        <v>72</v>
      </c>
      <c r="AT105" s="192" t="s">
        <v>66</v>
      </c>
      <c r="AU105" s="192" t="s">
        <v>72</v>
      </c>
      <c r="AY105" s="191" t="s">
        <v>104</v>
      </c>
      <c r="BK105" s="193">
        <f>SUM(BK106:BK115)</f>
        <v>0</v>
      </c>
    </row>
    <row r="106" spans="2:65" s="1" customFormat="1" ht="16.5" customHeight="1">
      <c r="B106" s="35"/>
      <c r="C106" s="196" t="s">
        <v>159</v>
      </c>
      <c r="D106" s="196" t="s">
        <v>107</v>
      </c>
      <c r="E106" s="197" t="s">
        <v>160</v>
      </c>
      <c r="F106" s="198" t="s">
        <v>161</v>
      </c>
      <c r="G106" s="199" t="s">
        <v>110</v>
      </c>
      <c r="H106" s="200">
        <v>906.44</v>
      </c>
      <c r="I106" s="201"/>
      <c r="J106" s="202">
        <f>ROUND(I106*H106,2)</f>
        <v>0</v>
      </c>
      <c r="K106" s="198" t="s">
        <v>111</v>
      </c>
      <c r="L106" s="40"/>
      <c r="M106" s="203" t="s">
        <v>1</v>
      </c>
      <c r="N106" s="204" t="s">
        <v>38</v>
      </c>
      <c r="O106" s="76"/>
      <c r="P106" s="205">
        <f>O106*H106</f>
        <v>0</v>
      </c>
      <c r="Q106" s="205">
        <v>0.3708</v>
      </c>
      <c r="R106" s="205">
        <f>Q106*H106</f>
        <v>336.107952</v>
      </c>
      <c r="S106" s="205">
        <v>0</v>
      </c>
      <c r="T106" s="206">
        <f>S106*H106</f>
        <v>0</v>
      </c>
      <c r="AR106" s="14" t="s">
        <v>112</v>
      </c>
      <c r="AT106" s="14" t="s">
        <v>107</v>
      </c>
      <c r="AU106" s="14" t="s">
        <v>74</v>
      </c>
      <c r="AY106" s="14" t="s">
        <v>104</v>
      </c>
      <c r="BE106" s="207">
        <f>IF(N106="základní",J106,0)</f>
        <v>0</v>
      </c>
      <c r="BF106" s="207">
        <f>IF(N106="snížená",J106,0)</f>
        <v>0</v>
      </c>
      <c r="BG106" s="207">
        <f>IF(N106="zákl. přenesená",J106,0)</f>
        <v>0</v>
      </c>
      <c r="BH106" s="207">
        <f>IF(N106="sníž. přenesená",J106,0)</f>
        <v>0</v>
      </c>
      <c r="BI106" s="207">
        <f>IF(N106="nulová",J106,0)</f>
        <v>0</v>
      </c>
      <c r="BJ106" s="14" t="s">
        <v>72</v>
      </c>
      <c r="BK106" s="207">
        <f>ROUND(I106*H106,2)</f>
        <v>0</v>
      </c>
      <c r="BL106" s="14" t="s">
        <v>112</v>
      </c>
      <c r="BM106" s="14" t="s">
        <v>162</v>
      </c>
    </row>
    <row r="107" spans="2:65" s="1" customFormat="1" ht="16.5" customHeight="1">
      <c r="B107" s="35"/>
      <c r="C107" s="196" t="s">
        <v>163</v>
      </c>
      <c r="D107" s="196" t="s">
        <v>107</v>
      </c>
      <c r="E107" s="197" t="s">
        <v>164</v>
      </c>
      <c r="F107" s="198" t="s">
        <v>165</v>
      </c>
      <c r="G107" s="199" t="s">
        <v>110</v>
      </c>
      <c r="H107" s="200">
        <v>906.44</v>
      </c>
      <c r="I107" s="201"/>
      <c r="J107" s="202">
        <f>ROUND(I107*H107,2)</f>
        <v>0</v>
      </c>
      <c r="K107" s="198" t="s">
        <v>111</v>
      </c>
      <c r="L107" s="40"/>
      <c r="M107" s="203" t="s">
        <v>1</v>
      </c>
      <c r="N107" s="204" t="s">
        <v>38</v>
      </c>
      <c r="O107" s="76"/>
      <c r="P107" s="205">
        <f>O107*H107</f>
        <v>0</v>
      </c>
      <c r="Q107" s="205">
        <v>0.25008</v>
      </c>
      <c r="R107" s="205">
        <f>Q107*H107</f>
        <v>226.68251520000004</v>
      </c>
      <c r="S107" s="205">
        <v>0</v>
      </c>
      <c r="T107" s="206">
        <f>S107*H107</f>
        <v>0</v>
      </c>
      <c r="AR107" s="14" t="s">
        <v>112</v>
      </c>
      <c r="AT107" s="14" t="s">
        <v>107</v>
      </c>
      <c r="AU107" s="14" t="s">
        <v>74</v>
      </c>
      <c r="AY107" s="14" t="s">
        <v>104</v>
      </c>
      <c r="BE107" s="207">
        <f>IF(N107="základní",J107,0)</f>
        <v>0</v>
      </c>
      <c r="BF107" s="207">
        <f>IF(N107="snížená",J107,0)</f>
        <v>0</v>
      </c>
      <c r="BG107" s="207">
        <f>IF(N107="zákl. přenesená",J107,0)</f>
        <v>0</v>
      </c>
      <c r="BH107" s="207">
        <f>IF(N107="sníž. přenesená",J107,0)</f>
        <v>0</v>
      </c>
      <c r="BI107" s="207">
        <f>IF(N107="nulová",J107,0)</f>
        <v>0</v>
      </c>
      <c r="BJ107" s="14" t="s">
        <v>72</v>
      </c>
      <c r="BK107" s="207">
        <f>ROUND(I107*H107,2)</f>
        <v>0</v>
      </c>
      <c r="BL107" s="14" t="s">
        <v>112</v>
      </c>
      <c r="BM107" s="14" t="s">
        <v>166</v>
      </c>
    </row>
    <row r="108" spans="2:65" s="1" customFormat="1" ht="16.5" customHeight="1">
      <c r="B108" s="35"/>
      <c r="C108" s="196" t="s">
        <v>167</v>
      </c>
      <c r="D108" s="196" t="s">
        <v>107</v>
      </c>
      <c r="E108" s="197" t="s">
        <v>168</v>
      </c>
      <c r="F108" s="198" t="s">
        <v>169</v>
      </c>
      <c r="G108" s="199" t="s">
        <v>110</v>
      </c>
      <c r="H108" s="200">
        <v>316.5</v>
      </c>
      <c r="I108" s="201"/>
      <c r="J108" s="202">
        <f>ROUND(I108*H108,2)</f>
        <v>0</v>
      </c>
      <c r="K108" s="198" t="s">
        <v>111</v>
      </c>
      <c r="L108" s="40"/>
      <c r="M108" s="203" t="s">
        <v>1</v>
      </c>
      <c r="N108" s="204" t="s">
        <v>38</v>
      </c>
      <c r="O108" s="76"/>
      <c r="P108" s="205">
        <f>O108*H108</f>
        <v>0</v>
      </c>
      <c r="Q108" s="205">
        <v>0.216</v>
      </c>
      <c r="R108" s="205">
        <f>Q108*H108</f>
        <v>68.364</v>
      </c>
      <c r="S108" s="205">
        <v>0</v>
      </c>
      <c r="T108" s="206">
        <f>S108*H108</f>
        <v>0</v>
      </c>
      <c r="AR108" s="14" t="s">
        <v>112</v>
      </c>
      <c r="AT108" s="14" t="s">
        <v>107</v>
      </c>
      <c r="AU108" s="14" t="s">
        <v>74</v>
      </c>
      <c r="AY108" s="14" t="s">
        <v>104</v>
      </c>
      <c r="BE108" s="207">
        <f>IF(N108="základní",J108,0)</f>
        <v>0</v>
      </c>
      <c r="BF108" s="207">
        <f>IF(N108="snížená",J108,0)</f>
        <v>0</v>
      </c>
      <c r="BG108" s="207">
        <f>IF(N108="zákl. přenesená",J108,0)</f>
        <v>0</v>
      </c>
      <c r="BH108" s="207">
        <f>IF(N108="sníž. přenesená",J108,0)</f>
        <v>0</v>
      </c>
      <c r="BI108" s="207">
        <f>IF(N108="nulová",J108,0)</f>
        <v>0</v>
      </c>
      <c r="BJ108" s="14" t="s">
        <v>72</v>
      </c>
      <c r="BK108" s="207">
        <f>ROUND(I108*H108,2)</f>
        <v>0</v>
      </c>
      <c r="BL108" s="14" t="s">
        <v>112</v>
      </c>
      <c r="BM108" s="14" t="s">
        <v>170</v>
      </c>
    </row>
    <row r="109" spans="2:65" s="1" customFormat="1" ht="16.5" customHeight="1">
      <c r="B109" s="35"/>
      <c r="C109" s="196" t="s">
        <v>112</v>
      </c>
      <c r="D109" s="196" t="s">
        <v>107</v>
      </c>
      <c r="E109" s="197" t="s">
        <v>171</v>
      </c>
      <c r="F109" s="198" t="s">
        <v>172</v>
      </c>
      <c r="G109" s="199" t="s">
        <v>110</v>
      </c>
      <c r="H109" s="200">
        <v>9066</v>
      </c>
      <c r="I109" s="201"/>
      <c r="J109" s="202">
        <f>ROUND(I109*H109,2)</f>
        <v>0</v>
      </c>
      <c r="K109" s="198" t="s">
        <v>127</v>
      </c>
      <c r="L109" s="40"/>
      <c r="M109" s="203" t="s">
        <v>1</v>
      </c>
      <c r="N109" s="204" t="s">
        <v>38</v>
      </c>
      <c r="O109" s="76"/>
      <c r="P109" s="205">
        <f>O109*H109</f>
        <v>0</v>
      </c>
      <c r="Q109" s="205">
        <v>0</v>
      </c>
      <c r="R109" s="205">
        <f>Q109*H109</f>
        <v>0</v>
      </c>
      <c r="S109" s="205">
        <v>0</v>
      </c>
      <c r="T109" s="206">
        <f>S109*H109</f>
        <v>0</v>
      </c>
      <c r="AR109" s="14" t="s">
        <v>112</v>
      </c>
      <c r="AT109" s="14" t="s">
        <v>107</v>
      </c>
      <c r="AU109" s="14" t="s">
        <v>74</v>
      </c>
      <c r="AY109" s="14" t="s">
        <v>104</v>
      </c>
      <c r="BE109" s="207">
        <f>IF(N109="základní",J109,0)</f>
        <v>0</v>
      </c>
      <c r="BF109" s="207">
        <f>IF(N109="snížená",J109,0)</f>
        <v>0</v>
      </c>
      <c r="BG109" s="207">
        <f>IF(N109="zákl. přenesená",J109,0)</f>
        <v>0</v>
      </c>
      <c r="BH109" s="207">
        <f>IF(N109="sníž. přenesená",J109,0)</f>
        <v>0</v>
      </c>
      <c r="BI109" s="207">
        <f>IF(N109="nulová",J109,0)</f>
        <v>0</v>
      </c>
      <c r="BJ109" s="14" t="s">
        <v>72</v>
      </c>
      <c r="BK109" s="207">
        <f>ROUND(I109*H109,2)</f>
        <v>0</v>
      </c>
      <c r="BL109" s="14" t="s">
        <v>112</v>
      </c>
      <c r="BM109" s="14" t="s">
        <v>173</v>
      </c>
    </row>
    <row r="110" spans="2:51" s="11" customFormat="1" ht="12">
      <c r="B110" s="208"/>
      <c r="C110" s="209"/>
      <c r="D110" s="210" t="s">
        <v>114</v>
      </c>
      <c r="E110" s="211" t="s">
        <v>1</v>
      </c>
      <c r="F110" s="212" t="s">
        <v>174</v>
      </c>
      <c r="G110" s="209"/>
      <c r="H110" s="213">
        <v>9066</v>
      </c>
      <c r="I110" s="214"/>
      <c r="J110" s="209"/>
      <c r="K110" s="209"/>
      <c r="L110" s="215"/>
      <c r="M110" s="216"/>
      <c r="N110" s="217"/>
      <c r="O110" s="217"/>
      <c r="P110" s="217"/>
      <c r="Q110" s="217"/>
      <c r="R110" s="217"/>
      <c r="S110" s="217"/>
      <c r="T110" s="218"/>
      <c r="AT110" s="219" t="s">
        <v>114</v>
      </c>
      <c r="AU110" s="219" t="s">
        <v>74</v>
      </c>
      <c r="AV110" s="11" t="s">
        <v>74</v>
      </c>
      <c r="AW110" s="11" t="s">
        <v>30</v>
      </c>
      <c r="AX110" s="11" t="s">
        <v>72</v>
      </c>
      <c r="AY110" s="219" t="s">
        <v>104</v>
      </c>
    </row>
    <row r="111" spans="2:65" s="1" customFormat="1" ht="16.5" customHeight="1">
      <c r="B111" s="35"/>
      <c r="C111" s="196" t="s">
        <v>157</v>
      </c>
      <c r="D111" s="196" t="s">
        <v>107</v>
      </c>
      <c r="E111" s="197" t="s">
        <v>175</v>
      </c>
      <c r="F111" s="198" t="s">
        <v>176</v>
      </c>
      <c r="G111" s="199" t="s">
        <v>110</v>
      </c>
      <c r="H111" s="200">
        <v>4533</v>
      </c>
      <c r="I111" s="201"/>
      <c r="J111" s="202">
        <f>ROUND(I111*H111,2)</f>
        <v>0</v>
      </c>
      <c r="K111" s="198" t="s">
        <v>111</v>
      </c>
      <c r="L111" s="40"/>
      <c r="M111" s="203" t="s">
        <v>1</v>
      </c>
      <c r="N111" s="204" t="s">
        <v>38</v>
      </c>
      <c r="O111" s="76"/>
      <c r="P111" s="205">
        <f>O111*H111</f>
        <v>0</v>
      </c>
      <c r="Q111" s="205">
        <v>0</v>
      </c>
      <c r="R111" s="205">
        <f>Q111*H111</f>
        <v>0</v>
      </c>
      <c r="S111" s="205">
        <v>0</v>
      </c>
      <c r="T111" s="206">
        <f>S111*H111</f>
        <v>0</v>
      </c>
      <c r="AR111" s="14" t="s">
        <v>112</v>
      </c>
      <c r="AT111" s="14" t="s">
        <v>107</v>
      </c>
      <c r="AU111" s="14" t="s">
        <v>74</v>
      </c>
      <c r="AY111" s="14" t="s">
        <v>104</v>
      </c>
      <c r="BE111" s="207">
        <f>IF(N111="základní",J111,0)</f>
        <v>0</v>
      </c>
      <c r="BF111" s="207">
        <f>IF(N111="snížená",J111,0)</f>
        <v>0</v>
      </c>
      <c r="BG111" s="207">
        <f>IF(N111="zákl. přenesená",J111,0)</f>
        <v>0</v>
      </c>
      <c r="BH111" s="207">
        <f>IF(N111="sníž. přenesená",J111,0)</f>
        <v>0</v>
      </c>
      <c r="BI111" s="207">
        <f>IF(N111="nulová",J111,0)</f>
        <v>0</v>
      </c>
      <c r="BJ111" s="14" t="s">
        <v>72</v>
      </c>
      <c r="BK111" s="207">
        <f>ROUND(I111*H111,2)</f>
        <v>0</v>
      </c>
      <c r="BL111" s="14" t="s">
        <v>112</v>
      </c>
      <c r="BM111" s="14" t="s">
        <v>177</v>
      </c>
    </row>
    <row r="112" spans="2:51" s="11" customFormat="1" ht="12">
      <c r="B112" s="208"/>
      <c r="C112" s="209"/>
      <c r="D112" s="210" t="s">
        <v>114</v>
      </c>
      <c r="E112" s="211" t="s">
        <v>1</v>
      </c>
      <c r="F112" s="212" t="s">
        <v>178</v>
      </c>
      <c r="G112" s="209"/>
      <c r="H112" s="213">
        <v>4533</v>
      </c>
      <c r="I112" s="214"/>
      <c r="J112" s="209"/>
      <c r="K112" s="209"/>
      <c r="L112" s="215"/>
      <c r="M112" s="216"/>
      <c r="N112" s="217"/>
      <c r="O112" s="217"/>
      <c r="P112" s="217"/>
      <c r="Q112" s="217"/>
      <c r="R112" s="217"/>
      <c r="S112" s="217"/>
      <c r="T112" s="218"/>
      <c r="AT112" s="219" t="s">
        <v>114</v>
      </c>
      <c r="AU112" s="219" t="s">
        <v>74</v>
      </c>
      <c r="AV112" s="11" t="s">
        <v>74</v>
      </c>
      <c r="AW112" s="11" t="s">
        <v>30</v>
      </c>
      <c r="AX112" s="11" t="s">
        <v>72</v>
      </c>
      <c r="AY112" s="219" t="s">
        <v>104</v>
      </c>
    </row>
    <row r="113" spans="2:65" s="1" customFormat="1" ht="22.5" customHeight="1">
      <c r="B113" s="35"/>
      <c r="C113" s="196" t="s">
        <v>179</v>
      </c>
      <c r="D113" s="196" t="s">
        <v>107</v>
      </c>
      <c r="E113" s="197" t="s">
        <v>180</v>
      </c>
      <c r="F113" s="198" t="s">
        <v>181</v>
      </c>
      <c r="G113" s="199" t="s">
        <v>110</v>
      </c>
      <c r="H113" s="200">
        <v>4533</v>
      </c>
      <c r="I113" s="201"/>
      <c r="J113" s="202">
        <f>ROUND(I113*H113,2)</f>
        <v>0</v>
      </c>
      <c r="K113" s="198" t="s">
        <v>1</v>
      </c>
      <c r="L113" s="40"/>
      <c r="M113" s="203" t="s">
        <v>1</v>
      </c>
      <c r="N113" s="204" t="s">
        <v>38</v>
      </c>
      <c r="O113" s="76"/>
      <c r="P113" s="205">
        <f>O113*H113</f>
        <v>0</v>
      </c>
      <c r="Q113" s="205">
        <v>0</v>
      </c>
      <c r="R113" s="205">
        <f>Q113*H113</f>
        <v>0</v>
      </c>
      <c r="S113" s="205">
        <v>0</v>
      </c>
      <c r="T113" s="206">
        <f>S113*H113</f>
        <v>0</v>
      </c>
      <c r="AR113" s="14" t="s">
        <v>112</v>
      </c>
      <c r="AT113" s="14" t="s">
        <v>107</v>
      </c>
      <c r="AU113" s="14" t="s">
        <v>74</v>
      </c>
      <c r="AY113" s="14" t="s">
        <v>104</v>
      </c>
      <c r="BE113" s="207">
        <f>IF(N113="základní",J113,0)</f>
        <v>0</v>
      </c>
      <c r="BF113" s="207">
        <f>IF(N113="snížená",J113,0)</f>
        <v>0</v>
      </c>
      <c r="BG113" s="207">
        <f>IF(N113="zákl. přenesená",J113,0)</f>
        <v>0</v>
      </c>
      <c r="BH113" s="207">
        <f>IF(N113="sníž. přenesená",J113,0)</f>
        <v>0</v>
      </c>
      <c r="BI113" s="207">
        <f>IF(N113="nulová",J113,0)</f>
        <v>0</v>
      </c>
      <c r="BJ113" s="14" t="s">
        <v>72</v>
      </c>
      <c r="BK113" s="207">
        <f>ROUND(I113*H113,2)</f>
        <v>0</v>
      </c>
      <c r="BL113" s="14" t="s">
        <v>112</v>
      </c>
      <c r="BM113" s="14" t="s">
        <v>182</v>
      </c>
    </row>
    <row r="114" spans="2:65" s="1" customFormat="1" ht="16.5" customHeight="1">
      <c r="B114" s="35"/>
      <c r="C114" s="196" t="s">
        <v>183</v>
      </c>
      <c r="D114" s="196" t="s">
        <v>107</v>
      </c>
      <c r="E114" s="197" t="s">
        <v>184</v>
      </c>
      <c r="F114" s="198" t="s">
        <v>185</v>
      </c>
      <c r="G114" s="199" t="s">
        <v>110</v>
      </c>
      <c r="H114" s="200">
        <v>4533</v>
      </c>
      <c r="I114" s="201"/>
      <c r="J114" s="202">
        <f>ROUND(I114*H114,2)</f>
        <v>0</v>
      </c>
      <c r="K114" s="198" t="s">
        <v>1</v>
      </c>
      <c r="L114" s="40"/>
      <c r="M114" s="203" t="s">
        <v>1</v>
      </c>
      <c r="N114" s="204" t="s">
        <v>38</v>
      </c>
      <c r="O114" s="76"/>
      <c r="P114" s="205">
        <f>O114*H114</f>
        <v>0</v>
      </c>
      <c r="Q114" s="205">
        <v>0</v>
      </c>
      <c r="R114" s="205">
        <f>Q114*H114</f>
        <v>0</v>
      </c>
      <c r="S114" s="205">
        <v>0</v>
      </c>
      <c r="T114" s="206">
        <f>S114*H114</f>
        <v>0</v>
      </c>
      <c r="AR114" s="14" t="s">
        <v>112</v>
      </c>
      <c r="AT114" s="14" t="s">
        <v>107</v>
      </c>
      <c r="AU114" s="14" t="s">
        <v>74</v>
      </c>
      <c r="AY114" s="14" t="s">
        <v>104</v>
      </c>
      <c r="BE114" s="207">
        <f>IF(N114="základní",J114,0)</f>
        <v>0</v>
      </c>
      <c r="BF114" s="207">
        <f>IF(N114="snížená",J114,0)</f>
        <v>0</v>
      </c>
      <c r="BG114" s="207">
        <f>IF(N114="zákl. přenesená",J114,0)</f>
        <v>0</v>
      </c>
      <c r="BH114" s="207">
        <f>IF(N114="sníž. přenesená",J114,0)</f>
        <v>0</v>
      </c>
      <c r="BI114" s="207">
        <f>IF(N114="nulová",J114,0)</f>
        <v>0</v>
      </c>
      <c r="BJ114" s="14" t="s">
        <v>72</v>
      </c>
      <c r="BK114" s="207">
        <f>ROUND(I114*H114,2)</f>
        <v>0</v>
      </c>
      <c r="BL114" s="14" t="s">
        <v>112</v>
      </c>
      <c r="BM114" s="14" t="s">
        <v>186</v>
      </c>
    </row>
    <row r="115" spans="2:65" s="1" customFormat="1" ht="16.5" customHeight="1">
      <c r="B115" s="35"/>
      <c r="C115" s="196" t="s">
        <v>187</v>
      </c>
      <c r="D115" s="196" t="s">
        <v>107</v>
      </c>
      <c r="E115" s="197" t="s">
        <v>188</v>
      </c>
      <c r="F115" s="198" t="s">
        <v>189</v>
      </c>
      <c r="G115" s="199" t="s">
        <v>110</v>
      </c>
      <c r="H115" s="200">
        <v>4533</v>
      </c>
      <c r="I115" s="201"/>
      <c r="J115" s="202">
        <f>ROUND(I115*H115,2)</f>
        <v>0</v>
      </c>
      <c r="K115" s="198" t="s">
        <v>127</v>
      </c>
      <c r="L115" s="40"/>
      <c r="M115" s="203" t="s">
        <v>1</v>
      </c>
      <c r="N115" s="204" t="s">
        <v>38</v>
      </c>
      <c r="O115" s="76"/>
      <c r="P115" s="205">
        <f>O115*H115</f>
        <v>0</v>
      </c>
      <c r="Q115" s="205">
        <v>0</v>
      </c>
      <c r="R115" s="205">
        <f>Q115*H115</f>
        <v>0</v>
      </c>
      <c r="S115" s="205">
        <v>0</v>
      </c>
      <c r="T115" s="206">
        <f>S115*H115</f>
        <v>0</v>
      </c>
      <c r="AR115" s="14" t="s">
        <v>112</v>
      </c>
      <c r="AT115" s="14" t="s">
        <v>107</v>
      </c>
      <c r="AU115" s="14" t="s">
        <v>74</v>
      </c>
      <c r="AY115" s="14" t="s">
        <v>104</v>
      </c>
      <c r="BE115" s="207">
        <f>IF(N115="základní",J115,0)</f>
        <v>0</v>
      </c>
      <c r="BF115" s="207">
        <f>IF(N115="snížená",J115,0)</f>
        <v>0</v>
      </c>
      <c r="BG115" s="207">
        <f>IF(N115="zákl. přenesená",J115,0)</f>
        <v>0</v>
      </c>
      <c r="BH115" s="207">
        <f>IF(N115="sníž. přenesená",J115,0)</f>
        <v>0</v>
      </c>
      <c r="BI115" s="207">
        <f>IF(N115="nulová",J115,0)</f>
        <v>0</v>
      </c>
      <c r="BJ115" s="14" t="s">
        <v>72</v>
      </c>
      <c r="BK115" s="207">
        <f>ROUND(I115*H115,2)</f>
        <v>0</v>
      </c>
      <c r="BL115" s="14" t="s">
        <v>112</v>
      </c>
      <c r="BM115" s="14" t="s">
        <v>190</v>
      </c>
    </row>
    <row r="116" spans="2:63" s="10" customFormat="1" ht="22.8" customHeight="1">
      <c r="B116" s="180"/>
      <c r="C116" s="181"/>
      <c r="D116" s="182" t="s">
        <v>66</v>
      </c>
      <c r="E116" s="194" t="s">
        <v>187</v>
      </c>
      <c r="F116" s="194" t="s">
        <v>191</v>
      </c>
      <c r="G116" s="181"/>
      <c r="H116" s="181"/>
      <c r="I116" s="184"/>
      <c r="J116" s="195">
        <f>BK116</f>
        <v>0</v>
      </c>
      <c r="K116" s="181"/>
      <c r="L116" s="186"/>
      <c r="M116" s="187"/>
      <c r="N116" s="188"/>
      <c r="O116" s="188"/>
      <c r="P116" s="189">
        <f>P117</f>
        <v>0</v>
      </c>
      <c r="Q116" s="188"/>
      <c r="R116" s="189">
        <f>R117</f>
        <v>2.96576</v>
      </c>
      <c r="S116" s="188"/>
      <c r="T116" s="190">
        <f>T117</f>
        <v>0</v>
      </c>
      <c r="AR116" s="191" t="s">
        <v>72</v>
      </c>
      <c r="AT116" s="192" t="s">
        <v>66</v>
      </c>
      <c r="AU116" s="192" t="s">
        <v>72</v>
      </c>
      <c r="AY116" s="191" t="s">
        <v>104</v>
      </c>
      <c r="BK116" s="193">
        <f>BK117</f>
        <v>0</v>
      </c>
    </row>
    <row r="117" spans="2:65" s="1" customFormat="1" ht="16.5" customHeight="1">
      <c r="B117" s="35"/>
      <c r="C117" s="196" t="s">
        <v>192</v>
      </c>
      <c r="D117" s="196" t="s">
        <v>107</v>
      </c>
      <c r="E117" s="197" t="s">
        <v>193</v>
      </c>
      <c r="F117" s="198" t="s">
        <v>194</v>
      </c>
      <c r="G117" s="199" t="s">
        <v>195</v>
      </c>
      <c r="H117" s="200">
        <v>7</v>
      </c>
      <c r="I117" s="201"/>
      <c r="J117" s="202">
        <f>ROUND(I117*H117,2)</f>
        <v>0</v>
      </c>
      <c r="K117" s="198" t="s">
        <v>127</v>
      </c>
      <c r="L117" s="40"/>
      <c r="M117" s="203" t="s">
        <v>1</v>
      </c>
      <c r="N117" s="204" t="s">
        <v>38</v>
      </c>
      <c r="O117" s="76"/>
      <c r="P117" s="205">
        <f>O117*H117</f>
        <v>0</v>
      </c>
      <c r="Q117" s="205">
        <v>0.42368</v>
      </c>
      <c r="R117" s="205">
        <f>Q117*H117</f>
        <v>2.96576</v>
      </c>
      <c r="S117" s="205">
        <v>0</v>
      </c>
      <c r="T117" s="206">
        <f>S117*H117</f>
        <v>0</v>
      </c>
      <c r="AR117" s="14" t="s">
        <v>112</v>
      </c>
      <c r="AT117" s="14" t="s">
        <v>107</v>
      </c>
      <c r="AU117" s="14" t="s">
        <v>74</v>
      </c>
      <c r="AY117" s="14" t="s">
        <v>104</v>
      </c>
      <c r="BE117" s="207">
        <f>IF(N117="základní",J117,0)</f>
        <v>0</v>
      </c>
      <c r="BF117" s="207">
        <f>IF(N117="snížená",J117,0)</f>
        <v>0</v>
      </c>
      <c r="BG117" s="207">
        <f>IF(N117="zákl. přenesená",J117,0)</f>
        <v>0</v>
      </c>
      <c r="BH117" s="207">
        <f>IF(N117="sníž. přenesená",J117,0)</f>
        <v>0</v>
      </c>
      <c r="BI117" s="207">
        <f>IF(N117="nulová",J117,0)</f>
        <v>0</v>
      </c>
      <c r="BJ117" s="14" t="s">
        <v>72</v>
      </c>
      <c r="BK117" s="207">
        <f>ROUND(I117*H117,2)</f>
        <v>0</v>
      </c>
      <c r="BL117" s="14" t="s">
        <v>112</v>
      </c>
      <c r="BM117" s="14" t="s">
        <v>196</v>
      </c>
    </row>
    <row r="118" spans="2:63" s="10" customFormat="1" ht="22.8" customHeight="1">
      <c r="B118" s="180"/>
      <c r="C118" s="181"/>
      <c r="D118" s="182" t="s">
        <v>66</v>
      </c>
      <c r="E118" s="194" t="s">
        <v>192</v>
      </c>
      <c r="F118" s="194" t="s">
        <v>197</v>
      </c>
      <c r="G118" s="181"/>
      <c r="H118" s="181"/>
      <c r="I118" s="184"/>
      <c r="J118" s="195">
        <f>BK118</f>
        <v>0</v>
      </c>
      <c r="K118" s="181"/>
      <c r="L118" s="186"/>
      <c r="M118" s="187"/>
      <c r="N118" s="188"/>
      <c r="O118" s="188"/>
      <c r="P118" s="189">
        <f>SUM(P119:P144)</f>
        <v>0</v>
      </c>
      <c r="Q118" s="188"/>
      <c r="R118" s="189">
        <f>SUM(R119:R144)</f>
        <v>11.617581</v>
      </c>
      <c r="S118" s="188"/>
      <c r="T118" s="190">
        <f>SUM(T119:T144)</f>
        <v>327.332</v>
      </c>
      <c r="AR118" s="191" t="s">
        <v>72</v>
      </c>
      <c r="AT118" s="192" t="s">
        <v>66</v>
      </c>
      <c r="AU118" s="192" t="s">
        <v>72</v>
      </c>
      <c r="AY118" s="191" t="s">
        <v>104</v>
      </c>
      <c r="BK118" s="193">
        <f>SUM(BK119:BK144)</f>
        <v>0</v>
      </c>
    </row>
    <row r="119" spans="2:65" s="1" customFormat="1" ht="16.5" customHeight="1">
      <c r="B119" s="35"/>
      <c r="C119" s="196" t="s">
        <v>198</v>
      </c>
      <c r="D119" s="196" t="s">
        <v>107</v>
      </c>
      <c r="E119" s="197" t="s">
        <v>199</v>
      </c>
      <c r="F119" s="198" t="s">
        <v>200</v>
      </c>
      <c r="G119" s="199" t="s">
        <v>201</v>
      </c>
      <c r="H119" s="200">
        <v>1394</v>
      </c>
      <c r="I119" s="201"/>
      <c r="J119" s="202">
        <f>ROUND(I119*H119,2)</f>
        <v>0</v>
      </c>
      <c r="K119" s="198" t="s">
        <v>127</v>
      </c>
      <c r="L119" s="40"/>
      <c r="M119" s="203" t="s">
        <v>1</v>
      </c>
      <c r="N119" s="204" t="s">
        <v>38</v>
      </c>
      <c r="O119" s="76"/>
      <c r="P119" s="205">
        <f>O119*H119</f>
        <v>0</v>
      </c>
      <c r="Q119" s="205">
        <v>0.00011</v>
      </c>
      <c r="R119" s="205">
        <f>Q119*H119</f>
        <v>0.15334</v>
      </c>
      <c r="S119" s="205">
        <v>0</v>
      </c>
      <c r="T119" s="206">
        <f>S119*H119</f>
        <v>0</v>
      </c>
      <c r="AR119" s="14" t="s">
        <v>112</v>
      </c>
      <c r="AT119" s="14" t="s">
        <v>107</v>
      </c>
      <c r="AU119" s="14" t="s">
        <v>74</v>
      </c>
      <c r="AY119" s="14" t="s">
        <v>104</v>
      </c>
      <c r="BE119" s="207">
        <f>IF(N119="základní",J119,0)</f>
        <v>0</v>
      </c>
      <c r="BF119" s="207">
        <f>IF(N119="snížená",J119,0)</f>
        <v>0</v>
      </c>
      <c r="BG119" s="207">
        <f>IF(N119="zákl. přenesená",J119,0)</f>
        <v>0</v>
      </c>
      <c r="BH119" s="207">
        <f>IF(N119="sníž. přenesená",J119,0)</f>
        <v>0</v>
      </c>
      <c r="BI119" s="207">
        <f>IF(N119="nulová",J119,0)</f>
        <v>0</v>
      </c>
      <c r="BJ119" s="14" t="s">
        <v>72</v>
      </c>
      <c r="BK119" s="207">
        <f>ROUND(I119*H119,2)</f>
        <v>0</v>
      </c>
      <c r="BL119" s="14" t="s">
        <v>112</v>
      </c>
      <c r="BM119" s="14" t="s">
        <v>202</v>
      </c>
    </row>
    <row r="120" spans="2:51" s="11" customFormat="1" ht="12">
      <c r="B120" s="208"/>
      <c r="C120" s="209"/>
      <c r="D120" s="210" t="s">
        <v>114</v>
      </c>
      <c r="E120" s="211" t="s">
        <v>1</v>
      </c>
      <c r="F120" s="212" t="s">
        <v>203</v>
      </c>
      <c r="G120" s="209"/>
      <c r="H120" s="213">
        <v>1394</v>
      </c>
      <c r="I120" s="214"/>
      <c r="J120" s="209"/>
      <c r="K120" s="209"/>
      <c r="L120" s="215"/>
      <c r="M120" s="216"/>
      <c r="N120" s="217"/>
      <c r="O120" s="217"/>
      <c r="P120" s="217"/>
      <c r="Q120" s="217"/>
      <c r="R120" s="217"/>
      <c r="S120" s="217"/>
      <c r="T120" s="218"/>
      <c r="AT120" s="219" t="s">
        <v>114</v>
      </c>
      <c r="AU120" s="219" t="s">
        <v>74</v>
      </c>
      <c r="AV120" s="11" t="s">
        <v>74</v>
      </c>
      <c r="AW120" s="11" t="s">
        <v>30</v>
      </c>
      <c r="AX120" s="11" t="s">
        <v>67</v>
      </c>
      <c r="AY120" s="219" t="s">
        <v>104</v>
      </c>
    </row>
    <row r="121" spans="2:51" s="12" customFormat="1" ht="12">
      <c r="B121" s="220"/>
      <c r="C121" s="221"/>
      <c r="D121" s="210" t="s">
        <v>114</v>
      </c>
      <c r="E121" s="222" t="s">
        <v>1</v>
      </c>
      <c r="F121" s="223" t="s">
        <v>132</v>
      </c>
      <c r="G121" s="221"/>
      <c r="H121" s="224">
        <v>1394</v>
      </c>
      <c r="I121" s="225"/>
      <c r="J121" s="221"/>
      <c r="K121" s="221"/>
      <c r="L121" s="226"/>
      <c r="M121" s="227"/>
      <c r="N121" s="228"/>
      <c r="O121" s="228"/>
      <c r="P121" s="228"/>
      <c r="Q121" s="228"/>
      <c r="R121" s="228"/>
      <c r="S121" s="228"/>
      <c r="T121" s="229"/>
      <c r="AT121" s="230" t="s">
        <v>114</v>
      </c>
      <c r="AU121" s="230" t="s">
        <v>74</v>
      </c>
      <c r="AV121" s="12" t="s">
        <v>112</v>
      </c>
      <c r="AW121" s="12" t="s">
        <v>30</v>
      </c>
      <c r="AX121" s="12" t="s">
        <v>72</v>
      </c>
      <c r="AY121" s="230" t="s">
        <v>104</v>
      </c>
    </row>
    <row r="122" spans="2:65" s="1" customFormat="1" ht="16.5" customHeight="1">
      <c r="B122" s="35"/>
      <c r="C122" s="196" t="s">
        <v>204</v>
      </c>
      <c r="D122" s="196" t="s">
        <v>107</v>
      </c>
      <c r="E122" s="197" t="s">
        <v>205</v>
      </c>
      <c r="F122" s="198" t="s">
        <v>206</v>
      </c>
      <c r="G122" s="199" t="s">
        <v>110</v>
      </c>
      <c r="H122" s="200">
        <v>16.75</v>
      </c>
      <c r="I122" s="201"/>
      <c r="J122" s="202">
        <f>ROUND(I122*H122,2)</f>
        <v>0</v>
      </c>
      <c r="K122" s="198" t="s">
        <v>127</v>
      </c>
      <c r="L122" s="40"/>
      <c r="M122" s="203" t="s">
        <v>1</v>
      </c>
      <c r="N122" s="204" t="s">
        <v>38</v>
      </c>
      <c r="O122" s="76"/>
      <c r="P122" s="205">
        <f>O122*H122</f>
        <v>0</v>
      </c>
      <c r="Q122" s="205">
        <v>0.00085</v>
      </c>
      <c r="R122" s="205">
        <f>Q122*H122</f>
        <v>0.014237499999999998</v>
      </c>
      <c r="S122" s="205">
        <v>0</v>
      </c>
      <c r="T122" s="206">
        <f>S122*H122</f>
        <v>0</v>
      </c>
      <c r="AR122" s="14" t="s">
        <v>112</v>
      </c>
      <c r="AT122" s="14" t="s">
        <v>107</v>
      </c>
      <c r="AU122" s="14" t="s">
        <v>74</v>
      </c>
      <c r="AY122" s="14" t="s">
        <v>104</v>
      </c>
      <c r="BE122" s="207">
        <f>IF(N122="základní",J122,0)</f>
        <v>0</v>
      </c>
      <c r="BF122" s="207">
        <f>IF(N122="snížená",J122,0)</f>
        <v>0</v>
      </c>
      <c r="BG122" s="207">
        <f>IF(N122="zákl. přenesená",J122,0)</f>
        <v>0</v>
      </c>
      <c r="BH122" s="207">
        <f>IF(N122="sníž. přenesená",J122,0)</f>
        <v>0</v>
      </c>
      <c r="BI122" s="207">
        <f>IF(N122="nulová",J122,0)</f>
        <v>0</v>
      </c>
      <c r="BJ122" s="14" t="s">
        <v>72</v>
      </c>
      <c r="BK122" s="207">
        <f>ROUND(I122*H122,2)</f>
        <v>0</v>
      </c>
      <c r="BL122" s="14" t="s">
        <v>112</v>
      </c>
      <c r="BM122" s="14" t="s">
        <v>207</v>
      </c>
    </row>
    <row r="123" spans="2:51" s="11" customFormat="1" ht="12">
      <c r="B123" s="208"/>
      <c r="C123" s="209"/>
      <c r="D123" s="210" t="s">
        <v>114</v>
      </c>
      <c r="E123" s="211" t="s">
        <v>1</v>
      </c>
      <c r="F123" s="212" t="s">
        <v>208</v>
      </c>
      <c r="G123" s="209"/>
      <c r="H123" s="213">
        <v>7</v>
      </c>
      <c r="I123" s="214"/>
      <c r="J123" s="209"/>
      <c r="K123" s="209"/>
      <c r="L123" s="215"/>
      <c r="M123" s="216"/>
      <c r="N123" s="217"/>
      <c r="O123" s="217"/>
      <c r="P123" s="217"/>
      <c r="Q123" s="217"/>
      <c r="R123" s="217"/>
      <c r="S123" s="217"/>
      <c r="T123" s="218"/>
      <c r="AT123" s="219" t="s">
        <v>114</v>
      </c>
      <c r="AU123" s="219" t="s">
        <v>74</v>
      </c>
      <c r="AV123" s="11" t="s">
        <v>74</v>
      </c>
      <c r="AW123" s="11" t="s">
        <v>30</v>
      </c>
      <c r="AX123" s="11" t="s">
        <v>67</v>
      </c>
      <c r="AY123" s="219" t="s">
        <v>104</v>
      </c>
    </row>
    <row r="124" spans="2:51" s="11" customFormat="1" ht="12">
      <c r="B124" s="208"/>
      <c r="C124" s="209"/>
      <c r="D124" s="210" t="s">
        <v>114</v>
      </c>
      <c r="E124" s="211" t="s">
        <v>1</v>
      </c>
      <c r="F124" s="212" t="s">
        <v>209</v>
      </c>
      <c r="G124" s="209"/>
      <c r="H124" s="213">
        <v>9.75</v>
      </c>
      <c r="I124" s="214"/>
      <c r="J124" s="209"/>
      <c r="K124" s="209"/>
      <c r="L124" s="215"/>
      <c r="M124" s="216"/>
      <c r="N124" s="217"/>
      <c r="O124" s="217"/>
      <c r="P124" s="217"/>
      <c r="Q124" s="217"/>
      <c r="R124" s="217"/>
      <c r="S124" s="217"/>
      <c r="T124" s="218"/>
      <c r="AT124" s="219" t="s">
        <v>114</v>
      </c>
      <c r="AU124" s="219" t="s">
        <v>74</v>
      </c>
      <c r="AV124" s="11" t="s">
        <v>74</v>
      </c>
      <c r="AW124" s="11" t="s">
        <v>30</v>
      </c>
      <c r="AX124" s="11" t="s">
        <v>67</v>
      </c>
      <c r="AY124" s="219" t="s">
        <v>104</v>
      </c>
    </row>
    <row r="125" spans="2:51" s="12" customFormat="1" ht="12">
      <c r="B125" s="220"/>
      <c r="C125" s="221"/>
      <c r="D125" s="210" t="s">
        <v>114</v>
      </c>
      <c r="E125" s="222" t="s">
        <v>1</v>
      </c>
      <c r="F125" s="223" t="s">
        <v>132</v>
      </c>
      <c r="G125" s="221"/>
      <c r="H125" s="224">
        <v>16.75</v>
      </c>
      <c r="I125" s="225"/>
      <c r="J125" s="221"/>
      <c r="K125" s="221"/>
      <c r="L125" s="226"/>
      <c r="M125" s="227"/>
      <c r="N125" s="228"/>
      <c r="O125" s="228"/>
      <c r="P125" s="228"/>
      <c r="Q125" s="228"/>
      <c r="R125" s="228"/>
      <c r="S125" s="228"/>
      <c r="T125" s="229"/>
      <c r="AT125" s="230" t="s">
        <v>114</v>
      </c>
      <c r="AU125" s="230" t="s">
        <v>74</v>
      </c>
      <c r="AV125" s="12" t="s">
        <v>112</v>
      </c>
      <c r="AW125" s="12" t="s">
        <v>30</v>
      </c>
      <c r="AX125" s="12" t="s">
        <v>72</v>
      </c>
      <c r="AY125" s="230" t="s">
        <v>104</v>
      </c>
    </row>
    <row r="126" spans="2:65" s="1" customFormat="1" ht="16.5" customHeight="1">
      <c r="B126" s="35"/>
      <c r="C126" s="196" t="s">
        <v>210</v>
      </c>
      <c r="D126" s="196" t="s">
        <v>107</v>
      </c>
      <c r="E126" s="197" t="s">
        <v>211</v>
      </c>
      <c r="F126" s="198" t="s">
        <v>212</v>
      </c>
      <c r="G126" s="199" t="s">
        <v>201</v>
      </c>
      <c r="H126" s="200">
        <v>1394</v>
      </c>
      <c r="I126" s="201"/>
      <c r="J126" s="202">
        <f>ROUND(I126*H126,2)</f>
        <v>0</v>
      </c>
      <c r="K126" s="198" t="s">
        <v>111</v>
      </c>
      <c r="L126" s="40"/>
      <c r="M126" s="203" t="s">
        <v>1</v>
      </c>
      <c r="N126" s="204" t="s">
        <v>38</v>
      </c>
      <c r="O126" s="76"/>
      <c r="P126" s="205">
        <f>O126*H126</f>
        <v>0</v>
      </c>
      <c r="Q126" s="205">
        <v>0</v>
      </c>
      <c r="R126" s="205">
        <f>Q126*H126</f>
        <v>0</v>
      </c>
      <c r="S126" s="205">
        <v>0</v>
      </c>
      <c r="T126" s="206">
        <f>S126*H126</f>
        <v>0</v>
      </c>
      <c r="AR126" s="14" t="s">
        <v>112</v>
      </c>
      <c r="AT126" s="14" t="s">
        <v>107</v>
      </c>
      <c r="AU126" s="14" t="s">
        <v>74</v>
      </c>
      <c r="AY126" s="14" t="s">
        <v>104</v>
      </c>
      <c r="BE126" s="207">
        <f>IF(N126="základní",J126,0)</f>
        <v>0</v>
      </c>
      <c r="BF126" s="207">
        <f>IF(N126="snížená",J126,0)</f>
        <v>0</v>
      </c>
      <c r="BG126" s="207">
        <f>IF(N126="zákl. přenesená",J126,0)</f>
        <v>0</v>
      </c>
      <c r="BH126" s="207">
        <f>IF(N126="sníž. přenesená",J126,0)</f>
        <v>0</v>
      </c>
      <c r="BI126" s="207">
        <f>IF(N126="nulová",J126,0)</f>
        <v>0</v>
      </c>
      <c r="BJ126" s="14" t="s">
        <v>72</v>
      </c>
      <c r="BK126" s="207">
        <f>ROUND(I126*H126,2)</f>
        <v>0</v>
      </c>
      <c r="BL126" s="14" t="s">
        <v>112</v>
      </c>
      <c r="BM126" s="14" t="s">
        <v>213</v>
      </c>
    </row>
    <row r="127" spans="2:65" s="1" customFormat="1" ht="16.5" customHeight="1">
      <c r="B127" s="35"/>
      <c r="C127" s="196" t="s">
        <v>214</v>
      </c>
      <c r="D127" s="196" t="s">
        <v>107</v>
      </c>
      <c r="E127" s="197" t="s">
        <v>215</v>
      </c>
      <c r="F127" s="198" t="s">
        <v>216</v>
      </c>
      <c r="G127" s="199" t="s">
        <v>110</v>
      </c>
      <c r="H127" s="200">
        <v>16.75</v>
      </c>
      <c r="I127" s="201"/>
      <c r="J127" s="202">
        <f>ROUND(I127*H127,2)</f>
        <v>0</v>
      </c>
      <c r="K127" s="198" t="s">
        <v>111</v>
      </c>
      <c r="L127" s="40"/>
      <c r="M127" s="203" t="s">
        <v>1</v>
      </c>
      <c r="N127" s="204" t="s">
        <v>38</v>
      </c>
      <c r="O127" s="76"/>
      <c r="P127" s="205">
        <f>O127*H127</f>
        <v>0</v>
      </c>
      <c r="Q127" s="205">
        <v>1E-05</v>
      </c>
      <c r="R127" s="205">
        <f>Q127*H127</f>
        <v>0.0001675</v>
      </c>
      <c r="S127" s="205">
        <v>0</v>
      </c>
      <c r="T127" s="206">
        <f>S127*H127</f>
        <v>0</v>
      </c>
      <c r="AR127" s="14" t="s">
        <v>112</v>
      </c>
      <c r="AT127" s="14" t="s">
        <v>107</v>
      </c>
      <c r="AU127" s="14" t="s">
        <v>74</v>
      </c>
      <c r="AY127" s="14" t="s">
        <v>104</v>
      </c>
      <c r="BE127" s="207">
        <f>IF(N127="základní",J127,0)</f>
        <v>0</v>
      </c>
      <c r="BF127" s="207">
        <f>IF(N127="snížená",J127,0)</f>
        <v>0</v>
      </c>
      <c r="BG127" s="207">
        <f>IF(N127="zákl. přenesená",J127,0)</f>
        <v>0</v>
      </c>
      <c r="BH127" s="207">
        <f>IF(N127="sníž. přenesená",J127,0)</f>
        <v>0</v>
      </c>
      <c r="BI127" s="207">
        <f>IF(N127="nulová",J127,0)</f>
        <v>0</v>
      </c>
      <c r="BJ127" s="14" t="s">
        <v>72</v>
      </c>
      <c r="BK127" s="207">
        <f>ROUND(I127*H127,2)</f>
        <v>0</v>
      </c>
      <c r="BL127" s="14" t="s">
        <v>112</v>
      </c>
      <c r="BM127" s="14" t="s">
        <v>217</v>
      </c>
    </row>
    <row r="128" spans="2:65" s="1" customFormat="1" ht="16.5" customHeight="1">
      <c r="B128" s="35"/>
      <c r="C128" s="196" t="s">
        <v>218</v>
      </c>
      <c r="D128" s="196" t="s">
        <v>107</v>
      </c>
      <c r="E128" s="197" t="s">
        <v>219</v>
      </c>
      <c r="F128" s="198" t="s">
        <v>220</v>
      </c>
      <c r="G128" s="199" t="s">
        <v>201</v>
      </c>
      <c r="H128" s="200">
        <v>863.4</v>
      </c>
      <c r="I128" s="201"/>
      <c r="J128" s="202">
        <f>ROUND(I128*H128,2)</f>
        <v>0</v>
      </c>
      <c r="K128" s="198" t="s">
        <v>127</v>
      </c>
      <c r="L128" s="40"/>
      <c r="M128" s="203" t="s">
        <v>1</v>
      </c>
      <c r="N128" s="204" t="s">
        <v>38</v>
      </c>
      <c r="O128" s="76"/>
      <c r="P128" s="205">
        <f>O128*H128</f>
        <v>0</v>
      </c>
      <c r="Q128" s="205">
        <v>0</v>
      </c>
      <c r="R128" s="205">
        <f>Q128*H128</f>
        <v>0</v>
      </c>
      <c r="S128" s="205">
        <v>0</v>
      </c>
      <c r="T128" s="206">
        <f>S128*H128</f>
        <v>0</v>
      </c>
      <c r="AR128" s="14" t="s">
        <v>112</v>
      </c>
      <c r="AT128" s="14" t="s">
        <v>107</v>
      </c>
      <c r="AU128" s="14" t="s">
        <v>74</v>
      </c>
      <c r="AY128" s="14" t="s">
        <v>104</v>
      </c>
      <c r="BE128" s="207">
        <f>IF(N128="základní",J128,0)</f>
        <v>0</v>
      </c>
      <c r="BF128" s="207">
        <f>IF(N128="snížená",J128,0)</f>
        <v>0</v>
      </c>
      <c r="BG128" s="207">
        <f>IF(N128="zákl. přenesená",J128,0)</f>
        <v>0</v>
      </c>
      <c r="BH128" s="207">
        <f>IF(N128="sníž. přenesená",J128,0)</f>
        <v>0</v>
      </c>
      <c r="BI128" s="207">
        <f>IF(N128="nulová",J128,0)</f>
        <v>0</v>
      </c>
      <c r="BJ128" s="14" t="s">
        <v>72</v>
      </c>
      <c r="BK128" s="207">
        <f>ROUND(I128*H128,2)</f>
        <v>0</v>
      </c>
      <c r="BL128" s="14" t="s">
        <v>112</v>
      </c>
      <c r="BM128" s="14" t="s">
        <v>221</v>
      </c>
    </row>
    <row r="129" spans="2:51" s="11" customFormat="1" ht="12">
      <c r="B129" s="208"/>
      <c r="C129" s="209"/>
      <c r="D129" s="210" t="s">
        <v>114</v>
      </c>
      <c r="E129" s="211" t="s">
        <v>1</v>
      </c>
      <c r="F129" s="212" t="s">
        <v>222</v>
      </c>
      <c r="G129" s="209"/>
      <c r="H129" s="213">
        <v>697</v>
      </c>
      <c r="I129" s="214"/>
      <c r="J129" s="209"/>
      <c r="K129" s="209"/>
      <c r="L129" s="215"/>
      <c r="M129" s="216"/>
      <c r="N129" s="217"/>
      <c r="O129" s="217"/>
      <c r="P129" s="217"/>
      <c r="Q129" s="217"/>
      <c r="R129" s="217"/>
      <c r="S129" s="217"/>
      <c r="T129" s="218"/>
      <c r="AT129" s="219" t="s">
        <v>114</v>
      </c>
      <c r="AU129" s="219" t="s">
        <v>74</v>
      </c>
      <c r="AV129" s="11" t="s">
        <v>74</v>
      </c>
      <c r="AW129" s="11" t="s">
        <v>30</v>
      </c>
      <c r="AX129" s="11" t="s">
        <v>67</v>
      </c>
      <c r="AY129" s="219" t="s">
        <v>104</v>
      </c>
    </row>
    <row r="130" spans="2:51" s="11" customFormat="1" ht="12">
      <c r="B130" s="208"/>
      <c r="C130" s="209"/>
      <c r="D130" s="210" t="s">
        <v>114</v>
      </c>
      <c r="E130" s="211" t="s">
        <v>1</v>
      </c>
      <c r="F130" s="212" t="s">
        <v>223</v>
      </c>
      <c r="G130" s="209"/>
      <c r="H130" s="213">
        <v>166.4</v>
      </c>
      <c r="I130" s="214"/>
      <c r="J130" s="209"/>
      <c r="K130" s="209"/>
      <c r="L130" s="215"/>
      <c r="M130" s="216"/>
      <c r="N130" s="217"/>
      <c r="O130" s="217"/>
      <c r="P130" s="217"/>
      <c r="Q130" s="217"/>
      <c r="R130" s="217"/>
      <c r="S130" s="217"/>
      <c r="T130" s="218"/>
      <c r="AT130" s="219" t="s">
        <v>114</v>
      </c>
      <c r="AU130" s="219" t="s">
        <v>74</v>
      </c>
      <c r="AV130" s="11" t="s">
        <v>74</v>
      </c>
      <c r="AW130" s="11" t="s">
        <v>30</v>
      </c>
      <c r="AX130" s="11" t="s">
        <v>67</v>
      </c>
      <c r="AY130" s="219" t="s">
        <v>104</v>
      </c>
    </row>
    <row r="131" spans="2:51" s="12" customFormat="1" ht="12">
      <c r="B131" s="220"/>
      <c r="C131" s="221"/>
      <c r="D131" s="210" t="s">
        <v>114</v>
      </c>
      <c r="E131" s="222" t="s">
        <v>1</v>
      </c>
      <c r="F131" s="223" t="s">
        <v>132</v>
      </c>
      <c r="G131" s="221"/>
      <c r="H131" s="224">
        <v>863.4</v>
      </c>
      <c r="I131" s="225"/>
      <c r="J131" s="221"/>
      <c r="K131" s="221"/>
      <c r="L131" s="226"/>
      <c r="M131" s="227"/>
      <c r="N131" s="228"/>
      <c r="O131" s="228"/>
      <c r="P131" s="228"/>
      <c r="Q131" s="228"/>
      <c r="R131" s="228"/>
      <c r="S131" s="228"/>
      <c r="T131" s="229"/>
      <c r="AT131" s="230" t="s">
        <v>114</v>
      </c>
      <c r="AU131" s="230" t="s">
        <v>74</v>
      </c>
      <c r="AV131" s="12" t="s">
        <v>112</v>
      </c>
      <c r="AW131" s="12" t="s">
        <v>30</v>
      </c>
      <c r="AX131" s="12" t="s">
        <v>72</v>
      </c>
      <c r="AY131" s="230" t="s">
        <v>104</v>
      </c>
    </row>
    <row r="132" spans="2:65" s="1" customFormat="1" ht="16.5" customHeight="1">
      <c r="B132" s="35"/>
      <c r="C132" s="196" t="s">
        <v>224</v>
      </c>
      <c r="D132" s="196" t="s">
        <v>107</v>
      </c>
      <c r="E132" s="197" t="s">
        <v>225</v>
      </c>
      <c r="F132" s="198" t="s">
        <v>226</v>
      </c>
      <c r="G132" s="199" t="s">
        <v>201</v>
      </c>
      <c r="H132" s="200">
        <v>156</v>
      </c>
      <c r="I132" s="201"/>
      <c r="J132" s="202">
        <f>ROUND(I132*H132,2)</f>
        <v>0</v>
      </c>
      <c r="K132" s="198" t="s">
        <v>111</v>
      </c>
      <c r="L132" s="40"/>
      <c r="M132" s="203" t="s">
        <v>1</v>
      </c>
      <c r="N132" s="204" t="s">
        <v>38</v>
      </c>
      <c r="O132" s="76"/>
      <c r="P132" s="205">
        <f>O132*H132</f>
        <v>0</v>
      </c>
      <c r="Q132" s="205">
        <v>1E-05</v>
      </c>
      <c r="R132" s="205">
        <f>Q132*H132</f>
        <v>0.0015600000000000002</v>
      </c>
      <c r="S132" s="205">
        <v>0</v>
      </c>
      <c r="T132" s="206">
        <f>S132*H132</f>
        <v>0</v>
      </c>
      <c r="AR132" s="14" t="s">
        <v>112</v>
      </c>
      <c r="AT132" s="14" t="s">
        <v>107</v>
      </c>
      <c r="AU132" s="14" t="s">
        <v>74</v>
      </c>
      <c r="AY132" s="14" t="s">
        <v>104</v>
      </c>
      <c r="BE132" s="207">
        <f>IF(N132="základní",J132,0)</f>
        <v>0</v>
      </c>
      <c r="BF132" s="207">
        <f>IF(N132="snížená",J132,0)</f>
        <v>0</v>
      </c>
      <c r="BG132" s="207">
        <f>IF(N132="zákl. přenesená",J132,0)</f>
        <v>0</v>
      </c>
      <c r="BH132" s="207">
        <f>IF(N132="sníž. přenesená",J132,0)</f>
        <v>0</v>
      </c>
      <c r="BI132" s="207">
        <f>IF(N132="nulová",J132,0)</f>
        <v>0</v>
      </c>
      <c r="BJ132" s="14" t="s">
        <v>72</v>
      </c>
      <c r="BK132" s="207">
        <f>ROUND(I132*H132,2)</f>
        <v>0</v>
      </c>
      <c r="BL132" s="14" t="s">
        <v>112</v>
      </c>
      <c r="BM132" s="14" t="s">
        <v>227</v>
      </c>
    </row>
    <row r="133" spans="2:51" s="11" customFormat="1" ht="12">
      <c r="B133" s="208"/>
      <c r="C133" s="209"/>
      <c r="D133" s="210" t="s">
        <v>114</v>
      </c>
      <c r="E133" s="211" t="s">
        <v>1</v>
      </c>
      <c r="F133" s="212" t="s">
        <v>228</v>
      </c>
      <c r="G133" s="209"/>
      <c r="H133" s="213">
        <v>156</v>
      </c>
      <c r="I133" s="214"/>
      <c r="J133" s="209"/>
      <c r="K133" s="209"/>
      <c r="L133" s="215"/>
      <c r="M133" s="216"/>
      <c r="N133" s="217"/>
      <c r="O133" s="217"/>
      <c r="P133" s="217"/>
      <c r="Q133" s="217"/>
      <c r="R133" s="217"/>
      <c r="S133" s="217"/>
      <c r="T133" s="218"/>
      <c r="AT133" s="219" t="s">
        <v>114</v>
      </c>
      <c r="AU133" s="219" t="s">
        <v>74</v>
      </c>
      <c r="AV133" s="11" t="s">
        <v>74</v>
      </c>
      <c r="AW133" s="11" t="s">
        <v>30</v>
      </c>
      <c r="AX133" s="11" t="s">
        <v>72</v>
      </c>
      <c r="AY133" s="219" t="s">
        <v>104</v>
      </c>
    </row>
    <row r="134" spans="2:65" s="1" customFormat="1" ht="16.5" customHeight="1">
      <c r="B134" s="35"/>
      <c r="C134" s="196" t="s">
        <v>229</v>
      </c>
      <c r="D134" s="196" t="s">
        <v>107</v>
      </c>
      <c r="E134" s="197" t="s">
        <v>230</v>
      </c>
      <c r="F134" s="198" t="s">
        <v>231</v>
      </c>
      <c r="G134" s="199" t="s">
        <v>201</v>
      </c>
      <c r="H134" s="200">
        <v>863.4</v>
      </c>
      <c r="I134" s="201"/>
      <c r="J134" s="202">
        <f>ROUND(I134*H134,2)</f>
        <v>0</v>
      </c>
      <c r="K134" s="198" t="s">
        <v>127</v>
      </c>
      <c r="L134" s="40"/>
      <c r="M134" s="203" t="s">
        <v>1</v>
      </c>
      <c r="N134" s="204" t="s">
        <v>38</v>
      </c>
      <c r="O134" s="76"/>
      <c r="P134" s="205">
        <f>O134*H134</f>
        <v>0</v>
      </c>
      <c r="Q134" s="205">
        <v>9E-05</v>
      </c>
      <c r="R134" s="205">
        <f>Q134*H134</f>
        <v>0.077706</v>
      </c>
      <c r="S134" s="205">
        <v>0</v>
      </c>
      <c r="T134" s="206">
        <f>S134*H134</f>
        <v>0</v>
      </c>
      <c r="AR134" s="14" t="s">
        <v>112</v>
      </c>
      <c r="AT134" s="14" t="s">
        <v>107</v>
      </c>
      <c r="AU134" s="14" t="s">
        <v>74</v>
      </c>
      <c r="AY134" s="14" t="s">
        <v>104</v>
      </c>
      <c r="BE134" s="207">
        <f>IF(N134="základní",J134,0)</f>
        <v>0</v>
      </c>
      <c r="BF134" s="207">
        <f>IF(N134="snížená",J134,0)</f>
        <v>0</v>
      </c>
      <c r="BG134" s="207">
        <f>IF(N134="zákl. přenesená",J134,0)</f>
        <v>0</v>
      </c>
      <c r="BH134" s="207">
        <f>IF(N134="sníž. přenesená",J134,0)</f>
        <v>0</v>
      </c>
      <c r="BI134" s="207">
        <f>IF(N134="nulová",J134,0)</f>
        <v>0</v>
      </c>
      <c r="BJ134" s="14" t="s">
        <v>72</v>
      </c>
      <c r="BK134" s="207">
        <f>ROUND(I134*H134,2)</f>
        <v>0</v>
      </c>
      <c r="BL134" s="14" t="s">
        <v>112</v>
      </c>
      <c r="BM134" s="14" t="s">
        <v>232</v>
      </c>
    </row>
    <row r="135" spans="2:65" s="1" customFormat="1" ht="16.5" customHeight="1">
      <c r="B135" s="35"/>
      <c r="C135" s="196" t="s">
        <v>233</v>
      </c>
      <c r="D135" s="196" t="s">
        <v>107</v>
      </c>
      <c r="E135" s="197" t="s">
        <v>234</v>
      </c>
      <c r="F135" s="198" t="s">
        <v>235</v>
      </c>
      <c r="G135" s="199" t="s">
        <v>201</v>
      </c>
      <c r="H135" s="200">
        <v>156</v>
      </c>
      <c r="I135" s="201"/>
      <c r="J135" s="202">
        <f>ROUND(I135*H135,2)</f>
        <v>0</v>
      </c>
      <c r="K135" s="198" t="s">
        <v>111</v>
      </c>
      <c r="L135" s="40"/>
      <c r="M135" s="203" t="s">
        <v>1</v>
      </c>
      <c r="N135" s="204" t="s">
        <v>38</v>
      </c>
      <c r="O135" s="76"/>
      <c r="P135" s="205">
        <f>O135*H135</f>
        <v>0</v>
      </c>
      <c r="Q135" s="205">
        <v>0.00034</v>
      </c>
      <c r="R135" s="205">
        <f>Q135*H135</f>
        <v>0.053040000000000004</v>
      </c>
      <c r="S135" s="205">
        <v>0</v>
      </c>
      <c r="T135" s="206">
        <f>S135*H135</f>
        <v>0</v>
      </c>
      <c r="AR135" s="14" t="s">
        <v>112</v>
      </c>
      <c r="AT135" s="14" t="s">
        <v>107</v>
      </c>
      <c r="AU135" s="14" t="s">
        <v>74</v>
      </c>
      <c r="AY135" s="14" t="s">
        <v>104</v>
      </c>
      <c r="BE135" s="207">
        <f>IF(N135="základní",J135,0)</f>
        <v>0</v>
      </c>
      <c r="BF135" s="207">
        <f>IF(N135="snížená",J135,0)</f>
        <v>0</v>
      </c>
      <c r="BG135" s="207">
        <f>IF(N135="zákl. přenesená",J135,0)</f>
        <v>0</v>
      </c>
      <c r="BH135" s="207">
        <f>IF(N135="sníž. přenesená",J135,0)</f>
        <v>0</v>
      </c>
      <c r="BI135" s="207">
        <f>IF(N135="nulová",J135,0)</f>
        <v>0</v>
      </c>
      <c r="BJ135" s="14" t="s">
        <v>72</v>
      </c>
      <c r="BK135" s="207">
        <f>ROUND(I135*H135,2)</f>
        <v>0</v>
      </c>
      <c r="BL135" s="14" t="s">
        <v>112</v>
      </c>
      <c r="BM135" s="14" t="s">
        <v>236</v>
      </c>
    </row>
    <row r="136" spans="2:65" s="1" customFormat="1" ht="16.5" customHeight="1">
      <c r="B136" s="35"/>
      <c r="C136" s="196" t="s">
        <v>237</v>
      </c>
      <c r="D136" s="196" t="s">
        <v>107</v>
      </c>
      <c r="E136" s="197" t="s">
        <v>238</v>
      </c>
      <c r="F136" s="198" t="s">
        <v>239</v>
      </c>
      <c r="G136" s="199" t="s">
        <v>195</v>
      </c>
      <c r="H136" s="200">
        <v>7</v>
      </c>
      <c r="I136" s="201"/>
      <c r="J136" s="202">
        <f>ROUND(I136*H136,2)</f>
        <v>0</v>
      </c>
      <c r="K136" s="198" t="s">
        <v>127</v>
      </c>
      <c r="L136" s="40"/>
      <c r="M136" s="203" t="s">
        <v>1</v>
      </c>
      <c r="N136" s="204" t="s">
        <v>38</v>
      </c>
      <c r="O136" s="76"/>
      <c r="P136" s="205">
        <f>O136*H136</f>
        <v>0</v>
      </c>
      <c r="Q136" s="205">
        <v>1.61679</v>
      </c>
      <c r="R136" s="205">
        <f>Q136*H136</f>
        <v>11.31753</v>
      </c>
      <c r="S136" s="205">
        <v>0</v>
      </c>
      <c r="T136" s="206">
        <f>S136*H136</f>
        <v>0</v>
      </c>
      <c r="AR136" s="14" t="s">
        <v>112</v>
      </c>
      <c r="AT136" s="14" t="s">
        <v>107</v>
      </c>
      <c r="AU136" s="14" t="s">
        <v>74</v>
      </c>
      <c r="AY136" s="14" t="s">
        <v>104</v>
      </c>
      <c r="BE136" s="207">
        <f>IF(N136="základní",J136,0)</f>
        <v>0</v>
      </c>
      <c r="BF136" s="207">
        <f>IF(N136="snížená",J136,0)</f>
        <v>0</v>
      </c>
      <c r="BG136" s="207">
        <f>IF(N136="zákl. přenesená",J136,0)</f>
        <v>0</v>
      </c>
      <c r="BH136" s="207">
        <f>IF(N136="sníž. přenesená",J136,0)</f>
        <v>0</v>
      </c>
      <c r="BI136" s="207">
        <f>IF(N136="nulová",J136,0)</f>
        <v>0</v>
      </c>
      <c r="BJ136" s="14" t="s">
        <v>72</v>
      </c>
      <c r="BK136" s="207">
        <f>ROUND(I136*H136,2)</f>
        <v>0</v>
      </c>
      <c r="BL136" s="14" t="s">
        <v>112</v>
      </c>
      <c r="BM136" s="14" t="s">
        <v>240</v>
      </c>
    </row>
    <row r="137" spans="2:65" s="1" customFormat="1" ht="16.5" customHeight="1">
      <c r="B137" s="35"/>
      <c r="C137" s="196" t="s">
        <v>241</v>
      </c>
      <c r="D137" s="196" t="s">
        <v>107</v>
      </c>
      <c r="E137" s="197" t="s">
        <v>242</v>
      </c>
      <c r="F137" s="198" t="s">
        <v>243</v>
      </c>
      <c r="G137" s="199" t="s">
        <v>201</v>
      </c>
      <c r="H137" s="200">
        <v>337.6</v>
      </c>
      <c r="I137" s="201"/>
      <c r="J137" s="202">
        <f>ROUND(I137*H137,2)</f>
        <v>0</v>
      </c>
      <c r="K137" s="198" t="s">
        <v>111</v>
      </c>
      <c r="L137" s="40"/>
      <c r="M137" s="203" t="s">
        <v>1</v>
      </c>
      <c r="N137" s="204" t="s">
        <v>38</v>
      </c>
      <c r="O137" s="76"/>
      <c r="P137" s="205">
        <f>O137*H137</f>
        <v>0</v>
      </c>
      <c r="Q137" s="205">
        <v>0</v>
      </c>
      <c r="R137" s="205">
        <f>Q137*H137</f>
        <v>0</v>
      </c>
      <c r="S137" s="205">
        <v>0.194</v>
      </c>
      <c r="T137" s="206">
        <f>S137*H137</f>
        <v>65.49440000000001</v>
      </c>
      <c r="AR137" s="14" t="s">
        <v>112</v>
      </c>
      <c r="AT137" s="14" t="s">
        <v>107</v>
      </c>
      <c r="AU137" s="14" t="s">
        <v>74</v>
      </c>
      <c r="AY137" s="14" t="s">
        <v>104</v>
      </c>
      <c r="BE137" s="207">
        <f>IF(N137="základní",J137,0)</f>
        <v>0</v>
      </c>
      <c r="BF137" s="207">
        <f>IF(N137="snížená",J137,0)</f>
        <v>0</v>
      </c>
      <c r="BG137" s="207">
        <f>IF(N137="zákl. přenesená",J137,0)</f>
        <v>0</v>
      </c>
      <c r="BH137" s="207">
        <f>IF(N137="sníž. přenesená",J137,0)</f>
        <v>0</v>
      </c>
      <c r="BI137" s="207">
        <f>IF(N137="nulová",J137,0)</f>
        <v>0</v>
      </c>
      <c r="BJ137" s="14" t="s">
        <v>72</v>
      </c>
      <c r="BK137" s="207">
        <f>ROUND(I137*H137,2)</f>
        <v>0</v>
      </c>
      <c r="BL137" s="14" t="s">
        <v>112</v>
      </c>
      <c r="BM137" s="14" t="s">
        <v>244</v>
      </c>
    </row>
    <row r="138" spans="2:51" s="11" customFormat="1" ht="12">
      <c r="B138" s="208"/>
      <c r="C138" s="209"/>
      <c r="D138" s="210" t="s">
        <v>114</v>
      </c>
      <c r="E138" s="211" t="s">
        <v>1</v>
      </c>
      <c r="F138" s="212" t="s">
        <v>245</v>
      </c>
      <c r="G138" s="209"/>
      <c r="H138" s="213">
        <v>337.6</v>
      </c>
      <c r="I138" s="214"/>
      <c r="J138" s="209"/>
      <c r="K138" s="209"/>
      <c r="L138" s="215"/>
      <c r="M138" s="216"/>
      <c r="N138" s="217"/>
      <c r="O138" s="217"/>
      <c r="P138" s="217"/>
      <c r="Q138" s="217"/>
      <c r="R138" s="217"/>
      <c r="S138" s="217"/>
      <c r="T138" s="218"/>
      <c r="AT138" s="219" t="s">
        <v>114</v>
      </c>
      <c r="AU138" s="219" t="s">
        <v>74</v>
      </c>
      <c r="AV138" s="11" t="s">
        <v>74</v>
      </c>
      <c r="AW138" s="11" t="s">
        <v>30</v>
      </c>
      <c r="AX138" s="11" t="s">
        <v>72</v>
      </c>
      <c r="AY138" s="219" t="s">
        <v>104</v>
      </c>
    </row>
    <row r="139" spans="2:65" s="1" customFormat="1" ht="16.5" customHeight="1">
      <c r="B139" s="35"/>
      <c r="C139" s="196" t="s">
        <v>246</v>
      </c>
      <c r="D139" s="196" t="s">
        <v>107</v>
      </c>
      <c r="E139" s="197" t="s">
        <v>247</v>
      </c>
      <c r="F139" s="198" t="s">
        <v>248</v>
      </c>
      <c r="G139" s="199" t="s">
        <v>201</v>
      </c>
      <c r="H139" s="200">
        <v>84.4</v>
      </c>
      <c r="I139" s="201"/>
      <c r="J139" s="202">
        <f>ROUND(I139*H139,2)</f>
        <v>0</v>
      </c>
      <c r="K139" s="198" t="s">
        <v>111</v>
      </c>
      <c r="L139" s="40"/>
      <c r="M139" s="203" t="s">
        <v>1</v>
      </c>
      <c r="N139" s="204" t="s">
        <v>38</v>
      </c>
      <c r="O139" s="76"/>
      <c r="P139" s="205">
        <f>O139*H139</f>
        <v>0</v>
      </c>
      <c r="Q139" s="205">
        <v>0</v>
      </c>
      <c r="R139" s="205">
        <f>Q139*H139</f>
        <v>0</v>
      </c>
      <c r="S139" s="205">
        <v>0.324</v>
      </c>
      <c r="T139" s="206">
        <f>S139*H139</f>
        <v>27.3456</v>
      </c>
      <c r="AR139" s="14" t="s">
        <v>112</v>
      </c>
      <c r="AT139" s="14" t="s">
        <v>107</v>
      </c>
      <c r="AU139" s="14" t="s">
        <v>74</v>
      </c>
      <c r="AY139" s="14" t="s">
        <v>104</v>
      </c>
      <c r="BE139" s="207">
        <f>IF(N139="základní",J139,0)</f>
        <v>0</v>
      </c>
      <c r="BF139" s="207">
        <f>IF(N139="snížená",J139,0)</f>
        <v>0</v>
      </c>
      <c r="BG139" s="207">
        <f>IF(N139="zákl. přenesená",J139,0)</f>
        <v>0</v>
      </c>
      <c r="BH139" s="207">
        <f>IF(N139="sníž. přenesená",J139,0)</f>
        <v>0</v>
      </c>
      <c r="BI139" s="207">
        <f>IF(N139="nulová",J139,0)</f>
        <v>0</v>
      </c>
      <c r="BJ139" s="14" t="s">
        <v>72</v>
      </c>
      <c r="BK139" s="207">
        <f>ROUND(I139*H139,2)</f>
        <v>0</v>
      </c>
      <c r="BL139" s="14" t="s">
        <v>112</v>
      </c>
      <c r="BM139" s="14" t="s">
        <v>249</v>
      </c>
    </row>
    <row r="140" spans="2:51" s="11" customFormat="1" ht="12">
      <c r="B140" s="208"/>
      <c r="C140" s="209"/>
      <c r="D140" s="210" t="s">
        <v>114</v>
      </c>
      <c r="E140" s="211" t="s">
        <v>1</v>
      </c>
      <c r="F140" s="212" t="s">
        <v>250</v>
      </c>
      <c r="G140" s="209"/>
      <c r="H140" s="213">
        <v>84.4</v>
      </c>
      <c r="I140" s="214"/>
      <c r="J140" s="209"/>
      <c r="K140" s="209"/>
      <c r="L140" s="215"/>
      <c r="M140" s="216"/>
      <c r="N140" s="217"/>
      <c r="O140" s="217"/>
      <c r="P140" s="217"/>
      <c r="Q140" s="217"/>
      <c r="R140" s="217"/>
      <c r="S140" s="217"/>
      <c r="T140" s="218"/>
      <c r="AT140" s="219" t="s">
        <v>114</v>
      </c>
      <c r="AU140" s="219" t="s">
        <v>74</v>
      </c>
      <c r="AV140" s="11" t="s">
        <v>74</v>
      </c>
      <c r="AW140" s="11" t="s">
        <v>30</v>
      </c>
      <c r="AX140" s="11" t="s">
        <v>72</v>
      </c>
      <c r="AY140" s="219" t="s">
        <v>104</v>
      </c>
    </row>
    <row r="141" spans="2:65" s="1" customFormat="1" ht="16.5" customHeight="1">
      <c r="B141" s="35"/>
      <c r="C141" s="196" t="s">
        <v>251</v>
      </c>
      <c r="D141" s="196" t="s">
        <v>107</v>
      </c>
      <c r="E141" s="197" t="s">
        <v>252</v>
      </c>
      <c r="F141" s="198" t="s">
        <v>253</v>
      </c>
      <c r="G141" s="199" t="s">
        <v>110</v>
      </c>
      <c r="H141" s="200">
        <v>9066</v>
      </c>
      <c r="I141" s="201"/>
      <c r="J141" s="202">
        <f>ROUND(I141*H141,2)</f>
        <v>0</v>
      </c>
      <c r="K141" s="198" t="s">
        <v>1</v>
      </c>
      <c r="L141" s="40"/>
      <c r="M141" s="203" t="s">
        <v>1</v>
      </c>
      <c r="N141" s="204" t="s">
        <v>38</v>
      </c>
      <c r="O141" s="76"/>
      <c r="P141" s="205">
        <f>O141*H141</f>
        <v>0</v>
      </c>
      <c r="Q141" s="205">
        <v>0</v>
      </c>
      <c r="R141" s="205">
        <f>Q141*H141</f>
        <v>0</v>
      </c>
      <c r="S141" s="205">
        <v>0.02</v>
      </c>
      <c r="T141" s="206">
        <f>S141*H141</f>
        <v>181.32</v>
      </c>
      <c r="AR141" s="14" t="s">
        <v>112</v>
      </c>
      <c r="AT141" s="14" t="s">
        <v>107</v>
      </c>
      <c r="AU141" s="14" t="s">
        <v>74</v>
      </c>
      <c r="AY141" s="14" t="s">
        <v>104</v>
      </c>
      <c r="BE141" s="207">
        <f>IF(N141="základní",J141,0)</f>
        <v>0</v>
      </c>
      <c r="BF141" s="207">
        <f>IF(N141="snížená",J141,0)</f>
        <v>0</v>
      </c>
      <c r="BG141" s="207">
        <f>IF(N141="zákl. přenesená",J141,0)</f>
        <v>0</v>
      </c>
      <c r="BH141" s="207">
        <f>IF(N141="sníž. přenesená",J141,0)</f>
        <v>0</v>
      </c>
      <c r="BI141" s="207">
        <f>IF(N141="nulová",J141,0)</f>
        <v>0</v>
      </c>
      <c r="BJ141" s="14" t="s">
        <v>72</v>
      </c>
      <c r="BK141" s="207">
        <f>ROUND(I141*H141,2)</f>
        <v>0</v>
      </c>
      <c r="BL141" s="14" t="s">
        <v>112</v>
      </c>
      <c r="BM141" s="14" t="s">
        <v>254</v>
      </c>
    </row>
    <row r="142" spans="2:51" s="11" customFormat="1" ht="12">
      <c r="B142" s="208"/>
      <c r="C142" s="209"/>
      <c r="D142" s="210" t="s">
        <v>114</v>
      </c>
      <c r="E142" s="211" t="s">
        <v>1</v>
      </c>
      <c r="F142" s="212" t="s">
        <v>255</v>
      </c>
      <c r="G142" s="209"/>
      <c r="H142" s="213">
        <v>9066</v>
      </c>
      <c r="I142" s="214"/>
      <c r="J142" s="209"/>
      <c r="K142" s="209"/>
      <c r="L142" s="215"/>
      <c r="M142" s="216"/>
      <c r="N142" s="217"/>
      <c r="O142" s="217"/>
      <c r="P142" s="217"/>
      <c r="Q142" s="217"/>
      <c r="R142" s="217"/>
      <c r="S142" s="217"/>
      <c r="T142" s="218"/>
      <c r="AT142" s="219" t="s">
        <v>114</v>
      </c>
      <c r="AU142" s="219" t="s">
        <v>74</v>
      </c>
      <c r="AV142" s="11" t="s">
        <v>74</v>
      </c>
      <c r="AW142" s="11" t="s">
        <v>30</v>
      </c>
      <c r="AX142" s="11" t="s">
        <v>72</v>
      </c>
      <c r="AY142" s="219" t="s">
        <v>104</v>
      </c>
    </row>
    <row r="143" spans="2:65" s="1" customFormat="1" ht="16.5" customHeight="1">
      <c r="B143" s="35"/>
      <c r="C143" s="196" t="s">
        <v>256</v>
      </c>
      <c r="D143" s="196" t="s">
        <v>107</v>
      </c>
      <c r="E143" s="197" t="s">
        <v>257</v>
      </c>
      <c r="F143" s="198" t="s">
        <v>258</v>
      </c>
      <c r="G143" s="199" t="s">
        <v>110</v>
      </c>
      <c r="H143" s="200">
        <v>422</v>
      </c>
      <c r="I143" s="201"/>
      <c r="J143" s="202">
        <f>ROUND(I143*H143,2)</f>
        <v>0</v>
      </c>
      <c r="K143" s="198" t="s">
        <v>111</v>
      </c>
      <c r="L143" s="40"/>
      <c r="M143" s="203" t="s">
        <v>1</v>
      </c>
      <c r="N143" s="204" t="s">
        <v>38</v>
      </c>
      <c r="O143" s="76"/>
      <c r="P143" s="205">
        <f>O143*H143</f>
        <v>0</v>
      </c>
      <c r="Q143" s="205">
        <v>0</v>
      </c>
      <c r="R143" s="205">
        <f>Q143*H143</f>
        <v>0</v>
      </c>
      <c r="S143" s="205">
        <v>0.126</v>
      </c>
      <c r="T143" s="206">
        <f>S143*H143</f>
        <v>53.172</v>
      </c>
      <c r="AR143" s="14" t="s">
        <v>112</v>
      </c>
      <c r="AT143" s="14" t="s">
        <v>107</v>
      </c>
      <c r="AU143" s="14" t="s">
        <v>74</v>
      </c>
      <c r="AY143" s="14" t="s">
        <v>104</v>
      </c>
      <c r="BE143" s="207">
        <f>IF(N143="základní",J143,0)</f>
        <v>0</v>
      </c>
      <c r="BF143" s="207">
        <f>IF(N143="snížená",J143,0)</f>
        <v>0</v>
      </c>
      <c r="BG143" s="207">
        <f>IF(N143="zákl. přenesená",J143,0)</f>
        <v>0</v>
      </c>
      <c r="BH143" s="207">
        <f>IF(N143="sníž. přenesená",J143,0)</f>
        <v>0</v>
      </c>
      <c r="BI143" s="207">
        <f>IF(N143="nulová",J143,0)</f>
        <v>0</v>
      </c>
      <c r="BJ143" s="14" t="s">
        <v>72</v>
      </c>
      <c r="BK143" s="207">
        <f>ROUND(I143*H143,2)</f>
        <v>0</v>
      </c>
      <c r="BL143" s="14" t="s">
        <v>112</v>
      </c>
      <c r="BM143" s="14" t="s">
        <v>259</v>
      </c>
    </row>
    <row r="144" spans="2:51" s="11" customFormat="1" ht="12">
      <c r="B144" s="208"/>
      <c r="C144" s="209"/>
      <c r="D144" s="210" t="s">
        <v>114</v>
      </c>
      <c r="E144" s="211" t="s">
        <v>1</v>
      </c>
      <c r="F144" s="212" t="s">
        <v>260</v>
      </c>
      <c r="G144" s="209"/>
      <c r="H144" s="213">
        <v>422</v>
      </c>
      <c r="I144" s="214"/>
      <c r="J144" s="209"/>
      <c r="K144" s="209"/>
      <c r="L144" s="215"/>
      <c r="M144" s="216"/>
      <c r="N144" s="217"/>
      <c r="O144" s="217"/>
      <c r="P144" s="217"/>
      <c r="Q144" s="217"/>
      <c r="R144" s="217"/>
      <c r="S144" s="217"/>
      <c r="T144" s="218"/>
      <c r="AT144" s="219" t="s">
        <v>114</v>
      </c>
      <c r="AU144" s="219" t="s">
        <v>74</v>
      </c>
      <c r="AV144" s="11" t="s">
        <v>74</v>
      </c>
      <c r="AW144" s="11" t="s">
        <v>30</v>
      </c>
      <c r="AX144" s="11" t="s">
        <v>72</v>
      </c>
      <c r="AY144" s="219" t="s">
        <v>104</v>
      </c>
    </row>
    <row r="145" spans="2:63" s="10" customFormat="1" ht="22.8" customHeight="1">
      <c r="B145" s="180"/>
      <c r="C145" s="181"/>
      <c r="D145" s="182" t="s">
        <v>66</v>
      </c>
      <c r="E145" s="194" t="s">
        <v>261</v>
      </c>
      <c r="F145" s="194" t="s">
        <v>262</v>
      </c>
      <c r="G145" s="181"/>
      <c r="H145" s="181"/>
      <c r="I145" s="184"/>
      <c r="J145" s="195">
        <f>BK145</f>
        <v>0</v>
      </c>
      <c r="K145" s="181"/>
      <c r="L145" s="186"/>
      <c r="M145" s="187"/>
      <c r="N145" s="188"/>
      <c r="O145" s="188"/>
      <c r="P145" s="189">
        <f>SUM(P146:P155)</f>
        <v>0</v>
      </c>
      <c r="Q145" s="188"/>
      <c r="R145" s="189">
        <f>SUM(R146:R155)</f>
        <v>0</v>
      </c>
      <c r="S145" s="188"/>
      <c r="T145" s="190">
        <f>SUM(T146:T155)</f>
        <v>0</v>
      </c>
      <c r="AR145" s="191" t="s">
        <v>72</v>
      </c>
      <c r="AT145" s="192" t="s">
        <v>66</v>
      </c>
      <c r="AU145" s="192" t="s">
        <v>72</v>
      </c>
      <c r="AY145" s="191" t="s">
        <v>104</v>
      </c>
      <c r="BK145" s="193">
        <f>SUM(BK146:BK155)</f>
        <v>0</v>
      </c>
    </row>
    <row r="146" spans="2:65" s="1" customFormat="1" ht="16.5" customHeight="1">
      <c r="B146" s="35"/>
      <c r="C146" s="196" t="s">
        <v>263</v>
      </c>
      <c r="D146" s="196" t="s">
        <v>107</v>
      </c>
      <c r="E146" s="197" t="s">
        <v>264</v>
      </c>
      <c r="F146" s="198" t="s">
        <v>265</v>
      </c>
      <c r="G146" s="199" t="s">
        <v>266</v>
      </c>
      <c r="H146" s="200">
        <v>2115.129</v>
      </c>
      <c r="I146" s="201"/>
      <c r="J146" s="202">
        <f>ROUND(I146*H146,2)</f>
        <v>0</v>
      </c>
      <c r="K146" s="198" t="s">
        <v>127</v>
      </c>
      <c r="L146" s="40"/>
      <c r="M146" s="203" t="s">
        <v>1</v>
      </c>
      <c r="N146" s="204" t="s">
        <v>38</v>
      </c>
      <c r="O146" s="76"/>
      <c r="P146" s="205">
        <f>O146*H146</f>
        <v>0</v>
      </c>
      <c r="Q146" s="205">
        <v>0</v>
      </c>
      <c r="R146" s="205">
        <f>Q146*H146</f>
        <v>0</v>
      </c>
      <c r="S146" s="205">
        <v>0</v>
      </c>
      <c r="T146" s="206">
        <f>S146*H146</f>
        <v>0</v>
      </c>
      <c r="AR146" s="14" t="s">
        <v>112</v>
      </c>
      <c r="AT146" s="14" t="s">
        <v>107</v>
      </c>
      <c r="AU146" s="14" t="s">
        <v>74</v>
      </c>
      <c r="AY146" s="14" t="s">
        <v>104</v>
      </c>
      <c r="BE146" s="207">
        <f>IF(N146="základní",J146,0)</f>
        <v>0</v>
      </c>
      <c r="BF146" s="207">
        <f>IF(N146="snížená",J146,0)</f>
        <v>0</v>
      </c>
      <c r="BG146" s="207">
        <f>IF(N146="zákl. přenesená",J146,0)</f>
        <v>0</v>
      </c>
      <c r="BH146" s="207">
        <f>IF(N146="sníž. přenesená",J146,0)</f>
        <v>0</v>
      </c>
      <c r="BI146" s="207">
        <f>IF(N146="nulová",J146,0)</f>
        <v>0</v>
      </c>
      <c r="BJ146" s="14" t="s">
        <v>72</v>
      </c>
      <c r="BK146" s="207">
        <f>ROUND(I146*H146,2)</f>
        <v>0</v>
      </c>
      <c r="BL146" s="14" t="s">
        <v>112</v>
      </c>
      <c r="BM146" s="14" t="s">
        <v>267</v>
      </c>
    </row>
    <row r="147" spans="2:65" s="1" customFormat="1" ht="16.5" customHeight="1">
      <c r="B147" s="35"/>
      <c r="C147" s="196" t="s">
        <v>268</v>
      </c>
      <c r="D147" s="196" t="s">
        <v>107</v>
      </c>
      <c r="E147" s="197" t="s">
        <v>269</v>
      </c>
      <c r="F147" s="198" t="s">
        <v>270</v>
      </c>
      <c r="G147" s="199" t="s">
        <v>266</v>
      </c>
      <c r="H147" s="200">
        <v>38072.322</v>
      </c>
      <c r="I147" s="201"/>
      <c r="J147" s="202">
        <f>ROUND(I147*H147,2)</f>
        <v>0</v>
      </c>
      <c r="K147" s="198" t="s">
        <v>127</v>
      </c>
      <c r="L147" s="40"/>
      <c r="M147" s="203" t="s">
        <v>1</v>
      </c>
      <c r="N147" s="204" t="s">
        <v>38</v>
      </c>
      <c r="O147" s="76"/>
      <c r="P147" s="205">
        <f>O147*H147</f>
        <v>0</v>
      </c>
      <c r="Q147" s="205">
        <v>0</v>
      </c>
      <c r="R147" s="205">
        <f>Q147*H147</f>
        <v>0</v>
      </c>
      <c r="S147" s="205">
        <v>0</v>
      </c>
      <c r="T147" s="206">
        <f>S147*H147</f>
        <v>0</v>
      </c>
      <c r="AR147" s="14" t="s">
        <v>112</v>
      </c>
      <c r="AT147" s="14" t="s">
        <v>107</v>
      </c>
      <c r="AU147" s="14" t="s">
        <v>74</v>
      </c>
      <c r="AY147" s="14" t="s">
        <v>104</v>
      </c>
      <c r="BE147" s="207">
        <f>IF(N147="základní",J147,0)</f>
        <v>0</v>
      </c>
      <c r="BF147" s="207">
        <f>IF(N147="snížená",J147,0)</f>
        <v>0</v>
      </c>
      <c r="BG147" s="207">
        <f>IF(N147="zákl. přenesená",J147,0)</f>
        <v>0</v>
      </c>
      <c r="BH147" s="207">
        <f>IF(N147="sníž. přenesená",J147,0)</f>
        <v>0</v>
      </c>
      <c r="BI147" s="207">
        <f>IF(N147="nulová",J147,0)</f>
        <v>0</v>
      </c>
      <c r="BJ147" s="14" t="s">
        <v>72</v>
      </c>
      <c r="BK147" s="207">
        <f>ROUND(I147*H147,2)</f>
        <v>0</v>
      </c>
      <c r="BL147" s="14" t="s">
        <v>112</v>
      </c>
      <c r="BM147" s="14" t="s">
        <v>271</v>
      </c>
    </row>
    <row r="148" spans="2:51" s="11" customFormat="1" ht="12">
      <c r="B148" s="208"/>
      <c r="C148" s="209"/>
      <c r="D148" s="210" t="s">
        <v>114</v>
      </c>
      <c r="E148" s="209"/>
      <c r="F148" s="212" t="s">
        <v>272</v>
      </c>
      <c r="G148" s="209"/>
      <c r="H148" s="213">
        <v>38072.322</v>
      </c>
      <c r="I148" s="214"/>
      <c r="J148" s="209"/>
      <c r="K148" s="209"/>
      <c r="L148" s="215"/>
      <c r="M148" s="216"/>
      <c r="N148" s="217"/>
      <c r="O148" s="217"/>
      <c r="P148" s="217"/>
      <c r="Q148" s="217"/>
      <c r="R148" s="217"/>
      <c r="S148" s="217"/>
      <c r="T148" s="218"/>
      <c r="AT148" s="219" t="s">
        <v>114</v>
      </c>
      <c r="AU148" s="219" t="s">
        <v>74</v>
      </c>
      <c r="AV148" s="11" t="s">
        <v>74</v>
      </c>
      <c r="AW148" s="11" t="s">
        <v>4</v>
      </c>
      <c r="AX148" s="11" t="s">
        <v>72</v>
      </c>
      <c r="AY148" s="219" t="s">
        <v>104</v>
      </c>
    </row>
    <row r="149" spans="2:65" s="1" customFormat="1" ht="16.5" customHeight="1">
      <c r="B149" s="35"/>
      <c r="C149" s="196" t="s">
        <v>273</v>
      </c>
      <c r="D149" s="196" t="s">
        <v>107</v>
      </c>
      <c r="E149" s="197" t="s">
        <v>274</v>
      </c>
      <c r="F149" s="198" t="s">
        <v>275</v>
      </c>
      <c r="G149" s="199" t="s">
        <v>266</v>
      </c>
      <c r="H149" s="200">
        <v>136.285</v>
      </c>
      <c r="I149" s="201"/>
      <c r="J149" s="202">
        <f>ROUND(I149*H149,2)</f>
        <v>0</v>
      </c>
      <c r="K149" s="198" t="s">
        <v>127</v>
      </c>
      <c r="L149" s="40"/>
      <c r="M149" s="203" t="s">
        <v>1</v>
      </c>
      <c r="N149" s="204" t="s">
        <v>38</v>
      </c>
      <c r="O149" s="76"/>
      <c r="P149" s="205">
        <f>O149*H149</f>
        <v>0</v>
      </c>
      <c r="Q149" s="205">
        <v>0</v>
      </c>
      <c r="R149" s="205">
        <f>Q149*H149</f>
        <v>0</v>
      </c>
      <c r="S149" s="205">
        <v>0</v>
      </c>
      <c r="T149" s="206">
        <f>S149*H149</f>
        <v>0</v>
      </c>
      <c r="AR149" s="14" t="s">
        <v>112</v>
      </c>
      <c r="AT149" s="14" t="s">
        <v>107</v>
      </c>
      <c r="AU149" s="14" t="s">
        <v>74</v>
      </c>
      <c r="AY149" s="14" t="s">
        <v>104</v>
      </c>
      <c r="BE149" s="207">
        <f>IF(N149="základní",J149,0)</f>
        <v>0</v>
      </c>
      <c r="BF149" s="207">
        <f>IF(N149="snížená",J149,0)</f>
        <v>0</v>
      </c>
      <c r="BG149" s="207">
        <f>IF(N149="zákl. přenesená",J149,0)</f>
        <v>0</v>
      </c>
      <c r="BH149" s="207">
        <f>IF(N149="sníž. přenesená",J149,0)</f>
        <v>0</v>
      </c>
      <c r="BI149" s="207">
        <f>IF(N149="nulová",J149,0)</f>
        <v>0</v>
      </c>
      <c r="BJ149" s="14" t="s">
        <v>72</v>
      </c>
      <c r="BK149" s="207">
        <f>ROUND(I149*H149,2)</f>
        <v>0</v>
      </c>
      <c r="BL149" s="14" t="s">
        <v>112</v>
      </c>
      <c r="BM149" s="14" t="s">
        <v>276</v>
      </c>
    </row>
    <row r="150" spans="2:51" s="11" customFormat="1" ht="12">
      <c r="B150" s="208"/>
      <c r="C150" s="209"/>
      <c r="D150" s="210" t="s">
        <v>114</v>
      </c>
      <c r="E150" s="211" t="s">
        <v>1</v>
      </c>
      <c r="F150" s="212" t="s">
        <v>277</v>
      </c>
      <c r="G150" s="209"/>
      <c r="H150" s="213">
        <v>136.285</v>
      </c>
      <c r="I150" s="214"/>
      <c r="J150" s="209"/>
      <c r="K150" s="209"/>
      <c r="L150" s="215"/>
      <c r="M150" s="216"/>
      <c r="N150" s="217"/>
      <c r="O150" s="217"/>
      <c r="P150" s="217"/>
      <c r="Q150" s="217"/>
      <c r="R150" s="217"/>
      <c r="S150" s="217"/>
      <c r="T150" s="218"/>
      <c r="AT150" s="219" t="s">
        <v>114</v>
      </c>
      <c r="AU150" s="219" t="s">
        <v>74</v>
      </c>
      <c r="AV150" s="11" t="s">
        <v>74</v>
      </c>
      <c r="AW150" s="11" t="s">
        <v>30</v>
      </c>
      <c r="AX150" s="11" t="s">
        <v>72</v>
      </c>
      <c r="AY150" s="219" t="s">
        <v>104</v>
      </c>
    </row>
    <row r="151" spans="2:65" s="1" customFormat="1" ht="16.5" customHeight="1">
      <c r="B151" s="35"/>
      <c r="C151" s="196" t="s">
        <v>7</v>
      </c>
      <c r="D151" s="196" t="s">
        <v>107</v>
      </c>
      <c r="E151" s="197" t="s">
        <v>278</v>
      </c>
      <c r="F151" s="198" t="s">
        <v>279</v>
      </c>
      <c r="G151" s="199" t="s">
        <v>266</v>
      </c>
      <c r="H151" s="200">
        <v>726.236</v>
      </c>
      <c r="I151" s="201"/>
      <c r="J151" s="202">
        <f>ROUND(I151*H151,2)</f>
        <v>0</v>
      </c>
      <c r="K151" s="198" t="s">
        <v>127</v>
      </c>
      <c r="L151" s="40"/>
      <c r="M151" s="203" t="s">
        <v>1</v>
      </c>
      <c r="N151" s="204" t="s">
        <v>38</v>
      </c>
      <c r="O151" s="76"/>
      <c r="P151" s="205">
        <f>O151*H151</f>
        <v>0</v>
      </c>
      <c r="Q151" s="205">
        <v>0</v>
      </c>
      <c r="R151" s="205">
        <f>Q151*H151</f>
        <v>0</v>
      </c>
      <c r="S151" s="205">
        <v>0</v>
      </c>
      <c r="T151" s="206">
        <f>S151*H151</f>
        <v>0</v>
      </c>
      <c r="AR151" s="14" t="s">
        <v>112</v>
      </c>
      <c r="AT151" s="14" t="s">
        <v>107</v>
      </c>
      <c r="AU151" s="14" t="s">
        <v>74</v>
      </c>
      <c r="AY151" s="14" t="s">
        <v>104</v>
      </c>
      <c r="BE151" s="207">
        <f>IF(N151="základní",J151,0)</f>
        <v>0</v>
      </c>
      <c r="BF151" s="207">
        <f>IF(N151="snížená",J151,0)</f>
        <v>0</v>
      </c>
      <c r="BG151" s="207">
        <f>IF(N151="zákl. přenesená",J151,0)</f>
        <v>0</v>
      </c>
      <c r="BH151" s="207">
        <f>IF(N151="sníž. přenesená",J151,0)</f>
        <v>0</v>
      </c>
      <c r="BI151" s="207">
        <f>IF(N151="nulová",J151,0)</f>
        <v>0</v>
      </c>
      <c r="BJ151" s="14" t="s">
        <v>72</v>
      </c>
      <c r="BK151" s="207">
        <f>ROUND(I151*H151,2)</f>
        <v>0</v>
      </c>
      <c r="BL151" s="14" t="s">
        <v>112</v>
      </c>
      <c r="BM151" s="14" t="s">
        <v>280</v>
      </c>
    </row>
    <row r="152" spans="2:51" s="11" customFormat="1" ht="12">
      <c r="B152" s="208"/>
      <c r="C152" s="209"/>
      <c r="D152" s="210" t="s">
        <v>114</v>
      </c>
      <c r="E152" s="211" t="s">
        <v>1</v>
      </c>
      <c r="F152" s="212" t="s">
        <v>281</v>
      </c>
      <c r="G152" s="209"/>
      <c r="H152" s="213">
        <v>2115.129</v>
      </c>
      <c r="I152" s="214"/>
      <c r="J152" s="209"/>
      <c r="K152" s="209"/>
      <c r="L152" s="215"/>
      <c r="M152" s="216"/>
      <c r="N152" s="217"/>
      <c r="O152" s="217"/>
      <c r="P152" s="217"/>
      <c r="Q152" s="217"/>
      <c r="R152" s="217"/>
      <c r="S152" s="217"/>
      <c r="T152" s="218"/>
      <c r="AT152" s="219" t="s">
        <v>114</v>
      </c>
      <c r="AU152" s="219" t="s">
        <v>74</v>
      </c>
      <c r="AV152" s="11" t="s">
        <v>74</v>
      </c>
      <c r="AW152" s="11" t="s">
        <v>30</v>
      </c>
      <c r="AX152" s="11" t="s">
        <v>67</v>
      </c>
      <c r="AY152" s="219" t="s">
        <v>104</v>
      </c>
    </row>
    <row r="153" spans="2:51" s="11" customFormat="1" ht="12">
      <c r="B153" s="208"/>
      <c r="C153" s="209"/>
      <c r="D153" s="210" t="s">
        <v>114</v>
      </c>
      <c r="E153" s="211" t="s">
        <v>1</v>
      </c>
      <c r="F153" s="212" t="s">
        <v>282</v>
      </c>
      <c r="G153" s="209"/>
      <c r="H153" s="213">
        <v>-1252.608</v>
      </c>
      <c r="I153" s="214"/>
      <c r="J153" s="209"/>
      <c r="K153" s="209"/>
      <c r="L153" s="215"/>
      <c r="M153" s="216"/>
      <c r="N153" s="217"/>
      <c r="O153" s="217"/>
      <c r="P153" s="217"/>
      <c r="Q153" s="217"/>
      <c r="R153" s="217"/>
      <c r="S153" s="217"/>
      <c r="T153" s="218"/>
      <c r="AT153" s="219" t="s">
        <v>114</v>
      </c>
      <c r="AU153" s="219" t="s">
        <v>74</v>
      </c>
      <c r="AV153" s="11" t="s">
        <v>74</v>
      </c>
      <c r="AW153" s="11" t="s">
        <v>30</v>
      </c>
      <c r="AX153" s="11" t="s">
        <v>67</v>
      </c>
      <c r="AY153" s="219" t="s">
        <v>104</v>
      </c>
    </row>
    <row r="154" spans="2:51" s="11" customFormat="1" ht="12">
      <c r="B154" s="208"/>
      <c r="C154" s="209"/>
      <c r="D154" s="210" t="s">
        <v>114</v>
      </c>
      <c r="E154" s="211" t="s">
        <v>1</v>
      </c>
      <c r="F154" s="212" t="s">
        <v>283</v>
      </c>
      <c r="G154" s="209"/>
      <c r="H154" s="213">
        <v>-136.285</v>
      </c>
      <c r="I154" s="214"/>
      <c r="J154" s="209"/>
      <c r="K154" s="209"/>
      <c r="L154" s="215"/>
      <c r="M154" s="216"/>
      <c r="N154" s="217"/>
      <c r="O154" s="217"/>
      <c r="P154" s="217"/>
      <c r="Q154" s="217"/>
      <c r="R154" s="217"/>
      <c r="S154" s="217"/>
      <c r="T154" s="218"/>
      <c r="AT154" s="219" t="s">
        <v>114</v>
      </c>
      <c r="AU154" s="219" t="s">
        <v>74</v>
      </c>
      <c r="AV154" s="11" t="s">
        <v>74</v>
      </c>
      <c r="AW154" s="11" t="s">
        <v>30</v>
      </c>
      <c r="AX154" s="11" t="s">
        <v>67</v>
      </c>
      <c r="AY154" s="219" t="s">
        <v>104</v>
      </c>
    </row>
    <row r="155" spans="2:51" s="12" customFormat="1" ht="12">
      <c r="B155" s="220"/>
      <c r="C155" s="221"/>
      <c r="D155" s="210" t="s">
        <v>114</v>
      </c>
      <c r="E155" s="222" t="s">
        <v>1</v>
      </c>
      <c r="F155" s="223" t="s">
        <v>132</v>
      </c>
      <c r="G155" s="221"/>
      <c r="H155" s="224">
        <v>726.236</v>
      </c>
      <c r="I155" s="225"/>
      <c r="J155" s="221"/>
      <c r="K155" s="221"/>
      <c r="L155" s="226"/>
      <c r="M155" s="227"/>
      <c r="N155" s="228"/>
      <c r="O155" s="228"/>
      <c r="P155" s="228"/>
      <c r="Q155" s="228"/>
      <c r="R155" s="228"/>
      <c r="S155" s="228"/>
      <c r="T155" s="229"/>
      <c r="AT155" s="230" t="s">
        <v>114</v>
      </c>
      <c r="AU155" s="230" t="s">
        <v>74</v>
      </c>
      <c r="AV155" s="12" t="s">
        <v>112</v>
      </c>
      <c r="AW155" s="12" t="s">
        <v>30</v>
      </c>
      <c r="AX155" s="12" t="s">
        <v>72</v>
      </c>
      <c r="AY155" s="230" t="s">
        <v>104</v>
      </c>
    </row>
    <row r="156" spans="2:63" s="10" customFormat="1" ht="22.8" customHeight="1">
      <c r="B156" s="180"/>
      <c r="C156" s="181"/>
      <c r="D156" s="182" t="s">
        <v>66</v>
      </c>
      <c r="E156" s="194" t="s">
        <v>284</v>
      </c>
      <c r="F156" s="194" t="s">
        <v>285</v>
      </c>
      <c r="G156" s="181"/>
      <c r="H156" s="181"/>
      <c r="I156" s="184"/>
      <c r="J156" s="195">
        <f>BK156</f>
        <v>0</v>
      </c>
      <c r="K156" s="181"/>
      <c r="L156" s="186"/>
      <c r="M156" s="187"/>
      <c r="N156" s="188"/>
      <c r="O156" s="188"/>
      <c r="P156" s="189">
        <f>P157</f>
        <v>0</v>
      </c>
      <c r="Q156" s="188"/>
      <c r="R156" s="189">
        <f>R157</f>
        <v>0</v>
      </c>
      <c r="S156" s="188"/>
      <c r="T156" s="190">
        <f>T157</f>
        <v>0</v>
      </c>
      <c r="AR156" s="191" t="s">
        <v>72</v>
      </c>
      <c r="AT156" s="192" t="s">
        <v>66</v>
      </c>
      <c r="AU156" s="192" t="s">
        <v>72</v>
      </c>
      <c r="AY156" s="191" t="s">
        <v>104</v>
      </c>
      <c r="BK156" s="193">
        <f>BK157</f>
        <v>0</v>
      </c>
    </row>
    <row r="157" spans="2:65" s="1" customFormat="1" ht="16.5" customHeight="1">
      <c r="B157" s="35"/>
      <c r="C157" s="196" t="s">
        <v>286</v>
      </c>
      <c r="D157" s="196" t="s">
        <v>107</v>
      </c>
      <c r="E157" s="197" t="s">
        <v>287</v>
      </c>
      <c r="F157" s="198" t="s">
        <v>288</v>
      </c>
      <c r="G157" s="199" t="s">
        <v>266</v>
      </c>
      <c r="H157" s="200">
        <v>646.52</v>
      </c>
      <c r="I157" s="201"/>
      <c r="J157" s="202">
        <f>ROUND(I157*H157,2)</f>
        <v>0</v>
      </c>
      <c r="K157" s="198" t="s">
        <v>127</v>
      </c>
      <c r="L157" s="40"/>
      <c r="M157" s="203" t="s">
        <v>1</v>
      </c>
      <c r="N157" s="204" t="s">
        <v>38</v>
      </c>
      <c r="O157" s="76"/>
      <c r="P157" s="205">
        <f>O157*H157</f>
        <v>0</v>
      </c>
      <c r="Q157" s="205">
        <v>0</v>
      </c>
      <c r="R157" s="205">
        <f>Q157*H157</f>
        <v>0</v>
      </c>
      <c r="S157" s="205">
        <v>0</v>
      </c>
      <c r="T157" s="206">
        <f>S157*H157</f>
        <v>0</v>
      </c>
      <c r="AR157" s="14" t="s">
        <v>112</v>
      </c>
      <c r="AT157" s="14" t="s">
        <v>107</v>
      </c>
      <c r="AU157" s="14" t="s">
        <v>74</v>
      </c>
      <c r="AY157" s="14" t="s">
        <v>104</v>
      </c>
      <c r="BE157" s="207">
        <f>IF(N157="základní",J157,0)</f>
        <v>0</v>
      </c>
      <c r="BF157" s="207">
        <f>IF(N157="snížená",J157,0)</f>
        <v>0</v>
      </c>
      <c r="BG157" s="207">
        <f>IF(N157="zákl. přenesená",J157,0)</f>
        <v>0</v>
      </c>
      <c r="BH157" s="207">
        <f>IF(N157="sníž. přenesená",J157,0)</f>
        <v>0</v>
      </c>
      <c r="BI157" s="207">
        <f>IF(N157="nulová",J157,0)</f>
        <v>0</v>
      </c>
      <c r="BJ157" s="14" t="s">
        <v>72</v>
      </c>
      <c r="BK157" s="207">
        <f>ROUND(I157*H157,2)</f>
        <v>0</v>
      </c>
      <c r="BL157" s="14" t="s">
        <v>112</v>
      </c>
      <c r="BM157" s="14" t="s">
        <v>289</v>
      </c>
    </row>
    <row r="158" spans="2:63" s="10" customFormat="1" ht="25.9" customHeight="1">
      <c r="B158" s="180"/>
      <c r="C158" s="181"/>
      <c r="D158" s="182" t="s">
        <v>66</v>
      </c>
      <c r="E158" s="183" t="s">
        <v>290</v>
      </c>
      <c r="F158" s="183" t="s">
        <v>291</v>
      </c>
      <c r="G158" s="181"/>
      <c r="H158" s="181"/>
      <c r="I158" s="184"/>
      <c r="J158" s="185">
        <f>BK158</f>
        <v>0</v>
      </c>
      <c r="K158" s="181"/>
      <c r="L158" s="186"/>
      <c r="M158" s="187"/>
      <c r="N158" s="188"/>
      <c r="O158" s="188"/>
      <c r="P158" s="189">
        <f>SUM(P159:P160)</f>
        <v>0</v>
      </c>
      <c r="Q158" s="188"/>
      <c r="R158" s="189">
        <f>SUM(R159:R160)</f>
        <v>0</v>
      </c>
      <c r="S158" s="188"/>
      <c r="T158" s="190">
        <f>SUM(T159:T160)</f>
        <v>0</v>
      </c>
      <c r="AR158" s="191" t="s">
        <v>157</v>
      </c>
      <c r="AT158" s="192" t="s">
        <v>66</v>
      </c>
      <c r="AU158" s="192" t="s">
        <v>67</v>
      </c>
      <c r="AY158" s="191" t="s">
        <v>104</v>
      </c>
      <c r="BK158" s="193">
        <f>SUM(BK159:BK160)</f>
        <v>0</v>
      </c>
    </row>
    <row r="159" spans="2:65" s="1" customFormat="1" ht="16.5" customHeight="1">
      <c r="B159" s="35"/>
      <c r="C159" s="196" t="s">
        <v>292</v>
      </c>
      <c r="D159" s="196" t="s">
        <v>107</v>
      </c>
      <c r="E159" s="197" t="s">
        <v>293</v>
      </c>
      <c r="F159" s="198" t="s">
        <v>294</v>
      </c>
      <c r="G159" s="199" t="s">
        <v>295</v>
      </c>
      <c r="H159" s="200">
        <v>1</v>
      </c>
      <c r="I159" s="201"/>
      <c r="J159" s="202">
        <f>ROUND(I159*H159,2)</f>
        <v>0</v>
      </c>
      <c r="K159" s="198" t="s">
        <v>1</v>
      </c>
      <c r="L159" s="40"/>
      <c r="M159" s="203" t="s">
        <v>1</v>
      </c>
      <c r="N159" s="204" t="s">
        <v>38</v>
      </c>
      <c r="O159" s="76"/>
      <c r="P159" s="205">
        <f>O159*H159</f>
        <v>0</v>
      </c>
      <c r="Q159" s="205">
        <v>0</v>
      </c>
      <c r="R159" s="205">
        <f>Q159*H159</f>
        <v>0</v>
      </c>
      <c r="S159" s="205">
        <v>0</v>
      </c>
      <c r="T159" s="206">
        <f>S159*H159</f>
        <v>0</v>
      </c>
      <c r="AR159" s="14" t="s">
        <v>296</v>
      </c>
      <c r="AT159" s="14" t="s">
        <v>107</v>
      </c>
      <c r="AU159" s="14" t="s">
        <v>72</v>
      </c>
      <c r="AY159" s="14" t="s">
        <v>104</v>
      </c>
      <c r="BE159" s="207">
        <f>IF(N159="základní",J159,0)</f>
        <v>0</v>
      </c>
      <c r="BF159" s="207">
        <f>IF(N159="snížená",J159,0)</f>
        <v>0</v>
      </c>
      <c r="BG159" s="207">
        <f>IF(N159="zákl. přenesená",J159,0)</f>
        <v>0</v>
      </c>
      <c r="BH159" s="207">
        <f>IF(N159="sníž. přenesená",J159,0)</f>
        <v>0</v>
      </c>
      <c r="BI159" s="207">
        <f>IF(N159="nulová",J159,0)</f>
        <v>0</v>
      </c>
      <c r="BJ159" s="14" t="s">
        <v>72</v>
      </c>
      <c r="BK159" s="207">
        <f>ROUND(I159*H159,2)</f>
        <v>0</v>
      </c>
      <c r="BL159" s="14" t="s">
        <v>296</v>
      </c>
      <c r="BM159" s="14" t="s">
        <v>297</v>
      </c>
    </row>
    <row r="160" spans="2:65" s="1" customFormat="1" ht="16.5" customHeight="1">
      <c r="B160" s="35"/>
      <c r="C160" s="196" t="s">
        <v>298</v>
      </c>
      <c r="D160" s="196" t="s">
        <v>107</v>
      </c>
      <c r="E160" s="197" t="s">
        <v>299</v>
      </c>
      <c r="F160" s="198" t="s">
        <v>300</v>
      </c>
      <c r="G160" s="199" t="s">
        <v>295</v>
      </c>
      <c r="H160" s="200">
        <v>1</v>
      </c>
      <c r="I160" s="201"/>
      <c r="J160" s="202">
        <f>ROUND(I160*H160,2)</f>
        <v>0</v>
      </c>
      <c r="K160" s="198" t="s">
        <v>1</v>
      </c>
      <c r="L160" s="40"/>
      <c r="M160" s="231" t="s">
        <v>1</v>
      </c>
      <c r="N160" s="232" t="s">
        <v>38</v>
      </c>
      <c r="O160" s="233"/>
      <c r="P160" s="234">
        <f>O160*H160</f>
        <v>0</v>
      </c>
      <c r="Q160" s="234">
        <v>0</v>
      </c>
      <c r="R160" s="234">
        <f>Q160*H160</f>
        <v>0</v>
      </c>
      <c r="S160" s="234">
        <v>0</v>
      </c>
      <c r="T160" s="235">
        <f>S160*H160</f>
        <v>0</v>
      </c>
      <c r="AR160" s="14" t="s">
        <v>296</v>
      </c>
      <c r="AT160" s="14" t="s">
        <v>107</v>
      </c>
      <c r="AU160" s="14" t="s">
        <v>72</v>
      </c>
      <c r="AY160" s="14" t="s">
        <v>104</v>
      </c>
      <c r="BE160" s="207">
        <f>IF(N160="základní",J160,0)</f>
        <v>0</v>
      </c>
      <c r="BF160" s="207">
        <f>IF(N160="snížená",J160,0)</f>
        <v>0</v>
      </c>
      <c r="BG160" s="207">
        <f>IF(N160="zákl. přenesená",J160,0)</f>
        <v>0</v>
      </c>
      <c r="BH160" s="207">
        <f>IF(N160="sníž. přenesená",J160,0)</f>
        <v>0</v>
      </c>
      <c r="BI160" s="207">
        <f>IF(N160="nulová",J160,0)</f>
        <v>0</v>
      </c>
      <c r="BJ160" s="14" t="s">
        <v>72</v>
      </c>
      <c r="BK160" s="207">
        <f>ROUND(I160*H160,2)</f>
        <v>0</v>
      </c>
      <c r="BL160" s="14" t="s">
        <v>296</v>
      </c>
      <c r="BM160" s="14" t="s">
        <v>301</v>
      </c>
    </row>
    <row r="161" spans="2:12" s="1" customFormat="1" ht="6.95" customHeight="1">
      <c r="B161" s="54"/>
      <c r="C161" s="55"/>
      <c r="D161" s="55"/>
      <c r="E161" s="55"/>
      <c r="F161" s="55"/>
      <c r="G161" s="55"/>
      <c r="H161" s="55"/>
      <c r="I161" s="146"/>
      <c r="J161" s="55"/>
      <c r="K161" s="55"/>
      <c r="L161" s="40"/>
    </row>
  </sheetData>
  <sheetProtection password="CC35" sheet="1" objects="1" scenarios="1" formatColumns="0" formatRows="0" autoFilter="0"/>
  <autoFilter ref="C80:K160"/>
  <mergeCells count="6">
    <mergeCell ref="E7:H7"/>
    <mergeCell ref="E16:H16"/>
    <mergeCell ref="E25:H25"/>
    <mergeCell ref="E46:H46"/>
    <mergeCell ref="E73:H7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2019-03-20T06:44:25Z</dcterms:created>
  <dcterms:modified xsi:type="dcterms:W3CDTF">2019-03-20T06:44:26Z</dcterms:modified>
  <cp:category/>
  <cp:version/>
  <cp:contentType/>
  <cp:contentStatus/>
</cp:coreProperties>
</file>