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ace stavby" sheetId="1" state="veryHidden" r:id="rId1"/>
    <sheet name="N19XXY - II-114 Stará Huť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'N19XXY - II-114 Stará Huť...'!$C$80:$K$160</definedName>
    <definedName name="_xlnm.Print_Area" localSheetId="1">'N19XXY - II-114 Stará Huť...'!$C$4:$J$37,'N19XXY - II-114 Stará Huť...'!$C$70:$K$160</definedName>
    <definedName name="_xlnm.Print_Titles" localSheetId="1">'N19XXY - II-114 Stará Huť...'!$80:$80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63"/>
  <c r="BI157"/>
  <c r="BH157"/>
  <c r="BG157"/>
  <c r="BF157"/>
  <c r="T157"/>
  <c r="T156"/>
  <c r="R157"/>
  <c r="R156"/>
  <c r="P157"/>
  <c r="P156"/>
  <c r="BK157"/>
  <c r="BK156"/>
  <c r="J156"/>
  <c r="J157"/>
  <c r="BE157"/>
  <c r="J6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1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9"/>
  <c r="BH119"/>
  <c r="BG119"/>
  <c r="BF119"/>
  <c r="T119"/>
  <c r="T118"/>
  <c r="R119"/>
  <c r="R118"/>
  <c r="P119"/>
  <c r="P118"/>
  <c r="BK119"/>
  <c r="BK118"/>
  <c r="J118"/>
  <c r="J119"/>
  <c r="BE119"/>
  <c r="J60"/>
  <c r="BI117"/>
  <c r="BH117"/>
  <c r="BG117"/>
  <c r="BF117"/>
  <c r="T117"/>
  <c r="T116"/>
  <c r="R117"/>
  <c r="R116"/>
  <c r="P117"/>
  <c r="P116"/>
  <c r="BK117"/>
  <c r="BK116"/>
  <c r="J116"/>
  <c r="J117"/>
  <c r="BE117"/>
  <c r="J59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58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4"/>
  <c r="F35"/>
  <c i="1" r="BD55"/>
  <c i="2" r="BH84"/>
  <c r="F34"/>
  <c i="1" r="BC55"/>
  <c i="2" r="BG84"/>
  <c r="F33"/>
  <c i="1" r="BB55"/>
  <c i="2" r="BF84"/>
  <c r="J32"/>
  <c i="1" r="AW55"/>
  <c i="2" r="F32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5"/>
  <c r="J28"/>
  <c i="1" r="AG55"/>
  <c i="2" r="J84"/>
  <c r="BE84"/>
  <c r="J31"/>
  <c i="1" r="AV55"/>
  <c i="2" r="F31"/>
  <c i="1" r="AZ55"/>
  <c i="2" r="J57"/>
  <c r="J56"/>
  <c r="F75"/>
  <c r="E73"/>
  <c r="F48"/>
  <c r="E46"/>
  <c r="J37"/>
  <c r="J22"/>
  <c r="E22"/>
  <c r="J78"/>
  <c r="J51"/>
  <c r="J21"/>
  <c r="J19"/>
  <c r="E19"/>
  <c r="J77"/>
  <c r="J50"/>
  <c r="J18"/>
  <c r="J16"/>
  <c r="E16"/>
  <c r="F78"/>
  <c r="F51"/>
  <c r="J15"/>
  <c r="J13"/>
  <c r="E13"/>
  <c r="F77"/>
  <c r="F50"/>
  <c r="J12"/>
  <c r="J10"/>
  <c r="J75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<sst xmlns="http://schemas.openxmlformats.org/spreadsheetml/2006/main">
  <si>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</si>
  <si>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</si>
  <si>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</si>
  <si>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</si>
  <si>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</si>
  <si>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{e4152fcb-ee22-4ff3-9445-536391e6e637}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</si>
  <si>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</si>
  <si>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</si>
  <si>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</si>
  <si>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</si>
  <si>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</si>
  <si>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</si>
  <si>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</si>
  <si>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</si>
  <si>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N19XXY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</si>
  <si>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</si>
  <si>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</si>
  <si>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II/114 Stará Huť - průtah, tichý asfalt</t>
  </si>
  <si>
    <t>KSO:</t>
  </si>
  <si>
    <t>CC-CZ:</t>
  </si>
  <si>
    <t>Místo:</t>
  </si>
  <si>
    <t xml:space="preserve"> </t>
  </si>
  <si>
    <t>Datum:</t>
  </si>
  <si>
    <t>28. 2. 2019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</si>
  <si>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</si>
  <si>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</si>
  <si>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</si>
  <si>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</si>
  <si>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</si>
  <si>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</si>
  <si>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</si>
  <si>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</si>
  <si>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</si>
  <si>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</si>
  <si>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</si>
  <si>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</si>
  <si>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</si>
  <si>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</si>
  <si>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</si>
  <si>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</si>
  <si>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</si>
  <si>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</si>
  <si>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</si>
  <si>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</si>
  <si>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</si>
  <si>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</si>
  <si>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</si>
  <si>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</si>
  <si>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</si>
  <si>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</si>
  <si>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</si>
  <si>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</si>
  <si>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</si>
  <si>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</si>
  <si>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</si>
  <si>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</si>
  <si>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</si>
  <si>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</si>
  <si>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</si>
  <si>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</si>
  <si>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</si>
  <si>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</si>
  <si>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</si>
  <si>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</si>
  <si>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</si>
  <si>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</si>
  <si>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</si>
  <si>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</si>
  <si>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</si>
  <si>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</si>
  <si>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</si>
  <si>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</si>
  <si>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</si>
  <si>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</si>
  <si>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</si>
  <si>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</si>
  <si>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</si>
  <si>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</si>
  <si>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</si>
  <si>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</si>
  <si>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</si>
  <si>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</si>
  <si>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</si>
  <si>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</si>
  <si>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</si>
  <si>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</si>
  <si>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</si>
  <si>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</si>
  <si>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</si>
  <si>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</si>
  <si>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</si>
  <si>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</si>
  <si>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</si>
  <si>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</si>
  <si>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</si>
  <si>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</si>
  <si>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</si>
  <si>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</si>
  <si>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</si>
  <si>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</si>
  <si>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</si>
  <si>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</si>
  <si>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</si>
  <si>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</si>
  <si>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</si>
  <si>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</si>
  <si>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</si>
  <si>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</si>
  <si>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</si>
  <si>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</si>
  <si>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</si>
  <si>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</si>
  <si>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</si>
  <si>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1124045631</t>
  </si>
  <si>
    <t>VV</t>
  </si>
  <si>
    <t>"na 50% plochy od konce obrub v L do KÚ"422*1,5*0,5</t>
  </si>
  <si>
    <t>38</t>
  </si>
  <si>
    <t>111201401</t>
  </si>
  <si>
    <t>Spálení křovin a stromů průměru kmene do 100 mm</t>
  </si>
  <si>
    <t>48085268</t>
  </si>
  <si>
    <t>31</t>
  </si>
  <si>
    <t>113107123</t>
  </si>
  <si>
    <t>Odstranění podkladu z kameniva drceného tl 300 mm ručně</t>
  </si>
  <si>
    <t>-901196839</t>
  </si>
  <si>
    <t>"10% sanace z 20% plochy"4533*0,2*0,1</t>
  </si>
  <si>
    <t>113107142</t>
  </si>
  <si>
    <t>Odstranění podkladu živičného tl 100 mm ručně</t>
  </si>
  <si>
    <t>CS ÚRS 2018 01</t>
  </si>
  <si>
    <t>20094692</t>
  </si>
  <si>
    <t>"kolem obrub"265*2*0,25</t>
  </si>
  <si>
    <t>"začátek konec" (6,7*2)*0,5</t>
  </si>
  <si>
    <t>"odbočky na MK"(166,4-6,7*2)*0,5</t>
  </si>
  <si>
    <t>Součet</t>
  </si>
  <si>
    <t>30</t>
  </si>
  <si>
    <t>113107323</t>
  </si>
  <si>
    <t>Odstranění podkladu z kameniva drceného tl 300 mm strojně pl do 50 m2</t>
  </si>
  <si>
    <t>-1853159121</t>
  </si>
  <si>
    <t>"90% sanace z 20% plochy"4533*0,2*0,9</t>
  </si>
  <si>
    <t>32</t>
  </si>
  <si>
    <t>113107341</t>
  </si>
  <si>
    <t>Odstranění podkladu živičného tl 50 mm strojně pl do 50 m2</t>
  </si>
  <si>
    <t>796103353</t>
  </si>
  <si>
    <t>"v ploše sanací"906,44</t>
  </si>
  <si>
    <t>29</t>
  </si>
  <si>
    <t>113154364</t>
  </si>
  <si>
    <t>Frézování živičného krytu tl 100 mm pruh š 2 m pl do 10000 m2 s překážkami v trase</t>
  </si>
  <si>
    <t>-1428616011</t>
  </si>
  <si>
    <t>"ve staničení 275,0-697,0 - K.Ú." 2733</t>
  </si>
  <si>
    <t>11315436R</t>
  </si>
  <si>
    <t>Frézování živičného krytu tl 120 mm pruh š 2 m pl do 10000 m2 s překážkami v trase</t>
  </si>
  <si>
    <t>564484338</t>
  </si>
  <si>
    <t>"ve staničení 0,0-275,0m - mezi obrubami"1800</t>
  </si>
  <si>
    <t>3</t>
  </si>
  <si>
    <t>181102302</t>
  </si>
  <si>
    <t>Úprava pláně v zářezech se zhutněním</t>
  </si>
  <si>
    <t>1075993416</t>
  </si>
  <si>
    <t>"sanace 20% plochy"4533*0,2</t>
  </si>
  <si>
    <t>5</t>
  </si>
  <si>
    <t>Komunikace pozemní</t>
  </si>
  <si>
    <t>33</t>
  </si>
  <si>
    <t>566901133</t>
  </si>
  <si>
    <t>Vyspravení podkladu po překopech ing sítí plochy do 15 m2 štěrkodrtí tl. 200 mm</t>
  </si>
  <si>
    <t>-1593410055</t>
  </si>
  <si>
    <t>34</t>
  </si>
  <si>
    <t>566901171</t>
  </si>
  <si>
    <t>Vyspravení podkladu po překopech ing sítí plochy do 15 m2 směsí stmelenou cementem SC 20/25 tl 100mm</t>
  </si>
  <si>
    <t>-621988965</t>
  </si>
  <si>
    <t>26</t>
  </si>
  <si>
    <t>569931132</t>
  </si>
  <si>
    <t>Zpevnění krajnic asfaltovým recyklátem tl 100 mm</t>
  </si>
  <si>
    <t>-1656634933</t>
  </si>
  <si>
    <t>573231108</t>
  </si>
  <si>
    <t>Postřik živičný spojovací ze silniční emulze v množství 0,50 kg/m2</t>
  </si>
  <si>
    <t>-2055906024</t>
  </si>
  <si>
    <t>"mezi asfaltové vrtsvy" 4533*2</t>
  </si>
  <si>
    <t>573191111</t>
  </si>
  <si>
    <t>Postřik infiltrační kationaktivní emulzí v množství 1 kg/m2</t>
  </si>
  <si>
    <t>1733139233</t>
  </si>
  <si>
    <t>"po frézování"4533</t>
  </si>
  <si>
    <t>6</t>
  </si>
  <si>
    <t>576125121R</t>
  </si>
  <si>
    <t xml:space="preserve">Asfaltový koberec tenký BBTM 5 A CRmB 25/55-60_x000d_
  tl 35 mm š do 3 m </t>
  </si>
  <si>
    <t>169426019</t>
  </si>
  <si>
    <t>7</t>
  </si>
  <si>
    <t>577135142R</t>
  </si>
  <si>
    <t>Asfaltová vrstva se zvýšenou odolností proti šíření trhliní SAL 8 CRmB 25/55-60 tl 35 mm š do 3 m</t>
  </si>
  <si>
    <t>-628709452</t>
  </si>
  <si>
    <t>8</t>
  </si>
  <si>
    <t>577145112</t>
  </si>
  <si>
    <t>Asfaltový beton vrstva ložní ACL 16 (ABH) tl 50 mm š do 3 m z nemodifikovaného asfaltu</t>
  </si>
  <si>
    <t>858646651</t>
  </si>
  <si>
    <t>Trubní vedení</t>
  </si>
  <si>
    <t>9</t>
  </si>
  <si>
    <t>899231111</t>
  </si>
  <si>
    <t>Výšková úprava uličního vstupu nebo vpusti do 200 mm zvýšením mříže</t>
  </si>
  <si>
    <t>kus</t>
  </si>
  <si>
    <t>-2122424893</t>
  </si>
  <si>
    <t>Ostatní konstrukce a práce, bourání</t>
  </si>
  <si>
    <t>10</t>
  </si>
  <si>
    <t>915111112</t>
  </si>
  <si>
    <t>Vodorovné dopravní značení dělící čáry souvislé š 125 mm retroreflexní bílá barva</t>
  </si>
  <si>
    <t>m</t>
  </si>
  <si>
    <t>-8170949</t>
  </si>
  <si>
    <t>"dva krajní pruhy" 697*2</t>
  </si>
  <si>
    <t>39</t>
  </si>
  <si>
    <t>915131112</t>
  </si>
  <si>
    <t>Vodorovné dopravní značení přechody pro chodce, šipky, symboly retroreflexní bílá barva</t>
  </si>
  <si>
    <t>-705710124</t>
  </si>
  <si>
    <t>"nápis stop" 3,5*2</t>
  </si>
  <si>
    <t>"obnova přechodu" 6,5*3/2</t>
  </si>
  <si>
    <t>40</t>
  </si>
  <si>
    <t>915611111</t>
  </si>
  <si>
    <t>Předznačení vodorovného liniového značení</t>
  </si>
  <si>
    <t>-1602899647</t>
  </si>
  <si>
    <t>41</t>
  </si>
  <si>
    <t>915621111</t>
  </si>
  <si>
    <t>Předznačení vodorovného plošného značení</t>
  </si>
  <si>
    <t>-1094487891</t>
  </si>
  <si>
    <t>12</t>
  </si>
  <si>
    <t>919112222</t>
  </si>
  <si>
    <t>Řezání spár pro vytvoření komůrky š 15 mm hl 25 mm pro těsnící zálivku v živičném krytu</t>
  </si>
  <si>
    <t>634337250</t>
  </si>
  <si>
    <t>"středová spára"697</t>
  </si>
  <si>
    <t>"spára v napojení"166,4</t>
  </si>
  <si>
    <t>35</t>
  </si>
  <si>
    <t>919112233</t>
  </si>
  <si>
    <t>Řezání spár pro vytvoření komůrky š 20 mm hl 40 mm pro těsnící zálivku v živičném krytu</t>
  </si>
  <si>
    <t>910202406</t>
  </si>
  <si>
    <t>"výsprava trhlin" 12*2*6,5</t>
  </si>
  <si>
    <t>13</t>
  </si>
  <si>
    <t>919122121</t>
  </si>
  <si>
    <t>Těsnění spár zálivkou za tepla pro komůrky š 15 mm hl 25 mm s těsnicím profilem</t>
  </si>
  <si>
    <t>-653969596</t>
  </si>
  <si>
    <t>36</t>
  </si>
  <si>
    <t>919122132</t>
  </si>
  <si>
    <t>Těsnění spár zálivkou za tepla pro komůrky š 20 mm hl 40 mm s těsnicím profilem</t>
  </si>
  <si>
    <t>-1560807428</t>
  </si>
  <si>
    <t>16</t>
  </si>
  <si>
    <t>919794441</t>
  </si>
  <si>
    <t>Úprava ploch kolem hydrantů, šoupat, poklopů a mříží nebo sloupů v živičných krytech pl do 2 m2</t>
  </si>
  <si>
    <t>-1306947661</t>
  </si>
  <si>
    <t>27</t>
  </si>
  <si>
    <t>938902112</t>
  </si>
  <si>
    <t>Čištění příkopů komunikací příkopovým rypadlem objem nánosu do 0,3 m3/m</t>
  </si>
  <si>
    <t>-1961425713</t>
  </si>
  <si>
    <t>"80% z celkové délky" 422*0,8</t>
  </si>
  <si>
    <t>37</t>
  </si>
  <si>
    <t>938902113</t>
  </si>
  <si>
    <t>Čištění příkopů komunikací příkopovým rypadlem objem nánosu do 0,5 m3/m</t>
  </si>
  <si>
    <t>1818406796</t>
  </si>
  <si>
    <t>"20% z celkové délky" 422*0,2</t>
  </si>
  <si>
    <t>17</t>
  </si>
  <si>
    <t>93890931R</t>
  </si>
  <si>
    <t>Čištění vozovek strojně podkladu nebo krytu živičného samosběrem se skrápěním</t>
  </si>
  <si>
    <t>-888491454</t>
  </si>
  <si>
    <t>4533*2</t>
  </si>
  <si>
    <t>25</t>
  </si>
  <si>
    <t>938909611</t>
  </si>
  <si>
    <t>Odstranění nánosu na krajnicích tl do 100 mm</t>
  </si>
  <si>
    <t>-1694046143</t>
  </si>
  <si>
    <t>"od konce obrub do KÚ"(697-275)*2*0,5</t>
  </si>
  <si>
    <t>997</t>
  </si>
  <si>
    <t>Přesun sutě</t>
  </si>
  <si>
    <t>18</t>
  </si>
  <si>
    <t>997221551</t>
  </si>
  <si>
    <t>Vodorovná doprava suti ze sypkých materiálů do 1 km</t>
  </si>
  <si>
    <t>t</t>
  </si>
  <si>
    <t>842657847</t>
  </si>
  <si>
    <t>19</t>
  </si>
  <si>
    <t>997221559</t>
  </si>
  <si>
    <t>Příplatek ZKD 1 km u vodorovné dopravy suti ze sypkých materiálů</t>
  </si>
  <si>
    <t>1397351379</t>
  </si>
  <si>
    <t>2115,129*18 'Přepočtené koeficientem množství</t>
  </si>
  <si>
    <t>20</t>
  </si>
  <si>
    <t>997221845</t>
  </si>
  <si>
    <t>Poplatek za uložení na skládce (skládkovné) odpadu asfaltového bez dehtu kód odpadu 170 302</t>
  </si>
  <si>
    <t>898536650</t>
  </si>
  <si>
    <t>"kusový asfalt" 88,831+47,454</t>
  </si>
  <si>
    <t>997221855</t>
  </si>
  <si>
    <t>Poplatek za uložení na skládce (skládkovné) zeminy a kameniva kód odpadu 170 504</t>
  </si>
  <si>
    <t>418281546</t>
  </si>
  <si>
    <t>"celkem" 2115,129</t>
  </si>
  <si>
    <t>"odečet frézované"-(699,648+552,96)</t>
  </si>
  <si>
    <t>"odečet vybouraného asfaltu" -136,285</t>
  </si>
  <si>
    <t>998</t>
  </si>
  <si>
    <t>Přesun hmot</t>
  </si>
  <si>
    <t>22</t>
  </si>
  <si>
    <t>998225111</t>
  </si>
  <si>
    <t>Přesun hmot pro pozemní komunikace s krytem z kamene, monolitickým betonovým nebo živičným</t>
  </si>
  <si>
    <t>-1119731270</t>
  </si>
  <si>
    <t>VRN</t>
  </si>
  <si>
    <t>Vedlejší rozpočtové náklady</t>
  </si>
  <si>
    <t>23</t>
  </si>
  <si>
    <t>03430300R</t>
  </si>
  <si>
    <t>Dopravně inženýrské opratření</t>
  </si>
  <si>
    <t>kpl</t>
  </si>
  <si>
    <t>1024</t>
  </si>
  <si>
    <t>-1745556293</t>
  </si>
  <si>
    <t>24</t>
  </si>
  <si>
    <t>04000100R</t>
  </si>
  <si>
    <t>Kontrola inženýrských sítí</t>
  </si>
  <si>
    <t>387558554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</si>
</sst>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N19XXY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II/114 Stará Huť - průtah, tichý asfalt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28. 2. 2019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47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48</v>
      </c>
      <c r="D52" s="79"/>
      <c r="E52" s="79"/>
      <c r="F52" s="79"/>
      <c r="G52" s="79"/>
      <c r="H52" s="80"/>
      <c r="I52" s="81" t="s">
        <v>49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50</v>
      </c>
      <c r="AH52" s="79"/>
      <c r="AI52" s="79"/>
      <c r="AJ52" s="79"/>
      <c r="AK52" s="79"/>
      <c r="AL52" s="79"/>
      <c r="AM52" s="79"/>
      <c r="AN52" s="81" t="s">
        <v>51</v>
      </c>
      <c r="AO52" s="79"/>
      <c r="AP52" s="83"/>
      <c r="AQ52" s="84" t="s">
        <v>52</v>
      </c>
      <c r="AR52" s="40"/>
      <c r="AS52" s="85" t="s">
        <v>53</v>
      </c>
      <c r="AT52" s="86" t="s">
        <v>54</v>
      </c>
      <c r="AU52" s="86" t="s">
        <v>55</v>
      </c>
      <c r="AV52" s="86" t="s">
        <v>56</v>
      </c>
      <c r="AW52" s="86" t="s">
        <v>57</v>
      </c>
      <c r="AX52" s="86" t="s">
        <v>58</v>
      </c>
      <c r="AY52" s="86" t="s">
        <v>59</v>
      </c>
      <c r="AZ52" s="86" t="s">
        <v>60</v>
      </c>
      <c r="BA52" s="86" t="s">
        <v>61</v>
      </c>
      <c r="BB52" s="86" t="s">
        <v>62</v>
      </c>
      <c r="BC52" s="86" t="s">
        <v>63</v>
      </c>
      <c r="BD52" s="87" t="s">
        <v>64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65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66</v>
      </c>
      <c r="BT54" s="102" t="s">
        <v>67</v>
      </c>
      <c r="BV54" s="102" t="s">
        <v>68</v>
      </c>
      <c r="BW54" s="102" t="s">
        <v>5</v>
      </c>
      <c r="BX54" s="102" t="s">
        <v>69</v>
      </c>
      <c r="CL54" s="102" t="s">
        <v>1</v>
      </c>
    </row>
    <row r="55" s="5" customFormat="1" ht="16.5" customHeight="1">
      <c r="A55" s="103" t="s">
        <v>70</v>
      </c>
      <c r="B55" s="104"/>
      <c r="C55" s="105"/>
      <c r="D55" s="106" t="s">
        <v>14</v>
      </c>
      <c r="E55" s="106"/>
      <c r="F55" s="106"/>
      <c r="G55" s="106"/>
      <c r="H55" s="106"/>
      <c r="I55" s="107"/>
      <c r="J55" s="106" t="s">
        <v>17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'N19XXY - II-114 Stará Huť...'!J28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71</v>
      </c>
      <c r="AR55" s="110"/>
      <c r="AS55" s="111">
        <v>0</v>
      </c>
      <c r="AT55" s="112">
        <f>ROUND(SUM(AV55:AW55),2)</f>
        <v>0</v>
      </c>
      <c r="AU55" s="113">
        <f>'N19XXY - II-114 Stará Huť...'!P81</f>
        <v>0</v>
      </c>
      <c r="AV55" s="112">
        <f>'N19XXY - II-114 Stará Huť...'!J31</f>
        <v>0</v>
      </c>
      <c r="AW55" s="112">
        <f>'N19XXY - II-114 Stará Huť...'!J32</f>
        <v>0</v>
      </c>
      <c r="AX55" s="112">
        <f>'N19XXY - II-114 Stará Huť...'!J33</f>
        <v>0</v>
      </c>
      <c r="AY55" s="112">
        <f>'N19XXY - II-114 Stará Huť...'!J34</f>
        <v>0</v>
      </c>
      <c r="AZ55" s="112">
        <f>'N19XXY - II-114 Stará Huť...'!F31</f>
        <v>0</v>
      </c>
      <c r="BA55" s="112">
        <f>'N19XXY - II-114 Stará Huť...'!F32</f>
        <v>0</v>
      </c>
      <c r="BB55" s="112">
        <f>'N19XXY - II-114 Stará Huť...'!F33</f>
        <v>0</v>
      </c>
      <c r="BC55" s="112">
        <f>'N19XXY - II-114 Stará Huť...'!F34</f>
        <v>0</v>
      </c>
      <c r="BD55" s="114">
        <f>'N19XXY - II-114 Stará Huť...'!F35</f>
        <v>0</v>
      </c>
      <c r="BT55" s="115" t="s">
        <v>72</v>
      </c>
      <c r="BU55" s="115" t="s">
        <v>73</v>
      </c>
      <c r="BV55" s="115" t="s">
        <v>68</v>
      </c>
      <c r="BW55" s="115" t="s">
        <v>5</v>
      </c>
      <c r="BX55" s="115" t="s">
        <v>69</v>
      </c>
      <c r="CL55" s="115" t="s">
        <v>1</v>
      </c>
    </row>
    <row r="56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0"/>
    </row>
    <row r="57" s="1" customFormat="1" ht="6.96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40"/>
    </row>
  </sheetData>
  <sheetProtection sheet="1" formatColumns="0" formatRows="0" objects="1" scenarios="1" spinCount="100000" saltValue="Y+eF0jcY1pvcXao8bU+/+Kahg7tDjbsxX28NtLYY99spqzslsKx3CNY4ojwRp+1BENjwzWWuJnueHZGqhhgJqA==" hashValue="hAPFf04ECjWAMLStGbOaGYz39+s5hJYBloeDfW/rpSCBprVvBRGMh4/0NV5tNizcVhXWKeZ+5nXlUhSnuGKyF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N19XXY - II-114 Stará Huť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5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7"/>
      <c r="AT3" s="14" t="s">
        <v>74</v>
      </c>
    </row>
    <row r="4" ht="24.96" customHeight="1">
      <c r="B4" s="17"/>
      <c r="D4" s="120" t="s">
        <v>75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1" t="s">
        <v>16</v>
      </c>
      <c r="I6" s="122"/>
      <c r="L6" s="40"/>
    </row>
    <row r="7" s="1" customFormat="1" ht="36.96" customHeight="1">
      <c r="B7" s="40"/>
      <c r="E7" s="123" t="s">
        <v>17</v>
      </c>
      <c r="F7" s="1"/>
      <c r="G7" s="1"/>
      <c r="H7" s="1"/>
      <c r="I7" s="122"/>
      <c r="L7" s="40"/>
    </row>
    <row r="8" s="1" customFormat="1">
      <c r="B8" s="40"/>
      <c r="I8" s="122"/>
      <c r="L8" s="40"/>
    </row>
    <row r="9" s="1" customFormat="1" ht="12" customHeight="1">
      <c r="B9" s="40"/>
      <c r="D9" s="121" t="s">
        <v>18</v>
      </c>
      <c r="F9" s="14" t="s">
        <v>1</v>
      </c>
      <c r="I9" s="124" t="s">
        <v>19</v>
      </c>
      <c r="J9" s="14" t="s">
        <v>1</v>
      </c>
      <c r="L9" s="40"/>
    </row>
    <row r="10" s="1" customFormat="1" ht="12" customHeight="1">
      <c r="B10" s="40"/>
      <c r="D10" s="121" t="s">
        <v>20</v>
      </c>
      <c r="F10" s="14" t="s">
        <v>21</v>
      </c>
      <c r="I10" s="124" t="s">
        <v>22</v>
      </c>
      <c r="J10" s="125" t="str">
        <f>'Rekapitulace stavby'!AN8</f>
        <v>28. 2. 2019</v>
      </c>
      <c r="L10" s="40"/>
    </row>
    <row r="11" s="1" customFormat="1" ht="10.8" customHeight="1">
      <c r="B11" s="40"/>
      <c r="I11" s="122"/>
      <c r="L11" s="40"/>
    </row>
    <row r="12" s="1" customFormat="1" ht="12" customHeight="1">
      <c r="B12" s="40"/>
      <c r="D12" s="121" t="s">
        <v>24</v>
      </c>
      <c r="I12" s="124" t="s">
        <v>25</v>
      </c>
      <c r="J12" s="14" t="str">
        <f>IF('Rekapitulace stavby'!AN10="","",'Rekapitulace stavby'!AN10)</f>
        <v/>
      </c>
      <c r="L12" s="40"/>
    </row>
    <row r="13" s="1" customFormat="1" ht="18" customHeight="1">
      <c r="B13" s="40"/>
      <c r="E13" s="14" t="str">
        <f>IF('Rekapitulace stavby'!E11="","",'Rekapitulace stavby'!E11)</f>
        <v xml:space="preserve"> </v>
      </c>
      <c r="I13" s="124" t="s">
        <v>26</v>
      </c>
      <c r="J13" s="14" t="str">
        <f>IF('Rekapitulace stavby'!AN11="","",'Rekapitulace stavby'!AN11)</f>
        <v/>
      </c>
      <c r="L13" s="40"/>
    </row>
    <row r="14" s="1" customFormat="1" ht="6.96" customHeight="1">
      <c r="B14" s="40"/>
      <c r="I14" s="122"/>
      <c r="L14" s="40"/>
    </row>
    <row r="15" s="1" customFormat="1" ht="12" customHeight="1">
      <c r="B15" s="40"/>
      <c r="D15" s="121" t="s">
        <v>27</v>
      </c>
      <c r="I15" s="124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4"/>
      <c r="G16" s="14"/>
      <c r="H16" s="14"/>
      <c r="I16" s="124" t="s">
        <v>26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22"/>
      <c r="L17" s="40"/>
    </row>
    <row r="18" s="1" customFormat="1" ht="12" customHeight="1">
      <c r="B18" s="40"/>
      <c r="D18" s="121" t="s">
        <v>29</v>
      </c>
      <c r="I18" s="124" t="s">
        <v>25</v>
      </c>
      <c r="J18" s="14" t="str">
        <f>IF('Rekapitulace stavby'!AN16="","",'Rekapitulace stavby'!AN16)</f>
        <v/>
      </c>
      <c r="L18" s="40"/>
    </row>
    <row r="19" s="1" customFormat="1" ht="18" customHeight="1">
      <c r="B19" s="40"/>
      <c r="E19" s="14" t="str">
        <f>IF('Rekapitulace stavby'!E17="","",'Rekapitulace stavby'!E17)</f>
        <v xml:space="preserve"> </v>
      </c>
      <c r="I19" s="124" t="s">
        <v>26</v>
      </c>
      <c r="J19" s="14" t="str">
        <f>IF('Rekapitulace stavby'!AN17="","",'Rekapitulace stavby'!AN17)</f>
        <v/>
      </c>
      <c r="L19" s="40"/>
    </row>
    <row r="20" s="1" customFormat="1" ht="6.96" customHeight="1">
      <c r="B20" s="40"/>
      <c r="I20" s="122"/>
      <c r="L20" s="40"/>
    </row>
    <row r="21" s="1" customFormat="1" ht="12" customHeight="1">
      <c r="B21" s="40"/>
      <c r="D21" s="121" t="s">
        <v>31</v>
      </c>
      <c r="I21" s="124" t="s">
        <v>25</v>
      </c>
      <c r="J21" s="14" t="str">
        <f>IF('Rekapitulace stavby'!AN19="","",'Rekapitulace stavby'!AN19)</f>
        <v/>
      </c>
      <c r="L21" s="40"/>
    </row>
    <row r="22" s="1" customFormat="1" ht="18" customHeight="1">
      <c r="B22" s="40"/>
      <c r="E22" s="14" t="str">
        <f>IF('Rekapitulace stavby'!E20="","",'Rekapitulace stavby'!E20)</f>
        <v xml:space="preserve"> </v>
      </c>
      <c r="I22" s="124" t="s">
        <v>26</v>
      </c>
      <c r="J22" s="14" t="str">
        <f>IF('Rekapitulace stavby'!AN20="","",'Rekapitulace stavby'!AN20)</f>
        <v/>
      </c>
      <c r="L22" s="40"/>
    </row>
    <row r="23" s="1" customFormat="1" ht="6.96" customHeight="1">
      <c r="B23" s="40"/>
      <c r="I23" s="122"/>
      <c r="L23" s="40"/>
    </row>
    <row r="24" s="1" customFormat="1" ht="12" customHeight="1">
      <c r="B24" s="40"/>
      <c r="D24" s="121" t="s">
        <v>32</v>
      </c>
      <c r="I24" s="122"/>
      <c r="L24" s="40"/>
    </row>
    <row r="25" s="6" customFormat="1" ht="16.5" customHeight="1">
      <c r="B25" s="126"/>
      <c r="E25" s="127" t="s">
        <v>1</v>
      </c>
      <c r="F25" s="127"/>
      <c r="G25" s="127"/>
      <c r="H25" s="127"/>
      <c r="I25" s="128"/>
      <c r="L25" s="126"/>
    </row>
    <row r="26" s="1" customFormat="1" ht="6.96" customHeight="1">
      <c r="B26" s="40"/>
      <c r="I26" s="122"/>
      <c r="L26" s="40"/>
    </row>
    <row r="27" s="1" customFormat="1" ht="6.96" customHeight="1">
      <c r="B27" s="40"/>
      <c r="D27" s="68"/>
      <c r="E27" s="68"/>
      <c r="F27" s="68"/>
      <c r="G27" s="68"/>
      <c r="H27" s="68"/>
      <c r="I27" s="129"/>
      <c r="J27" s="68"/>
      <c r="K27" s="68"/>
      <c r="L27" s="40"/>
    </row>
    <row r="28" s="1" customFormat="1" ht="25.44" customHeight="1">
      <c r="B28" s="40"/>
      <c r="D28" s="130" t="s">
        <v>33</v>
      </c>
      <c r="I28" s="122"/>
      <c r="J28" s="131">
        <f>ROUND(J81, 2)</f>
        <v>0</v>
      </c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29"/>
      <c r="J29" s="68"/>
      <c r="K29" s="68"/>
      <c r="L29" s="40"/>
    </row>
    <row r="30" s="1" customFormat="1" ht="14.4" customHeight="1">
      <c r="B30" s="40"/>
      <c r="F30" s="132" t="s">
        <v>35</v>
      </c>
      <c r="I30" s="133" t="s">
        <v>34</v>
      </c>
      <c r="J30" s="132" t="s">
        <v>36</v>
      </c>
      <c r="L30" s="40"/>
    </row>
    <row r="31" s="1" customFormat="1" ht="14.4" customHeight="1">
      <c r="B31" s="40"/>
      <c r="D31" s="121" t="s">
        <v>37</v>
      </c>
      <c r="E31" s="121" t="s">
        <v>38</v>
      </c>
      <c r="F31" s="134">
        <f>ROUND((SUM(BE81:BE160)),  2)</f>
        <v>0</v>
      </c>
      <c r="I31" s="135">
        <v>0.20999999999999999</v>
      </c>
      <c r="J31" s="134">
        <f>ROUND(((SUM(BE81:BE160))*I31),  2)</f>
        <v>0</v>
      </c>
      <c r="L31" s="40"/>
    </row>
    <row r="32" s="1" customFormat="1" ht="14.4" customHeight="1">
      <c r="B32" s="40"/>
      <c r="E32" s="121" t="s">
        <v>39</v>
      </c>
      <c r="F32" s="134">
        <f>ROUND((SUM(BF81:BF160)),  2)</f>
        <v>0</v>
      </c>
      <c r="I32" s="135">
        <v>0.14999999999999999</v>
      </c>
      <c r="J32" s="134">
        <f>ROUND(((SUM(BF81:BF160))*I32),  2)</f>
        <v>0</v>
      </c>
      <c r="L32" s="40"/>
    </row>
    <row r="33" hidden="1" s="1" customFormat="1" ht="14.4" customHeight="1">
      <c r="B33" s="40"/>
      <c r="E33" s="121" t="s">
        <v>40</v>
      </c>
      <c r="F33" s="134">
        <f>ROUND((SUM(BG81:BG160)),  2)</f>
        <v>0</v>
      </c>
      <c r="I33" s="135">
        <v>0.20999999999999999</v>
      </c>
      <c r="J33" s="134">
        <f>0</f>
        <v>0</v>
      </c>
      <c r="L33" s="40"/>
    </row>
    <row r="34" hidden="1" s="1" customFormat="1" ht="14.4" customHeight="1">
      <c r="B34" s="40"/>
      <c r="E34" s="121" t="s">
        <v>41</v>
      </c>
      <c r="F34" s="134">
        <f>ROUND((SUM(BH81:BH160)),  2)</f>
        <v>0</v>
      </c>
      <c r="I34" s="135">
        <v>0.14999999999999999</v>
      </c>
      <c r="J34" s="134">
        <f>0</f>
        <v>0</v>
      </c>
      <c r="L34" s="40"/>
    </row>
    <row r="35" hidden="1" s="1" customFormat="1" ht="14.4" customHeight="1">
      <c r="B35" s="40"/>
      <c r="E35" s="121" t="s">
        <v>42</v>
      </c>
      <c r="F35" s="134">
        <f>ROUND((SUM(BI81:BI160)),  2)</f>
        <v>0</v>
      </c>
      <c r="I35" s="135">
        <v>0</v>
      </c>
      <c r="J35" s="134">
        <f>0</f>
        <v>0</v>
      </c>
      <c r="L35" s="40"/>
    </row>
    <row r="36" s="1" customFormat="1" ht="6.96" customHeight="1">
      <c r="B36" s="40"/>
      <c r="I36" s="122"/>
      <c r="L36" s="40"/>
    </row>
    <row r="37" s="1" customFormat="1" ht="25.44" customHeight="1">
      <c r="B37" s="40"/>
      <c r="C37" s="136"/>
      <c r="D37" s="137" t="s">
        <v>43</v>
      </c>
      <c r="E37" s="138"/>
      <c r="F37" s="138"/>
      <c r="G37" s="139" t="s">
        <v>44</v>
      </c>
      <c r="H37" s="140" t="s">
        <v>45</v>
      </c>
      <c r="I37" s="141"/>
      <c r="J37" s="142">
        <f>SUM(J28:J35)</f>
        <v>0</v>
      </c>
      <c r="K37" s="143"/>
      <c r="L37" s="40"/>
    </row>
    <row r="38" s="1" customFormat="1" ht="14.4" customHeight="1">
      <c r="B38" s="144"/>
      <c r="C38" s="145"/>
      <c r="D38" s="145"/>
      <c r="E38" s="145"/>
      <c r="F38" s="145"/>
      <c r="G38" s="145"/>
      <c r="H38" s="145"/>
      <c r="I38" s="146"/>
      <c r="J38" s="145"/>
      <c r="K38" s="145"/>
      <c r="L38" s="40"/>
    </row>
    <row r="42" hidden="1" s="1" customFormat="1" ht="6.96" customHeight="1">
      <c r="B42" s="147"/>
      <c r="C42" s="148"/>
      <c r="D42" s="148"/>
      <c r="E42" s="148"/>
      <c r="F42" s="148"/>
      <c r="G42" s="148"/>
      <c r="H42" s="148"/>
      <c r="I42" s="149"/>
      <c r="J42" s="148"/>
      <c r="K42" s="148"/>
      <c r="L42" s="40"/>
    </row>
    <row r="43" hidden="1" s="1" customFormat="1" ht="24.96" customHeight="1">
      <c r="B43" s="35"/>
      <c r="C43" s="20" t="s">
        <v>76</v>
      </c>
      <c r="D43" s="36"/>
      <c r="E43" s="36"/>
      <c r="F43" s="36"/>
      <c r="G43" s="36"/>
      <c r="H43" s="36"/>
      <c r="I43" s="122"/>
      <c r="J43" s="36"/>
      <c r="K43" s="36"/>
      <c r="L43" s="40"/>
    </row>
    <row r="44" hidden="1" s="1" customFormat="1" ht="6.96" customHeight="1">
      <c r="B44" s="35"/>
      <c r="C44" s="36"/>
      <c r="D44" s="36"/>
      <c r="E44" s="36"/>
      <c r="F44" s="36"/>
      <c r="G44" s="36"/>
      <c r="H44" s="36"/>
      <c r="I44" s="122"/>
      <c r="J44" s="36"/>
      <c r="K44" s="36"/>
      <c r="L44" s="40"/>
    </row>
    <row r="45" hidden="1" s="1" customFormat="1" ht="12" customHeight="1">
      <c r="B45" s="35"/>
      <c r="C45" s="29" t="s">
        <v>16</v>
      </c>
      <c r="D45" s="36"/>
      <c r="E45" s="36"/>
      <c r="F45" s="36"/>
      <c r="G45" s="36"/>
      <c r="H45" s="36"/>
      <c r="I45" s="122"/>
      <c r="J45" s="36"/>
      <c r="K45" s="36"/>
      <c r="L45" s="40"/>
    </row>
    <row r="46" hidden="1" s="1" customFormat="1" ht="16.5" customHeight="1">
      <c r="B46" s="35"/>
      <c r="C46" s="36"/>
      <c r="D46" s="36"/>
      <c r="E46" s="61" t="str">
        <f>E7</f>
        <v>II/114 Stará Huť - průtah, tichý asfalt</v>
      </c>
      <c r="F46" s="36"/>
      <c r="G46" s="36"/>
      <c r="H46" s="36"/>
      <c r="I46" s="122"/>
      <c r="J46" s="36"/>
      <c r="K46" s="36"/>
      <c r="L46" s="40"/>
    </row>
    <row r="47" hidden="1" s="1" customFormat="1" ht="6.96" customHeight="1">
      <c r="B47" s="35"/>
      <c r="C47" s="36"/>
      <c r="D47" s="36"/>
      <c r="E47" s="36"/>
      <c r="F47" s="36"/>
      <c r="G47" s="36"/>
      <c r="H47" s="36"/>
      <c r="I47" s="122"/>
      <c r="J47" s="36"/>
      <c r="K47" s="36"/>
      <c r="L47" s="40"/>
    </row>
    <row r="48" hidden="1" s="1" customFormat="1" ht="12" customHeight="1">
      <c r="B48" s="35"/>
      <c r="C48" s="29" t="s">
        <v>20</v>
      </c>
      <c r="D48" s="36"/>
      <c r="E48" s="36"/>
      <c r="F48" s="24" t="str">
        <f>F10</f>
        <v xml:space="preserve"> </v>
      </c>
      <c r="G48" s="36"/>
      <c r="H48" s="36"/>
      <c r="I48" s="124" t="s">
        <v>22</v>
      </c>
      <c r="J48" s="64" t="str">
        <f>IF(J10="","",J10)</f>
        <v>28. 2. 2019</v>
      </c>
      <c r="K48" s="36"/>
      <c r="L48" s="40"/>
    </row>
    <row r="49" hidden="1" s="1" customFormat="1" ht="6.96" customHeight="1">
      <c r="B49" s="35"/>
      <c r="C49" s="36"/>
      <c r="D49" s="36"/>
      <c r="E49" s="36"/>
      <c r="F49" s="36"/>
      <c r="G49" s="36"/>
      <c r="H49" s="36"/>
      <c r="I49" s="122"/>
      <c r="J49" s="36"/>
      <c r="K49" s="36"/>
      <c r="L49" s="40"/>
    </row>
    <row r="50" hidden="1" s="1" customFormat="1" ht="13.65" customHeight="1">
      <c r="B50" s="35"/>
      <c r="C50" s="29" t="s">
        <v>24</v>
      </c>
      <c r="D50" s="36"/>
      <c r="E50" s="36"/>
      <c r="F50" s="24" t="str">
        <f>E13</f>
        <v xml:space="preserve"> </v>
      </c>
      <c r="G50" s="36"/>
      <c r="H50" s="36"/>
      <c r="I50" s="124" t="s">
        <v>29</v>
      </c>
      <c r="J50" s="33" t="str">
        <f>E19</f>
        <v xml:space="preserve"> </v>
      </c>
      <c r="K50" s="36"/>
      <c r="L50" s="40"/>
    </row>
    <row r="51" hidden="1" s="1" customFormat="1" ht="13.65" customHeight="1">
      <c r="B51" s="35"/>
      <c r="C51" s="29" t="s">
        <v>27</v>
      </c>
      <c r="D51" s="36"/>
      <c r="E51" s="36"/>
      <c r="F51" s="24" t="str">
        <f>IF(E16="","",E16)</f>
        <v>Vyplň údaj</v>
      </c>
      <c r="G51" s="36"/>
      <c r="H51" s="36"/>
      <c r="I51" s="124" t="s">
        <v>31</v>
      </c>
      <c r="J51" s="33" t="str">
        <f>E22</f>
        <v xml:space="preserve"> </v>
      </c>
      <c r="K51" s="36"/>
      <c r="L51" s="40"/>
    </row>
    <row r="52" hidden="1" s="1" customFormat="1" ht="10.32" customHeight="1">
      <c r="B52" s="35"/>
      <c r="C52" s="36"/>
      <c r="D52" s="36"/>
      <c r="E52" s="36"/>
      <c r="F52" s="36"/>
      <c r="G52" s="36"/>
      <c r="H52" s="36"/>
      <c r="I52" s="122"/>
      <c r="J52" s="36"/>
      <c r="K52" s="36"/>
      <c r="L52" s="40"/>
    </row>
    <row r="53" hidden="1" s="1" customFormat="1" ht="29.28" customHeight="1">
      <c r="B53" s="35"/>
      <c r="C53" s="150" t="s">
        <v>77</v>
      </c>
      <c r="D53" s="151"/>
      <c r="E53" s="151"/>
      <c r="F53" s="151"/>
      <c r="G53" s="151"/>
      <c r="H53" s="151"/>
      <c r="I53" s="152"/>
      <c r="J53" s="153" t="s">
        <v>78</v>
      </c>
      <c r="K53" s="151"/>
      <c r="L53" s="40"/>
    </row>
    <row r="54" hidden="1" s="1" customFormat="1" ht="10.32" customHeight="1">
      <c r="B54" s="35"/>
      <c r="C54" s="36"/>
      <c r="D54" s="36"/>
      <c r="E54" s="36"/>
      <c r="F54" s="36"/>
      <c r="G54" s="36"/>
      <c r="H54" s="36"/>
      <c r="I54" s="122"/>
      <c r="J54" s="36"/>
      <c r="K54" s="36"/>
      <c r="L54" s="40"/>
    </row>
    <row r="55" hidden="1" s="1" customFormat="1" ht="22.8" customHeight="1">
      <c r="B55" s="35"/>
      <c r="C55" s="154" t="s">
        <v>79</v>
      </c>
      <c r="D55" s="36"/>
      <c r="E55" s="36"/>
      <c r="F55" s="36"/>
      <c r="G55" s="36"/>
      <c r="H55" s="36"/>
      <c r="I55" s="122"/>
      <c r="J55" s="95">
        <f>J81</f>
        <v>0</v>
      </c>
      <c r="K55" s="36"/>
      <c r="L55" s="40"/>
      <c r="AU55" s="14" t="s">
        <v>80</v>
      </c>
    </row>
    <row r="56" hidden="1" s="7" customFormat="1" ht="24.96" customHeight="1">
      <c r="B56" s="155"/>
      <c r="C56" s="156"/>
      <c r="D56" s="157" t="s">
        <v>81</v>
      </c>
      <c r="E56" s="158"/>
      <c r="F56" s="158"/>
      <c r="G56" s="158"/>
      <c r="H56" s="158"/>
      <c r="I56" s="159"/>
      <c r="J56" s="160">
        <f>J82</f>
        <v>0</v>
      </c>
      <c r="K56" s="156"/>
      <c r="L56" s="161"/>
    </row>
    <row r="57" hidden="1" s="8" customFormat="1" ht="19.92" customHeight="1">
      <c r="B57" s="162"/>
      <c r="C57" s="163"/>
      <c r="D57" s="164" t="s">
        <v>82</v>
      </c>
      <c r="E57" s="165"/>
      <c r="F57" s="165"/>
      <c r="G57" s="165"/>
      <c r="H57" s="165"/>
      <c r="I57" s="166"/>
      <c r="J57" s="167">
        <f>J83</f>
        <v>0</v>
      </c>
      <c r="K57" s="163"/>
      <c r="L57" s="168"/>
    </row>
    <row r="58" hidden="1" s="8" customFormat="1" ht="19.92" customHeight="1">
      <c r="B58" s="162"/>
      <c r="C58" s="163"/>
      <c r="D58" s="164" t="s">
        <v>83</v>
      </c>
      <c r="E58" s="165"/>
      <c r="F58" s="165"/>
      <c r="G58" s="165"/>
      <c r="H58" s="165"/>
      <c r="I58" s="166"/>
      <c r="J58" s="167">
        <f>J105</f>
        <v>0</v>
      </c>
      <c r="K58" s="163"/>
      <c r="L58" s="168"/>
    </row>
    <row r="59" hidden="1" s="8" customFormat="1" ht="19.92" customHeight="1">
      <c r="B59" s="162"/>
      <c r="C59" s="163"/>
      <c r="D59" s="164" t="s">
        <v>84</v>
      </c>
      <c r="E59" s="165"/>
      <c r="F59" s="165"/>
      <c r="G59" s="165"/>
      <c r="H59" s="165"/>
      <c r="I59" s="166"/>
      <c r="J59" s="167">
        <f>J116</f>
        <v>0</v>
      </c>
      <c r="K59" s="163"/>
      <c r="L59" s="168"/>
    </row>
    <row r="60" hidden="1" s="8" customFormat="1" ht="19.92" customHeight="1">
      <c r="B60" s="162"/>
      <c r="C60" s="163"/>
      <c r="D60" s="164" t="s">
        <v>85</v>
      </c>
      <c r="E60" s="165"/>
      <c r="F60" s="165"/>
      <c r="G60" s="165"/>
      <c r="H60" s="165"/>
      <c r="I60" s="166"/>
      <c r="J60" s="167">
        <f>J118</f>
        <v>0</v>
      </c>
      <c r="K60" s="163"/>
      <c r="L60" s="168"/>
    </row>
    <row r="61" hidden="1" s="8" customFormat="1" ht="19.92" customHeight="1">
      <c r="B61" s="162"/>
      <c r="C61" s="163"/>
      <c r="D61" s="164" t="s">
        <v>86</v>
      </c>
      <c r="E61" s="165"/>
      <c r="F61" s="165"/>
      <c r="G61" s="165"/>
      <c r="H61" s="165"/>
      <c r="I61" s="166"/>
      <c r="J61" s="167">
        <f>J145</f>
        <v>0</v>
      </c>
      <c r="K61" s="163"/>
      <c r="L61" s="168"/>
    </row>
    <row r="62" hidden="1" s="8" customFormat="1" ht="19.92" customHeight="1">
      <c r="B62" s="162"/>
      <c r="C62" s="163"/>
      <c r="D62" s="164" t="s">
        <v>87</v>
      </c>
      <c r="E62" s="165"/>
      <c r="F62" s="165"/>
      <c r="G62" s="165"/>
      <c r="H62" s="165"/>
      <c r="I62" s="166"/>
      <c r="J62" s="167">
        <f>J156</f>
        <v>0</v>
      </c>
      <c r="K62" s="163"/>
      <c r="L62" s="168"/>
    </row>
    <row r="63" hidden="1" s="7" customFormat="1" ht="24.96" customHeight="1">
      <c r="B63" s="155"/>
      <c r="C63" s="156"/>
      <c r="D63" s="157" t="s">
        <v>88</v>
      </c>
      <c r="E63" s="158"/>
      <c r="F63" s="158"/>
      <c r="G63" s="158"/>
      <c r="H63" s="158"/>
      <c r="I63" s="159"/>
      <c r="J63" s="160">
        <f>J158</f>
        <v>0</v>
      </c>
      <c r="K63" s="156"/>
      <c r="L63" s="161"/>
    </row>
    <row r="64" hidden="1" s="1" customFormat="1" ht="21.84" customHeight="1">
      <c r="B64" s="35"/>
      <c r="C64" s="36"/>
      <c r="D64" s="36"/>
      <c r="E64" s="36"/>
      <c r="F64" s="36"/>
      <c r="G64" s="36"/>
      <c r="H64" s="36"/>
      <c r="I64" s="122"/>
      <c r="J64" s="36"/>
      <c r="K64" s="36"/>
      <c r="L64" s="40"/>
    </row>
    <row r="65" hidden="1" s="1" customFormat="1" ht="6.96" customHeight="1">
      <c r="B65" s="54"/>
      <c r="C65" s="55"/>
      <c r="D65" s="55"/>
      <c r="E65" s="55"/>
      <c r="F65" s="55"/>
      <c r="G65" s="55"/>
      <c r="H65" s="55"/>
      <c r="I65" s="146"/>
      <c r="J65" s="55"/>
      <c r="K65" s="55"/>
      <c r="L65" s="40"/>
    </row>
    <row r="66" hidden="1"/>
    <row r="67" hidden="1"/>
    <row r="68" hidden="1"/>
    <row r="69" s="1" customFormat="1" ht="6.96" customHeight="1">
      <c r="B69" s="56"/>
      <c r="C69" s="57"/>
      <c r="D69" s="57"/>
      <c r="E69" s="57"/>
      <c r="F69" s="57"/>
      <c r="G69" s="57"/>
      <c r="H69" s="57"/>
      <c r="I69" s="149"/>
      <c r="J69" s="57"/>
      <c r="K69" s="57"/>
      <c r="L69" s="40"/>
    </row>
    <row r="70" s="1" customFormat="1" ht="24.96" customHeight="1">
      <c r="B70" s="35"/>
      <c r="C70" s="20" t="s">
        <v>89</v>
      </c>
      <c r="D70" s="36"/>
      <c r="E70" s="36"/>
      <c r="F70" s="36"/>
      <c r="G70" s="36"/>
      <c r="H70" s="36"/>
      <c r="I70" s="122"/>
      <c r="J70" s="36"/>
      <c r="K70" s="36"/>
      <c r="L70" s="40"/>
    </row>
    <row r="71" s="1" customFormat="1" ht="6.96" customHeight="1">
      <c r="B71" s="35"/>
      <c r="C71" s="36"/>
      <c r="D71" s="36"/>
      <c r="E71" s="36"/>
      <c r="F71" s="36"/>
      <c r="G71" s="36"/>
      <c r="H71" s="36"/>
      <c r="I71" s="122"/>
      <c r="J71" s="36"/>
      <c r="K71" s="36"/>
      <c r="L71" s="40"/>
    </row>
    <row r="72" s="1" customFormat="1" ht="12" customHeight="1">
      <c r="B72" s="35"/>
      <c r="C72" s="29" t="s">
        <v>16</v>
      </c>
      <c r="D72" s="36"/>
      <c r="E72" s="36"/>
      <c r="F72" s="36"/>
      <c r="G72" s="36"/>
      <c r="H72" s="36"/>
      <c r="I72" s="122"/>
      <c r="J72" s="36"/>
      <c r="K72" s="36"/>
      <c r="L72" s="40"/>
    </row>
    <row r="73" s="1" customFormat="1" ht="16.5" customHeight="1">
      <c r="B73" s="35"/>
      <c r="C73" s="36"/>
      <c r="D73" s="36"/>
      <c r="E73" s="61" t="str">
        <f>E7</f>
        <v>II/114 Stará Huť - průtah, tichý asfalt</v>
      </c>
      <c r="F73" s="36"/>
      <c r="G73" s="36"/>
      <c r="H73" s="36"/>
      <c r="I73" s="122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2"/>
      <c r="J74" s="36"/>
      <c r="K74" s="36"/>
      <c r="L74" s="40"/>
    </row>
    <row r="75" s="1" customFormat="1" ht="12" customHeight="1">
      <c r="B75" s="35"/>
      <c r="C75" s="29" t="s">
        <v>20</v>
      </c>
      <c r="D75" s="36"/>
      <c r="E75" s="36"/>
      <c r="F75" s="24" t="str">
        <f>F10</f>
        <v xml:space="preserve"> </v>
      </c>
      <c r="G75" s="36"/>
      <c r="H75" s="36"/>
      <c r="I75" s="124" t="s">
        <v>22</v>
      </c>
      <c r="J75" s="64" t="str">
        <f>IF(J10="","",J10)</f>
        <v>28. 2. 2019</v>
      </c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2"/>
      <c r="J76" s="36"/>
      <c r="K76" s="36"/>
      <c r="L76" s="40"/>
    </row>
    <row r="77" s="1" customFormat="1" ht="13.65" customHeight="1">
      <c r="B77" s="35"/>
      <c r="C77" s="29" t="s">
        <v>24</v>
      </c>
      <c r="D77" s="36"/>
      <c r="E77" s="36"/>
      <c r="F77" s="24" t="str">
        <f>E13</f>
        <v xml:space="preserve"> </v>
      </c>
      <c r="G77" s="36"/>
      <c r="H77" s="36"/>
      <c r="I77" s="124" t="s">
        <v>29</v>
      </c>
      <c r="J77" s="33" t="str">
        <f>E19</f>
        <v xml:space="preserve"> </v>
      </c>
      <c r="K77" s="36"/>
      <c r="L77" s="40"/>
    </row>
    <row r="78" s="1" customFormat="1" ht="13.65" customHeight="1">
      <c r="B78" s="35"/>
      <c r="C78" s="29" t="s">
        <v>27</v>
      </c>
      <c r="D78" s="36"/>
      <c r="E78" s="36"/>
      <c r="F78" s="24" t="str">
        <f>IF(E16="","",E16)</f>
        <v>Vyplň údaj</v>
      </c>
      <c r="G78" s="36"/>
      <c r="H78" s="36"/>
      <c r="I78" s="124" t="s">
        <v>31</v>
      </c>
      <c r="J78" s="33" t="str">
        <f>E22</f>
        <v xml:space="preserve"> </v>
      </c>
      <c r="K78" s="36"/>
      <c r="L78" s="40"/>
    </row>
    <row r="79" s="1" customFormat="1" ht="10.32" customHeight="1">
      <c r="B79" s="35"/>
      <c r="C79" s="36"/>
      <c r="D79" s="36"/>
      <c r="E79" s="36"/>
      <c r="F79" s="36"/>
      <c r="G79" s="36"/>
      <c r="H79" s="36"/>
      <c r="I79" s="122"/>
      <c r="J79" s="36"/>
      <c r="K79" s="36"/>
      <c r="L79" s="40"/>
    </row>
    <row r="80" s="9" customFormat="1" ht="29.28" customHeight="1">
      <c r="B80" s="169"/>
      <c r="C80" s="170" t="s">
        <v>90</v>
      </c>
      <c r="D80" s="171" t="s">
        <v>52</v>
      </c>
      <c r="E80" s="171" t="s">
        <v>48</v>
      </c>
      <c r="F80" s="171" t="s">
        <v>49</v>
      </c>
      <c r="G80" s="171" t="s">
        <v>91</v>
      </c>
      <c r="H80" s="171" t="s">
        <v>92</v>
      </c>
      <c r="I80" s="172" t="s">
        <v>93</v>
      </c>
      <c r="J80" s="173" t="s">
        <v>78</v>
      </c>
      <c r="K80" s="174" t="s">
        <v>94</v>
      </c>
      <c r="L80" s="175"/>
      <c r="M80" s="85" t="s">
        <v>1</v>
      </c>
      <c r="N80" s="86" t="s">
        <v>37</v>
      </c>
      <c r="O80" s="86" t="s">
        <v>95</v>
      </c>
      <c r="P80" s="86" t="s">
        <v>96</v>
      </c>
      <c r="Q80" s="86" t="s">
        <v>97</v>
      </c>
      <c r="R80" s="86" t="s">
        <v>98</v>
      </c>
      <c r="S80" s="86" t="s">
        <v>99</v>
      </c>
      <c r="T80" s="87" t="s">
        <v>100</v>
      </c>
    </row>
    <row r="81" s="1" customFormat="1" ht="22.8" customHeight="1">
      <c r="B81" s="35"/>
      <c r="C81" s="92" t="s">
        <v>101</v>
      </c>
      <c r="D81" s="36"/>
      <c r="E81" s="36"/>
      <c r="F81" s="36"/>
      <c r="G81" s="36"/>
      <c r="H81" s="36"/>
      <c r="I81" s="122"/>
      <c r="J81" s="176">
        <f>BK81</f>
        <v>0</v>
      </c>
      <c r="K81" s="36"/>
      <c r="L81" s="40"/>
      <c r="M81" s="88"/>
      <c r="N81" s="89"/>
      <c r="O81" s="89"/>
      <c r="P81" s="177">
        <f>P82+P158</f>
        <v>0</v>
      </c>
      <c r="Q81" s="89"/>
      <c r="R81" s="177">
        <f>R82+R158</f>
        <v>646.52005820000011</v>
      </c>
      <c r="S81" s="89"/>
      <c r="T81" s="178">
        <f>T82+T158</f>
        <v>2115.1291200000001</v>
      </c>
      <c r="AT81" s="14" t="s">
        <v>66</v>
      </c>
      <c r="AU81" s="14" t="s">
        <v>80</v>
      </c>
      <c r="BK81" s="179">
        <f>BK82+BK158</f>
        <v>0</v>
      </c>
    </row>
    <row r="82" s="10" customFormat="1" ht="25.92" customHeight="1">
      <c r="B82" s="180"/>
      <c r="C82" s="181"/>
      <c r="D82" s="182" t="s">
        <v>66</v>
      </c>
      <c r="E82" s="183" t="s">
        <v>102</v>
      </c>
      <c r="F82" s="183" t="s">
        <v>103</v>
      </c>
      <c r="G82" s="181"/>
      <c r="H82" s="181"/>
      <c r="I82" s="184"/>
      <c r="J82" s="185">
        <f>BK82</f>
        <v>0</v>
      </c>
      <c r="K82" s="181"/>
      <c r="L82" s="186"/>
      <c r="M82" s="187"/>
      <c r="N82" s="188"/>
      <c r="O82" s="188"/>
      <c r="P82" s="189">
        <f>P83+P105+P116+P118+P145+P156</f>
        <v>0</v>
      </c>
      <c r="Q82" s="188"/>
      <c r="R82" s="189">
        <f>R83+R105+R116+R118+R145+R156</f>
        <v>646.52005820000011</v>
      </c>
      <c r="S82" s="188"/>
      <c r="T82" s="190">
        <f>T83+T105+T116+T118+T145+T156</f>
        <v>2115.1291200000001</v>
      </c>
      <c r="AR82" s="191" t="s">
        <v>72</v>
      </c>
      <c r="AT82" s="192" t="s">
        <v>66</v>
      </c>
      <c r="AU82" s="192" t="s">
        <v>67</v>
      </c>
      <c r="AY82" s="191" t="s">
        <v>104</v>
      </c>
      <c r="BK82" s="193">
        <f>BK83+BK105+BK116+BK118+BK145+BK156</f>
        <v>0</v>
      </c>
    </row>
    <row r="83" s="10" customFormat="1" ht="22.8" customHeight="1">
      <c r="B83" s="180"/>
      <c r="C83" s="181"/>
      <c r="D83" s="182" t="s">
        <v>66</v>
      </c>
      <c r="E83" s="194" t="s">
        <v>72</v>
      </c>
      <c r="F83" s="194" t="s">
        <v>105</v>
      </c>
      <c r="G83" s="181"/>
      <c r="H83" s="181"/>
      <c r="I83" s="184"/>
      <c r="J83" s="195">
        <f>BK83</f>
        <v>0</v>
      </c>
      <c r="K83" s="181"/>
      <c r="L83" s="186"/>
      <c r="M83" s="187"/>
      <c r="N83" s="188"/>
      <c r="O83" s="188"/>
      <c r="P83" s="189">
        <f>SUM(P84:P104)</f>
        <v>0</v>
      </c>
      <c r="Q83" s="188"/>
      <c r="R83" s="189">
        <f>SUM(R84:R104)</f>
        <v>0.78225000000000011</v>
      </c>
      <c r="S83" s="188"/>
      <c r="T83" s="190">
        <f>SUM(T84:T104)</f>
        <v>1787.7971200000002</v>
      </c>
      <c r="AR83" s="191" t="s">
        <v>72</v>
      </c>
      <c r="AT83" s="192" t="s">
        <v>66</v>
      </c>
      <c r="AU83" s="192" t="s">
        <v>72</v>
      </c>
      <c r="AY83" s="191" t="s">
        <v>104</v>
      </c>
      <c r="BK83" s="193">
        <f>SUM(BK84:BK104)</f>
        <v>0</v>
      </c>
    </row>
    <row r="84" s="1" customFormat="1" ht="16.5" customHeight="1">
      <c r="B84" s="35"/>
      <c r="C84" s="196" t="s">
        <v>106</v>
      </c>
      <c r="D84" s="196" t="s">
        <v>107</v>
      </c>
      <c r="E84" s="197" t="s">
        <v>108</v>
      </c>
      <c r="F84" s="198" t="s">
        <v>109</v>
      </c>
      <c r="G84" s="199" t="s">
        <v>110</v>
      </c>
      <c r="H84" s="200">
        <v>316.5</v>
      </c>
      <c r="I84" s="201"/>
      <c r="J84" s="202">
        <f>ROUND(I84*H84,2)</f>
        <v>0</v>
      </c>
      <c r="K84" s="198" t="s">
        <v>111</v>
      </c>
      <c r="L84" s="40"/>
      <c r="M84" s="203" t="s">
        <v>1</v>
      </c>
      <c r="N84" s="204" t="s">
        <v>38</v>
      </c>
      <c r="O84" s="76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AR84" s="14" t="s">
        <v>112</v>
      </c>
      <c r="AT84" s="14" t="s">
        <v>107</v>
      </c>
      <c r="AU84" s="14" t="s">
        <v>74</v>
      </c>
      <c r="AY84" s="14" t="s">
        <v>104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4" t="s">
        <v>72</v>
      </c>
      <c r="BK84" s="207">
        <f>ROUND(I84*H84,2)</f>
        <v>0</v>
      </c>
      <c r="BL84" s="14" t="s">
        <v>112</v>
      </c>
      <c r="BM84" s="14" t="s">
        <v>113</v>
      </c>
    </row>
    <row r="85" s="11" customFormat="1">
      <c r="B85" s="208"/>
      <c r="C85" s="209"/>
      <c r="D85" s="210" t="s">
        <v>114</v>
      </c>
      <c r="E85" s="211" t="s">
        <v>1</v>
      </c>
      <c r="F85" s="212" t="s">
        <v>115</v>
      </c>
      <c r="G85" s="209"/>
      <c r="H85" s="213">
        <v>316.5</v>
      </c>
      <c r="I85" s="214"/>
      <c r="J85" s="209"/>
      <c r="K85" s="209"/>
      <c r="L85" s="215"/>
      <c r="M85" s="216"/>
      <c r="N85" s="217"/>
      <c r="O85" s="217"/>
      <c r="P85" s="217"/>
      <c r="Q85" s="217"/>
      <c r="R85" s="217"/>
      <c r="S85" s="217"/>
      <c r="T85" s="218"/>
      <c r="AT85" s="219" t="s">
        <v>114</v>
      </c>
      <c r="AU85" s="219" t="s">
        <v>74</v>
      </c>
      <c r="AV85" s="11" t="s">
        <v>74</v>
      </c>
      <c r="AW85" s="11" t="s">
        <v>30</v>
      </c>
      <c r="AX85" s="11" t="s">
        <v>72</v>
      </c>
      <c r="AY85" s="219" t="s">
        <v>104</v>
      </c>
    </row>
    <row r="86" s="1" customFormat="1" ht="16.5" customHeight="1">
      <c r="B86" s="35"/>
      <c r="C86" s="196" t="s">
        <v>116</v>
      </c>
      <c r="D86" s="196" t="s">
        <v>107</v>
      </c>
      <c r="E86" s="197" t="s">
        <v>117</v>
      </c>
      <c r="F86" s="198" t="s">
        <v>118</v>
      </c>
      <c r="G86" s="199" t="s">
        <v>110</v>
      </c>
      <c r="H86" s="200">
        <v>316.5</v>
      </c>
      <c r="I86" s="201"/>
      <c r="J86" s="202">
        <f>ROUND(I86*H86,2)</f>
        <v>0</v>
      </c>
      <c r="K86" s="198" t="s">
        <v>111</v>
      </c>
      <c r="L86" s="40"/>
      <c r="M86" s="203" t="s">
        <v>1</v>
      </c>
      <c r="N86" s="204" t="s">
        <v>38</v>
      </c>
      <c r="O86" s="76"/>
      <c r="P86" s="205">
        <f>O86*H86</f>
        <v>0</v>
      </c>
      <c r="Q86" s="205">
        <v>0.00018000000000000001</v>
      </c>
      <c r="R86" s="205">
        <f>Q86*H86</f>
        <v>0.056970000000000007</v>
      </c>
      <c r="S86" s="205">
        <v>0</v>
      </c>
      <c r="T86" s="206">
        <f>S86*H86</f>
        <v>0</v>
      </c>
      <c r="AR86" s="14" t="s">
        <v>112</v>
      </c>
      <c r="AT86" s="14" t="s">
        <v>107</v>
      </c>
      <c r="AU86" s="14" t="s">
        <v>74</v>
      </c>
      <c r="AY86" s="14" t="s">
        <v>104</v>
      </c>
      <c r="BE86" s="207">
        <f>IF(N86="základní",J86,0)</f>
        <v>0</v>
      </c>
      <c r="BF86" s="207">
        <f>IF(N86="snížená",J86,0)</f>
        <v>0</v>
      </c>
      <c r="BG86" s="207">
        <f>IF(N86="zákl. přenesená",J86,0)</f>
        <v>0</v>
      </c>
      <c r="BH86" s="207">
        <f>IF(N86="sníž. přenesená",J86,0)</f>
        <v>0</v>
      </c>
      <c r="BI86" s="207">
        <f>IF(N86="nulová",J86,0)</f>
        <v>0</v>
      </c>
      <c r="BJ86" s="14" t="s">
        <v>72</v>
      </c>
      <c r="BK86" s="207">
        <f>ROUND(I86*H86,2)</f>
        <v>0</v>
      </c>
      <c r="BL86" s="14" t="s">
        <v>112</v>
      </c>
      <c r="BM86" s="14" t="s">
        <v>119</v>
      </c>
    </row>
    <row r="87" s="1" customFormat="1" ht="16.5" customHeight="1">
      <c r="B87" s="35"/>
      <c r="C87" s="196" t="s">
        <v>120</v>
      </c>
      <c r="D87" s="196" t="s">
        <v>107</v>
      </c>
      <c r="E87" s="197" t="s">
        <v>121</v>
      </c>
      <c r="F87" s="198" t="s">
        <v>122</v>
      </c>
      <c r="G87" s="199" t="s">
        <v>110</v>
      </c>
      <c r="H87" s="200">
        <v>90.659999999999997</v>
      </c>
      <c r="I87" s="201"/>
      <c r="J87" s="202">
        <f>ROUND(I87*H87,2)</f>
        <v>0</v>
      </c>
      <c r="K87" s="198" t="s">
        <v>111</v>
      </c>
      <c r="L87" s="40"/>
      <c r="M87" s="203" t="s">
        <v>1</v>
      </c>
      <c r="N87" s="204" t="s">
        <v>38</v>
      </c>
      <c r="O87" s="76"/>
      <c r="P87" s="205">
        <f>O87*H87</f>
        <v>0</v>
      </c>
      <c r="Q87" s="205">
        <v>0</v>
      </c>
      <c r="R87" s="205">
        <f>Q87*H87</f>
        <v>0</v>
      </c>
      <c r="S87" s="205">
        <v>0.44</v>
      </c>
      <c r="T87" s="206">
        <f>S87*H87</f>
        <v>39.8904</v>
      </c>
      <c r="AR87" s="14" t="s">
        <v>112</v>
      </c>
      <c r="AT87" s="14" t="s">
        <v>107</v>
      </c>
      <c r="AU87" s="14" t="s">
        <v>74</v>
      </c>
      <c r="AY87" s="14" t="s">
        <v>104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4" t="s">
        <v>72</v>
      </c>
      <c r="BK87" s="207">
        <f>ROUND(I87*H87,2)</f>
        <v>0</v>
      </c>
      <c r="BL87" s="14" t="s">
        <v>112</v>
      </c>
      <c r="BM87" s="14" t="s">
        <v>123</v>
      </c>
    </row>
    <row r="88" s="11" customFormat="1">
      <c r="B88" s="208"/>
      <c r="C88" s="209"/>
      <c r="D88" s="210" t="s">
        <v>114</v>
      </c>
      <c r="E88" s="211" t="s">
        <v>1</v>
      </c>
      <c r="F88" s="212" t="s">
        <v>124</v>
      </c>
      <c r="G88" s="209"/>
      <c r="H88" s="213">
        <v>90.659999999999997</v>
      </c>
      <c r="I88" s="214"/>
      <c r="J88" s="209"/>
      <c r="K88" s="209"/>
      <c r="L88" s="215"/>
      <c r="M88" s="216"/>
      <c r="N88" s="217"/>
      <c r="O88" s="217"/>
      <c r="P88" s="217"/>
      <c r="Q88" s="217"/>
      <c r="R88" s="217"/>
      <c r="S88" s="217"/>
      <c r="T88" s="218"/>
      <c r="AT88" s="219" t="s">
        <v>114</v>
      </c>
      <c r="AU88" s="219" t="s">
        <v>74</v>
      </c>
      <c r="AV88" s="11" t="s">
        <v>74</v>
      </c>
      <c r="AW88" s="11" t="s">
        <v>30</v>
      </c>
      <c r="AX88" s="11" t="s">
        <v>72</v>
      </c>
      <c r="AY88" s="219" t="s">
        <v>104</v>
      </c>
    </row>
    <row r="89" s="1" customFormat="1" ht="16.5" customHeight="1">
      <c r="B89" s="35"/>
      <c r="C89" s="196" t="s">
        <v>72</v>
      </c>
      <c r="D89" s="196" t="s">
        <v>107</v>
      </c>
      <c r="E89" s="197" t="s">
        <v>125</v>
      </c>
      <c r="F89" s="198" t="s">
        <v>126</v>
      </c>
      <c r="G89" s="199" t="s">
        <v>110</v>
      </c>
      <c r="H89" s="200">
        <v>215.69999999999999</v>
      </c>
      <c r="I89" s="201"/>
      <c r="J89" s="202">
        <f>ROUND(I89*H89,2)</f>
        <v>0</v>
      </c>
      <c r="K89" s="198" t="s">
        <v>127</v>
      </c>
      <c r="L89" s="40"/>
      <c r="M89" s="203" t="s">
        <v>1</v>
      </c>
      <c r="N89" s="204" t="s">
        <v>38</v>
      </c>
      <c r="O89" s="76"/>
      <c r="P89" s="205">
        <f>O89*H89</f>
        <v>0</v>
      </c>
      <c r="Q89" s="205">
        <v>0</v>
      </c>
      <c r="R89" s="205">
        <f>Q89*H89</f>
        <v>0</v>
      </c>
      <c r="S89" s="205">
        <v>0.22</v>
      </c>
      <c r="T89" s="206">
        <f>S89*H89</f>
        <v>47.454000000000001</v>
      </c>
      <c r="AR89" s="14" t="s">
        <v>112</v>
      </c>
      <c r="AT89" s="14" t="s">
        <v>107</v>
      </c>
      <c r="AU89" s="14" t="s">
        <v>74</v>
      </c>
      <c r="AY89" s="14" t="s">
        <v>104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4" t="s">
        <v>72</v>
      </c>
      <c r="BK89" s="207">
        <f>ROUND(I89*H89,2)</f>
        <v>0</v>
      </c>
      <c r="BL89" s="14" t="s">
        <v>112</v>
      </c>
      <c r="BM89" s="14" t="s">
        <v>128</v>
      </c>
    </row>
    <row r="90" s="11" customFormat="1">
      <c r="B90" s="208"/>
      <c r="C90" s="209"/>
      <c r="D90" s="210" t="s">
        <v>114</v>
      </c>
      <c r="E90" s="211" t="s">
        <v>1</v>
      </c>
      <c r="F90" s="212" t="s">
        <v>129</v>
      </c>
      <c r="G90" s="209"/>
      <c r="H90" s="213">
        <v>132.5</v>
      </c>
      <c r="I90" s="214"/>
      <c r="J90" s="209"/>
      <c r="K90" s="209"/>
      <c r="L90" s="215"/>
      <c r="M90" s="216"/>
      <c r="N90" s="217"/>
      <c r="O90" s="217"/>
      <c r="P90" s="217"/>
      <c r="Q90" s="217"/>
      <c r="R90" s="217"/>
      <c r="S90" s="217"/>
      <c r="T90" s="218"/>
      <c r="AT90" s="219" t="s">
        <v>114</v>
      </c>
      <c r="AU90" s="219" t="s">
        <v>74</v>
      </c>
      <c r="AV90" s="11" t="s">
        <v>74</v>
      </c>
      <c r="AW90" s="11" t="s">
        <v>30</v>
      </c>
      <c r="AX90" s="11" t="s">
        <v>67</v>
      </c>
      <c r="AY90" s="219" t="s">
        <v>104</v>
      </c>
    </row>
    <row r="91" s="11" customFormat="1">
      <c r="B91" s="208"/>
      <c r="C91" s="209"/>
      <c r="D91" s="210" t="s">
        <v>114</v>
      </c>
      <c r="E91" s="211" t="s">
        <v>1</v>
      </c>
      <c r="F91" s="212" t="s">
        <v>130</v>
      </c>
      <c r="G91" s="209"/>
      <c r="H91" s="213">
        <v>6.7000000000000002</v>
      </c>
      <c r="I91" s="214"/>
      <c r="J91" s="209"/>
      <c r="K91" s="209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114</v>
      </c>
      <c r="AU91" s="219" t="s">
        <v>74</v>
      </c>
      <c r="AV91" s="11" t="s">
        <v>74</v>
      </c>
      <c r="AW91" s="11" t="s">
        <v>30</v>
      </c>
      <c r="AX91" s="11" t="s">
        <v>67</v>
      </c>
      <c r="AY91" s="219" t="s">
        <v>104</v>
      </c>
    </row>
    <row r="92" s="11" customFormat="1">
      <c r="B92" s="208"/>
      <c r="C92" s="209"/>
      <c r="D92" s="210" t="s">
        <v>114</v>
      </c>
      <c r="E92" s="211" t="s">
        <v>1</v>
      </c>
      <c r="F92" s="212" t="s">
        <v>131</v>
      </c>
      <c r="G92" s="209"/>
      <c r="H92" s="213">
        <v>76.5</v>
      </c>
      <c r="I92" s="214"/>
      <c r="J92" s="209"/>
      <c r="K92" s="209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114</v>
      </c>
      <c r="AU92" s="219" t="s">
        <v>74</v>
      </c>
      <c r="AV92" s="11" t="s">
        <v>74</v>
      </c>
      <c r="AW92" s="11" t="s">
        <v>30</v>
      </c>
      <c r="AX92" s="11" t="s">
        <v>67</v>
      </c>
      <c r="AY92" s="219" t="s">
        <v>104</v>
      </c>
    </row>
    <row r="93" s="12" customFormat="1">
      <c r="B93" s="220"/>
      <c r="C93" s="221"/>
      <c r="D93" s="210" t="s">
        <v>114</v>
      </c>
      <c r="E93" s="222" t="s">
        <v>1</v>
      </c>
      <c r="F93" s="223" t="s">
        <v>132</v>
      </c>
      <c r="G93" s="221"/>
      <c r="H93" s="224">
        <v>215.69999999999999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AT93" s="230" t="s">
        <v>114</v>
      </c>
      <c r="AU93" s="230" t="s">
        <v>74</v>
      </c>
      <c r="AV93" s="12" t="s">
        <v>112</v>
      </c>
      <c r="AW93" s="12" t="s">
        <v>30</v>
      </c>
      <c r="AX93" s="12" t="s">
        <v>72</v>
      </c>
      <c r="AY93" s="230" t="s">
        <v>104</v>
      </c>
    </row>
    <row r="94" s="1" customFormat="1" ht="16.5" customHeight="1">
      <c r="B94" s="35"/>
      <c r="C94" s="196" t="s">
        <v>133</v>
      </c>
      <c r="D94" s="196" t="s">
        <v>107</v>
      </c>
      <c r="E94" s="197" t="s">
        <v>134</v>
      </c>
      <c r="F94" s="198" t="s">
        <v>135</v>
      </c>
      <c r="G94" s="199" t="s">
        <v>110</v>
      </c>
      <c r="H94" s="200">
        <v>815.94000000000005</v>
      </c>
      <c r="I94" s="201"/>
      <c r="J94" s="202">
        <f>ROUND(I94*H94,2)</f>
        <v>0</v>
      </c>
      <c r="K94" s="198" t="s">
        <v>111</v>
      </c>
      <c r="L94" s="40"/>
      <c r="M94" s="203" t="s">
        <v>1</v>
      </c>
      <c r="N94" s="204" t="s">
        <v>38</v>
      </c>
      <c r="O94" s="76"/>
      <c r="P94" s="205">
        <f>O94*H94</f>
        <v>0</v>
      </c>
      <c r="Q94" s="205">
        <v>0</v>
      </c>
      <c r="R94" s="205">
        <f>Q94*H94</f>
        <v>0</v>
      </c>
      <c r="S94" s="205">
        <v>0.44</v>
      </c>
      <c r="T94" s="206">
        <f>S94*H94</f>
        <v>359.01360000000005</v>
      </c>
      <c r="AR94" s="14" t="s">
        <v>112</v>
      </c>
      <c r="AT94" s="14" t="s">
        <v>107</v>
      </c>
      <c r="AU94" s="14" t="s">
        <v>74</v>
      </c>
      <c r="AY94" s="14" t="s">
        <v>104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4" t="s">
        <v>72</v>
      </c>
      <c r="BK94" s="207">
        <f>ROUND(I94*H94,2)</f>
        <v>0</v>
      </c>
      <c r="BL94" s="14" t="s">
        <v>112</v>
      </c>
      <c r="BM94" s="14" t="s">
        <v>136</v>
      </c>
    </row>
    <row r="95" s="11" customFormat="1">
      <c r="B95" s="208"/>
      <c r="C95" s="209"/>
      <c r="D95" s="210" t="s">
        <v>114</v>
      </c>
      <c r="E95" s="211" t="s">
        <v>1</v>
      </c>
      <c r="F95" s="212" t="s">
        <v>137</v>
      </c>
      <c r="G95" s="209"/>
      <c r="H95" s="213">
        <v>815.94000000000005</v>
      </c>
      <c r="I95" s="214"/>
      <c r="J95" s="209"/>
      <c r="K95" s="209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114</v>
      </c>
      <c r="AU95" s="219" t="s">
        <v>74</v>
      </c>
      <c r="AV95" s="11" t="s">
        <v>74</v>
      </c>
      <c r="AW95" s="11" t="s">
        <v>30</v>
      </c>
      <c r="AX95" s="11" t="s">
        <v>72</v>
      </c>
      <c r="AY95" s="219" t="s">
        <v>104</v>
      </c>
    </row>
    <row r="96" s="1" customFormat="1" ht="16.5" customHeight="1">
      <c r="B96" s="35"/>
      <c r="C96" s="196" t="s">
        <v>138</v>
      </c>
      <c r="D96" s="196" t="s">
        <v>107</v>
      </c>
      <c r="E96" s="197" t="s">
        <v>139</v>
      </c>
      <c r="F96" s="198" t="s">
        <v>140</v>
      </c>
      <c r="G96" s="199" t="s">
        <v>110</v>
      </c>
      <c r="H96" s="200">
        <v>906.44000000000005</v>
      </c>
      <c r="I96" s="201"/>
      <c r="J96" s="202">
        <f>ROUND(I96*H96,2)</f>
        <v>0</v>
      </c>
      <c r="K96" s="198" t="s">
        <v>111</v>
      </c>
      <c r="L96" s="40"/>
      <c r="M96" s="203" t="s">
        <v>1</v>
      </c>
      <c r="N96" s="204" t="s">
        <v>38</v>
      </c>
      <c r="O96" s="76"/>
      <c r="P96" s="205">
        <f>O96*H96</f>
        <v>0</v>
      </c>
      <c r="Q96" s="205">
        <v>0</v>
      </c>
      <c r="R96" s="205">
        <f>Q96*H96</f>
        <v>0</v>
      </c>
      <c r="S96" s="205">
        <v>0.098000000000000004</v>
      </c>
      <c r="T96" s="206">
        <f>S96*H96</f>
        <v>88.831120000000013</v>
      </c>
      <c r="AR96" s="14" t="s">
        <v>112</v>
      </c>
      <c r="AT96" s="14" t="s">
        <v>107</v>
      </c>
      <c r="AU96" s="14" t="s">
        <v>74</v>
      </c>
      <c r="AY96" s="14" t="s">
        <v>104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4" t="s">
        <v>72</v>
      </c>
      <c r="BK96" s="207">
        <f>ROUND(I96*H96,2)</f>
        <v>0</v>
      </c>
      <c r="BL96" s="14" t="s">
        <v>112</v>
      </c>
      <c r="BM96" s="14" t="s">
        <v>141</v>
      </c>
    </row>
    <row r="97" s="11" customFormat="1">
      <c r="B97" s="208"/>
      <c r="C97" s="209"/>
      <c r="D97" s="210" t="s">
        <v>114</v>
      </c>
      <c r="E97" s="211" t="s">
        <v>1</v>
      </c>
      <c r="F97" s="212" t="s">
        <v>142</v>
      </c>
      <c r="G97" s="209"/>
      <c r="H97" s="213">
        <v>906.44000000000005</v>
      </c>
      <c r="I97" s="214"/>
      <c r="J97" s="209"/>
      <c r="K97" s="209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114</v>
      </c>
      <c r="AU97" s="219" t="s">
        <v>74</v>
      </c>
      <c r="AV97" s="11" t="s">
        <v>74</v>
      </c>
      <c r="AW97" s="11" t="s">
        <v>30</v>
      </c>
      <c r="AX97" s="11" t="s">
        <v>72</v>
      </c>
      <c r="AY97" s="219" t="s">
        <v>104</v>
      </c>
    </row>
    <row r="98" s="1" customFormat="1" ht="16.5" customHeight="1">
      <c r="B98" s="35"/>
      <c r="C98" s="196" t="s">
        <v>143</v>
      </c>
      <c r="D98" s="196" t="s">
        <v>107</v>
      </c>
      <c r="E98" s="197" t="s">
        <v>144</v>
      </c>
      <c r="F98" s="198" t="s">
        <v>145</v>
      </c>
      <c r="G98" s="199" t="s">
        <v>110</v>
      </c>
      <c r="H98" s="200">
        <v>2733</v>
      </c>
      <c r="I98" s="201"/>
      <c r="J98" s="202">
        <f>ROUND(I98*H98,2)</f>
        <v>0</v>
      </c>
      <c r="K98" s="198" t="s">
        <v>111</v>
      </c>
      <c r="L98" s="40"/>
      <c r="M98" s="203" t="s">
        <v>1</v>
      </c>
      <c r="N98" s="204" t="s">
        <v>38</v>
      </c>
      <c r="O98" s="76"/>
      <c r="P98" s="205">
        <f>O98*H98</f>
        <v>0</v>
      </c>
      <c r="Q98" s="205">
        <v>0.00016000000000000001</v>
      </c>
      <c r="R98" s="205">
        <f>Q98*H98</f>
        <v>0.43728000000000006</v>
      </c>
      <c r="S98" s="205">
        <v>0.25600000000000001</v>
      </c>
      <c r="T98" s="206">
        <f>S98*H98</f>
        <v>699.64800000000002</v>
      </c>
      <c r="AR98" s="14" t="s">
        <v>112</v>
      </c>
      <c r="AT98" s="14" t="s">
        <v>107</v>
      </c>
      <c r="AU98" s="14" t="s">
        <v>74</v>
      </c>
      <c r="AY98" s="14" t="s">
        <v>104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4" t="s">
        <v>72</v>
      </c>
      <c r="BK98" s="207">
        <f>ROUND(I98*H98,2)</f>
        <v>0</v>
      </c>
      <c r="BL98" s="14" t="s">
        <v>112</v>
      </c>
      <c r="BM98" s="14" t="s">
        <v>146</v>
      </c>
    </row>
    <row r="99" s="11" customFormat="1">
      <c r="B99" s="208"/>
      <c r="C99" s="209"/>
      <c r="D99" s="210" t="s">
        <v>114</v>
      </c>
      <c r="E99" s="211" t="s">
        <v>1</v>
      </c>
      <c r="F99" s="212" t="s">
        <v>147</v>
      </c>
      <c r="G99" s="209"/>
      <c r="H99" s="213">
        <v>2733</v>
      </c>
      <c r="I99" s="214"/>
      <c r="J99" s="209"/>
      <c r="K99" s="209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114</v>
      </c>
      <c r="AU99" s="219" t="s">
        <v>74</v>
      </c>
      <c r="AV99" s="11" t="s">
        <v>74</v>
      </c>
      <c r="AW99" s="11" t="s">
        <v>30</v>
      </c>
      <c r="AX99" s="11" t="s">
        <v>72</v>
      </c>
      <c r="AY99" s="219" t="s">
        <v>104</v>
      </c>
    </row>
    <row r="100" s="1" customFormat="1" ht="16.5" customHeight="1">
      <c r="B100" s="35"/>
      <c r="C100" s="196" t="s">
        <v>74</v>
      </c>
      <c r="D100" s="196" t="s">
        <v>107</v>
      </c>
      <c r="E100" s="197" t="s">
        <v>148</v>
      </c>
      <c r="F100" s="198" t="s">
        <v>149</v>
      </c>
      <c r="G100" s="199" t="s">
        <v>110</v>
      </c>
      <c r="H100" s="200">
        <v>1800</v>
      </c>
      <c r="I100" s="201"/>
      <c r="J100" s="202">
        <f>ROUND(I100*H100,2)</f>
        <v>0</v>
      </c>
      <c r="K100" s="198" t="s">
        <v>1</v>
      </c>
      <c r="L100" s="40"/>
      <c r="M100" s="203" t="s">
        <v>1</v>
      </c>
      <c r="N100" s="204" t="s">
        <v>38</v>
      </c>
      <c r="O100" s="76"/>
      <c r="P100" s="205">
        <f>O100*H100</f>
        <v>0</v>
      </c>
      <c r="Q100" s="205">
        <v>0.00016000000000000001</v>
      </c>
      <c r="R100" s="205">
        <f>Q100*H100</f>
        <v>0.28800000000000003</v>
      </c>
      <c r="S100" s="205">
        <v>0.30719999999999997</v>
      </c>
      <c r="T100" s="206">
        <f>S100*H100</f>
        <v>552.95999999999992</v>
      </c>
      <c r="AR100" s="14" t="s">
        <v>112</v>
      </c>
      <c r="AT100" s="14" t="s">
        <v>107</v>
      </c>
      <c r="AU100" s="14" t="s">
        <v>74</v>
      </c>
      <c r="AY100" s="14" t="s">
        <v>104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4" t="s">
        <v>72</v>
      </c>
      <c r="BK100" s="207">
        <f>ROUND(I100*H100,2)</f>
        <v>0</v>
      </c>
      <c r="BL100" s="14" t="s">
        <v>112</v>
      </c>
      <c r="BM100" s="14" t="s">
        <v>150</v>
      </c>
    </row>
    <row r="101" s="11" customFormat="1">
      <c r="B101" s="208"/>
      <c r="C101" s="209"/>
      <c r="D101" s="210" t="s">
        <v>114</v>
      </c>
      <c r="E101" s="211" t="s">
        <v>1</v>
      </c>
      <c r="F101" s="212" t="s">
        <v>151</v>
      </c>
      <c r="G101" s="209"/>
      <c r="H101" s="213">
        <v>1800</v>
      </c>
      <c r="I101" s="214"/>
      <c r="J101" s="209"/>
      <c r="K101" s="209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114</v>
      </c>
      <c r="AU101" s="219" t="s">
        <v>74</v>
      </c>
      <c r="AV101" s="11" t="s">
        <v>74</v>
      </c>
      <c r="AW101" s="11" t="s">
        <v>30</v>
      </c>
      <c r="AX101" s="11" t="s">
        <v>72</v>
      </c>
      <c r="AY101" s="219" t="s">
        <v>104</v>
      </c>
    </row>
    <row r="102" s="1" customFormat="1" ht="16.5" customHeight="1">
      <c r="B102" s="35"/>
      <c r="C102" s="196" t="s">
        <v>152</v>
      </c>
      <c r="D102" s="196" t="s">
        <v>107</v>
      </c>
      <c r="E102" s="197" t="s">
        <v>153</v>
      </c>
      <c r="F102" s="198" t="s">
        <v>154</v>
      </c>
      <c r="G102" s="199" t="s">
        <v>110</v>
      </c>
      <c r="H102" s="200">
        <v>906.60000000000002</v>
      </c>
      <c r="I102" s="201"/>
      <c r="J102" s="202">
        <f>ROUND(I102*H102,2)</f>
        <v>0</v>
      </c>
      <c r="K102" s="198" t="s">
        <v>127</v>
      </c>
      <c r="L102" s="40"/>
      <c r="M102" s="203" t="s">
        <v>1</v>
      </c>
      <c r="N102" s="204" t="s">
        <v>38</v>
      </c>
      <c r="O102" s="76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4" t="s">
        <v>112</v>
      </c>
      <c r="AT102" s="14" t="s">
        <v>107</v>
      </c>
      <c r="AU102" s="14" t="s">
        <v>74</v>
      </c>
      <c r="AY102" s="14" t="s">
        <v>104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4" t="s">
        <v>72</v>
      </c>
      <c r="BK102" s="207">
        <f>ROUND(I102*H102,2)</f>
        <v>0</v>
      </c>
      <c r="BL102" s="14" t="s">
        <v>112</v>
      </c>
      <c r="BM102" s="14" t="s">
        <v>155</v>
      </c>
    </row>
    <row r="103" s="11" customFormat="1">
      <c r="B103" s="208"/>
      <c r="C103" s="209"/>
      <c r="D103" s="210" t="s">
        <v>114</v>
      </c>
      <c r="E103" s="211" t="s">
        <v>1</v>
      </c>
      <c r="F103" s="212" t="s">
        <v>156</v>
      </c>
      <c r="G103" s="209"/>
      <c r="H103" s="213">
        <v>906.60000000000002</v>
      </c>
      <c r="I103" s="214"/>
      <c r="J103" s="209"/>
      <c r="K103" s="209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114</v>
      </c>
      <c r="AU103" s="219" t="s">
        <v>74</v>
      </c>
      <c r="AV103" s="11" t="s">
        <v>74</v>
      </c>
      <c r="AW103" s="11" t="s">
        <v>30</v>
      </c>
      <c r="AX103" s="11" t="s">
        <v>67</v>
      </c>
      <c r="AY103" s="219" t="s">
        <v>104</v>
      </c>
    </row>
    <row r="104" s="12" customFormat="1">
      <c r="B104" s="220"/>
      <c r="C104" s="221"/>
      <c r="D104" s="210" t="s">
        <v>114</v>
      </c>
      <c r="E104" s="222" t="s">
        <v>1</v>
      </c>
      <c r="F104" s="223" t="s">
        <v>132</v>
      </c>
      <c r="G104" s="221"/>
      <c r="H104" s="224">
        <v>906.60000000000002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114</v>
      </c>
      <c r="AU104" s="230" t="s">
        <v>74</v>
      </c>
      <c r="AV104" s="12" t="s">
        <v>112</v>
      </c>
      <c r="AW104" s="12" t="s">
        <v>30</v>
      </c>
      <c r="AX104" s="12" t="s">
        <v>72</v>
      </c>
      <c r="AY104" s="230" t="s">
        <v>104</v>
      </c>
    </row>
    <row r="105" s="10" customFormat="1" ht="22.8" customHeight="1">
      <c r="B105" s="180"/>
      <c r="C105" s="181"/>
      <c r="D105" s="182" t="s">
        <v>66</v>
      </c>
      <c r="E105" s="194" t="s">
        <v>157</v>
      </c>
      <c r="F105" s="194" t="s">
        <v>158</v>
      </c>
      <c r="G105" s="181"/>
      <c r="H105" s="181"/>
      <c r="I105" s="184"/>
      <c r="J105" s="195">
        <f>BK105</f>
        <v>0</v>
      </c>
      <c r="K105" s="181"/>
      <c r="L105" s="186"/>
      <c r="M105" s="187"/>
      <c r="N105" s="188"/>
      <c r="O105" s="188"/>
      <c r="P105" s="189">
        <f>SUM(P106:P115)</f>
        <v>0</v>
      </c>
      <c r="Q105" s="188"/>
      <c r="R105" s="189">
        <f>SUM(R106:R115)</f>
        <v>631.15446720000011</v>
      </c>
      <c r="S105" s="188"/>
      <c r="T105" s="190">
        <f>SUM(T106:T115)</f>
        <v>0</v>
      </c>
      <c r="AR105" s="191" t="s">
        <v>72</v>
      </c>
      <c r="AT105" s="192" t="s">
        <v>66</v>
      </c>
      <c r="AU105" s="192" t="s">
        <v>72</v>
      </c>
      <c r="AY105" s="191" t="s">
        <v>104</v>
      </c>
      <c r="BK105" s="193">
        <f>SUM(BK106:BK115)</f>
        <v>0</v>
      </c>
    </row>
    <row r="106" s="1" customFormat="1" ht="16.5" customHeight="1">
      <c r="B106" s="35"/>
      <c r="C106" s="196" t="s">
        <v>159</v>
      </c>
      <c r="D106" s="196" t="s">
        <v>107</v>
      </c>
      <c r="E106" s="197" t="s">
        <v>160</v>
      </c>
      <c r="F106" s="198" t="s">
        <v>161</v>
      </c>
      <c r="G106" s="199" t="s">
        <v>110</v>
      </c>
      <c r="H106" s="200">
        <v>906.44000000000005</v>
      </c>
      <c r="I106" s="201"/>
      <c r="J106" s="202">
        <f>ROUND(I106*H106,2)</f>
        <v>0</v>
      </c>
      <c r="K106" s="198" t="s">
        <v>111</v>
      </c>
      <c r="L106" s="40"/>
      <c r="M106" s="203" t="s">
        <v>1</v>
      </c>
      <c r="N106" s="204" t="s">
        <v>38</v>
      </c>
      <c r="O106" s="76"/>
      <c r="P106" s="205">
        <f>O106*H106</f>
        <v>0</v>
      </c>
      <c r="Q106" s="205">
        <v>0.37080000000000002</v>
      </c>
      <c r="R106" s="205">
        <f>Q106*H106</f>
        <v>336.10795200000001</v>
      </c>
      <c r="S106" s="205">
        <v>0</v>
      </c>
      <c r="T106" s="206">
        <f>S106*H106</f>
        <v>0</v>
      </c>
      <c r="AR106" s="14" t="s">
        <v>112</v>
      </c>
      <c r="AT106" s="14" t="s">
        <v>107</v>
      </c>
      <c r="AU106" s="14" t="s">
        <v>74</v>
      </c>
      <c r="AY106" s="14" t="s">
        <v>104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4" t="s">
        <v>72</v>
      </c>
      <c r="BK106" s="207">
        <f>ROUND(I106*H106,2)</f>
        <v>0</v>
      </c>
      <c r="BL106" s="14" t="s">
        <v>112</v>
      </c>
      <c r="BM106" s="14" t="s">
        <v>162</v>
      </c>
    </row>
    <row r="107" s="1" customFormat="1" ht="16.5" customHeight="1">
      <c r="B107" s="35"/>
      <c r="C107" s="196" t="s">
        <v>163</v>
      </c>
      <c r="D107" s="196" t="s">
        <v>107</v>
      </c>
      <c r="E107" s="197" t="s">
        <v>164</v>
      </c>
      <c r="F107" s="198" t="s">
        <v>165</v>
      </c>
      <c r="G107" s="199" t="s">
        <v>110</v>
      </c>
      <c r="H107" s="200">
        <v>906.44000000000005</v>
      </c>
      <c r="I107" s="201"/>
      <c r="J107" s="202">
        <f>ROUND(I107*H107,2)</f>
        <v>0</v>
      </c>
      <c r="K107" s="198" t="s">
        <v>111</v>
      </c>
      <c r="L107" s="40"/>
      <c r="M107" s="203" t="s">
        <v>1</v>
      </c>
      <c r="N107" s="204" t="s">
        <v>38</v>
      </c>
      <c r="O107" s="76"/>
      <c r="P107" s="205">
        <f>O107*H107</f>
        <v>0</v>
      </c>
      <c r="Q107" s="205">
        <v>0.25008000000000002</v>
      </c>
      <c r="R107" s="205">
        <f>Q107*H107</f>
        <v>226.68251520000004</v>
      </c>
      <c r="S107" s="205">
        <v>0</v>
      </c>
      <c r="T107" s="206">
        <f>S107*H107</f>
        <v>0</v>
      </c>
      <c r="AR107" s="14" t="s">
        <v>112</v>
      </c>
      <c r="AT107" s="14" t="s">
        <v>107</v>
      </c>
      <c r="AU107" s="14" t="s">
        <v>74</v>
      </c>
      <c r="AY107" s="14" t="s">
        <v>104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4" t="s">
        <v>72</v>
      </c>
      <c r="BK107" s="207">
        <f>ROUND(I107*H107,2)</f>
        <v>0</v>
      </c>
      <c r="BL107" s="14" t="s">
        <v>112</v>
      </c>
      <c r="BM107" s="14" t="s">
        <v>166</v>
      </c>
    </row>
    <row r="108" s="1" customFormat="1" ht="16.5" customHeight="1">
      <c r="B108" s="35"/>
      <c r="C108" s="196" t="s">
        <v>167</v>
      </c>
      <c r="D108" s="196" t="s">
        <v>107</v>
      </c>
      <c r="E108" s="197" t="s">
        <v>168</v>
      </c>
      <c r="F108" s="198" t="s">
        <v>169</v>
      </c>
      <c r="G108" s="199" t="s">
        <v>110</v>
      </c>
      <c r="H108" s="200">
        <v>316.5</v>
      </c>
      <c r="I108" s="201"/>
      <c r="J108" s="202">
        <f>ROUND(I108*H108,2)</f>
        <v>0</v>
      </c>
      <c r="K108" s="198" t="s">
        <v>111</v>
      </c>
      <c r="L108" s="40"/>
      <c r="M108" s="203" t="s">
        <v>1</v>
      </c>
      <c r="N108" s="204" t="s">
        <v>38</v>
      </c>
      <c r="O108" s="76"/>
      <c r="P108" s="205">
        <f>O108*H108</f>
        <v>0</v>
      </c>
      <c r="Q108" s="205">
        <v>0.216</v>
      </c>
      <c r="R108" s="205">
        <f>Q108*H108</f>
        <v>68.364000000000004</v>
      </c>
      <c r="S108" s="205">
        <v>0</v>
      </c>
      <c r="T108" s="206">
        <f>S108*H108</f>
        <v>0</v>
      </c>
      <c r="AR108" s="14" t="s">
        <v>112</v>
      </c>
      <c r="AT108" s="14" t="s">
        <v>107</v>
      </c>
      <c r="AU108" s="14" t="s">
        <v>74</v>
      </c>
      <c r="AY108" s="14" t="s">
        <v>104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4" t="s">
        <v>72</v>
      </c>
      <c r="BK108" s="207">
        <f>ROUND(I108*H108,2)</f>
        <v>0</v>
      </c>
      <c r="BL108" s="14" t="s">
        <v>112</v>
      </c>
      <c r="BM108" s="14" t="s">
        <v>170</v>
      </c>
    </row>
    <row r="109" s="1" customFormat="1" ht="16.5" customHeight="1">
      <c r="B109" s="35"/>
      <c r="C109" s="196" t="s">
        <v>112</v>
      </c>
      <c r="D109" s="196" t="s">
        <v>107</v>
      </c>
      <c r="E109" s="197" t="s">
        <v>171</v>
      </c>
      <c r="F109" s="198" t="s">
        <v>172</v>
      </c>
      <c r="G109" s="199" t="s">
        <v>110</v>
      </c>
      <c r="H109" s="200">
        <v>9066</v>
      </c>
      <c r="I109" s="201"/>
      <c r="J109" s="202">
        <f>ROUND(I109*H109,2)</f>
        <v>0</v>
      </c>
      <c r="K109" s="198" t="s">
        <v>127</v>
      </c>
      <c r="L109" s="40"/>
      <c r="M109" s="203" t="s">
        <v>1</v>
      </c>
      <c r="N109" s="204" t="s">
        <v>38</v>
      </c>
      <c r="O109" s="7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4" t="s">
        <v>112</v>
      </c>
      <c r="AT109" s="14" t="s">
        <v>107</v>
      </c>
      <c r="AU109" s="14" t="s">
        <v>74</v>
      </c>
      <c r="AY109" s="14" t="s">
        <v>104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4" t="s">
        <v>72</v>
      </c>
      <c r="BK109" s="207">
        <f>ROUND(I109*H109,2)</f>
        <v>0</v>
      </c>
      <c r="BL109" s="14" t="s">
        <v>112</v>
      </c>
      <c r="BM109" s="14" t="s">
        <v>173</v>
      </c>
    </row>
    <row r="110" s="11" customFormat="1">
      <c r="B110" s="208"/>
      <c r="C110" s="209"/>
      <c r="D110" s="210" t="s">
        <v>114</v>
      </c>
      <c r="E110" s="211" t="s">
        <v>1</v>
      </c>
      <c r="F110" s="212" t="s">
        <v>174</v>
      </c>
      <c r="G110" s="209"/>
      <c r="H110" s="213">
        <v>9066</v>
      </c>
      <c r="I110" s="214"/>
      <c r="J110" s="209"/>
      <c r="K110" s="209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114</v>
      </c>
      <c r="AU110" s="219" t="s">
        <v>74</v>
      </c>
      <c r="AV110" s="11" t="s">
        <v>74</v>
      </c>
      <c r="AW110" s="11" t="s">
        <v>30</v>
      </c>
      <c r="AX110" s="11" t="s">
        <v>72</v>
      </c>
      <c r="AY110" s="219" t="s">
        <v>104</v>
      </c>
    </row>
    <row r="111" s="1" customFormat="1" ht="16.5" customHeight="1">
      <c r="B111" s="35"/>
      <c r="C111" s="196" t="s">
        <v>157</v>
      </c>
      <c r="D111" s="196" t="s">
        <v>107</v>
      </c>
      <c r="E111" s="197" t="s">
        <v>175</v>
      </c>
      <c r="F111" s="198" t="s">
        <v>176</v>
      </c>
      <c r="G111" s="199" t="s">
        <v>110</v>
      </c>
      <c r="H111" s="200">
        <v>4533</v>
      </c>
      <c r="I111" s="201"/>
      <c r="J111" s="202">
        <f>ROUND(I111*H111,2)</f>
        <v>0</v>
      </c>
      <c r="K111" s="198" t="s">
        <v>111</v>
      </c>
      <c r="L111" s="40"/>
      <c r="M111" s="203" t="s">
        <v>1</v>
      </c>
      <c r="N111" s="204" t="s">
        <v>38</v>
      </c>
      <c r="O111" s="7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AR111" s="14" t="s">
        <v>112</v>
      </c>
      <c r="AT111" s="14" t="s">
        <v>107</v>
      </c>
      <c r="AU111" s="14" t="s">
        <v>74</v>
      </c>
      <c r="AY111" s="14" t="s">
        <v>104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4" t="s">
        <v>72</v>
      </c>
      <c r="BK111" s="207">
        <f>ROUND(I111*H111,2)</f>
        <v>0</v>
      </c>
      <c r="BL111" s="14" t="s">
        <v>112</v>
      </c>
      <c r="BM111" s="14" t="s">
        <v>177</v>
      </c>
    </row>
    <row r="112" s="11" customFormat="1">
      <c r="B112" s="208"/>
      <c r="C112" s="209"/>
      <c r="D112" s="210" t="s">
        <v>114</v>
      </c>
      <c r="E112" s="211" t="s">
        <v>1</v>
      </c>
      <c r="F112" s="212" t="s">
        <v>178</v>
      </c>
      <c r="G112" s="209"/>
      <c r="H112" s="213">
        <v>4533</v>
      </c>
      <c r="I112" s="214"/>
      <c r="J112" s="209"/>
      <c r="K112" s="209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114</v>
      </c>
      <c r="AU112" s="219" t="s">
        <v>74</v>
      </c>
      <c r="AV112" s="11" t="s">
        <v>74</v>
      </c>
      <c r="AW112" s="11" t="s">
        <v>30</v>
      </c>
      <c r="AX112" s="11" t="s">
        <v>72</v>
      </c>
      <c r="AY112" s="219" t="s">
        <v>104</v>
      </c>
    </row>
    <row r="113" s="1" customFormat="1" ht="22.5" customHeight="1">
      <c r="B113" s="35"/>
      <c r="C113" s="196" t="s">
        <v>179</v>
      </c>
      <c r="D113" s="196" t="s">
        <v>107</v>
      </c>
      <c r="E113" s="197" t="s">
        <v>180</v>
      </c>
      <c r="F113" s="198" t="s">
        <v>181</v>
      </c>
      <c r="G113" s="199" t="s">
        <v>110</v>
      </c>
      <c r="H113" s="200">
        <v>4533</v>
      </c>
      <c r="I113" s="201"/>
      <c r="J113" s="202">
        <f>ROUND(I113*H113,2)</f>
        <v>0</v>
      </c>
      <c r="K113" s="198" t="s">
        <v>1</v>
      </c>
      <c r="L113" s="40"/>
      <c r="M113" s="203" t="s">
        <v>1</v>
      </c>
      <c r="N113" s="204" t="s">
        <v>38</v>
      </c>
      <c r="O113" s="7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4" t="s">
        <v>112</v>
      </c>
      <c r="AT113" s="14" t="s">
        <v>107</v>
      </c>
      <c r="AU113" s="14" t="s">
        <v>74</v>
      </c>
      <c r="AY113" s="14" t="s">
        <v>104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4" t="s">
        <v>72</v>
      </c>
      <c r="BK113" s="207">
        <f>ROUND(I113*H113,2)</f>
        <v>0</v>
      </c>
      <c r="BL113" s="14" t="s">
        <v>112</v>
      </c>
      <c r="BM113" s="14" t="s">
        <v>182</v>
      </c>
    </row>
    <row r="114" s="1" customFormat="1" ht="16.5" customHeight="1">
      <c r="B114" s="35"/>
      <c r="C114" s="196" t="s">
        <v>183</v>
      </c>
      <c r="D114" s="196" t="s">
        <v>107</v>
      </c>
      <c r="E114" s="197" t="s">
        <v>184</v>
      </c>
      <c r="F114" s="198" t="s">
        <v>185</v>
      </c>
      <c r="G114" s="199" t="s">
        <v>110</v>
      </c>
      <c r="H114" s="200">
        <v>4533</v>
      </c>
      <c r="I114" s="201"/>
      <c r="J114" s="202">
        <f>ROUND(I114*H114,2)</f>
        <v>0</v>
      </c>
      <c r="K114" s="198" t="s">
        <v>1</v>
      </c>
      <c r="L114" s="40"/>
      <c r="M114" s="203" t="s">
        <v>1</v>
      </c>
      <c r="N114" s="204" t="s">
        <v>38</v>
      </c>
      <c r="O114" s="7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4" t="s">
        <v>112</v>
      </c>
      <c r="AT114" s="14" t="s">
        <v>107</v>
      </c>
      <c r="AU114" s="14" t="s">
        <v>74</v>
      </c>
      <c r="AY114" s="14" t="s">
        <v>104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4" t="s">
        <v>72</v>
      </c>
      <c r="BK114" s="207">
        <f>ROUND(I114*H114,2)</f>
        <v>0</v>
      </c>
      <c r="BL114" s="14" t="s">
        <v>112</v>
      </c>
      <c r="BM114" s="14" t="s">
        <v>186</v>
      </c>
    </row>
    <row r="115" s="1" customFormat="1" ht="16.5" customHeight="1">
      <c r="B115" s="35"/>
      <c r="C115" s="196" t="s">
        <v>187</v>
      </c>
      <c r="D115" s="196" t="s">
        <v>107</v>
      </c>
      <c r="E115" s="197" t="s">
        <v>188</v>
      </c>
      <c r="F115" s="198" t="s">
        <v>189</v>
      </c>
      <c r="G115" s="199" t="s">
        <v>110</v>
      </c>
      <c r="H115" s="200">
        <v>4533</v>
      </c>
      <c r="I115" s="201"/>
      <c r="J115" s="202">
        <f>ROUND(I115*H115,2)</f>
        <v>0</v>
      </c>
      <c r="K115" s="198" t="s">
        <v>127</v>
      </c>
      <c r="L115" s="40"/>
      <c r="M115" s="203" t="s">
        <v>1</v>
      </c>
      <c r="N115" s="204" t="s">
        <v>38</v>
      </c>
      <c r="O115" s="7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AR115" s="14" t="s">
        <v>112</v>
      </c>
      <c r="AT115" s="14" t="s">
        <v>107</v>
      </c>
      <c r="AU115" s="14" t="s">
        <v>74</v>
      </c>
      <c r="AY115" s="14" t="s">
        <v>104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4" t="s">
        <v>72</v>
      </c>
      <c r="BK115" s="207">
        <f>ROUND(I115*H115,2)</f>
        <v>0</v>
      </c>
      <c r="BL115" s="14" t="s">
        <v>112</v>
      </c>
      <c r="BM115" s="14" t="s">
        <v>190</v>
      </c>
    </row>
    <row r="116" s="10" customFormat="1" ht="22.8" customHeight="1">
      <c r="B116" s="180"/>
      <c r="C116" s="181"/>
      <c r="D116" s="182" t="s">
        <v>66</v>
      </c>
      <c r="E116" s="194" t="s">
        <v>187</v>
      </c>
      <c r="F116" s="194" t="s">
        <v>191</v>
      </c>
      <c r="G116" s="181"/>
      <c r="H116" s="181"/>
      <c r="I116" s="184"/>
      <c r="J116" s="195">
        <f>BK116</f>
        <v>0</v>
      </c>
      <c r="K116" s="181"/>
      <c r="L116" s="186"/>
      <c r="M116" s="187"/>
      <c r="N116" s="188"/>
      <c r="O116" s="188"/>
      <c r="P116" s="189">
        <f>P117</f>
        <v>0</v>
      </c>
      <c r="Q116" s="188"/>
      <c r="R116" s="189">
        <f>R117</f>
        <v>2.96576</v>
      </c>
      <c r="S116" s="188"/>
      <c r="T116" s="190">
        <f>T117</f>
        <v>0</v>
      </c>
      <c r="AR116" s="191" t="s">
        <v>72</v>
      </c>
      <c r="AT116" s="192" t="s">
        <v>66</v>
      </c>
      <c r="AU116" s="192" t="s">
        <v>72</v>
      </c>
      <c r="AY116" s="191" t="s">
        <v>104</v>
      </c>
      <c r="BK116" s="193">
        <f>BK117</f>
        <v>0</v>
      </c>
    </row>
    <row r="117" s="1" customFormat="1" ht="16.5" customHeight="1">
      <c r="B117" s="35"/>
      <c r="C117" s="196" t="s">
        <v>192</v>
      </c>
      <c r="D117" s="196" t="s">
        <v>107</v>
      </c>
      <c r="E117" s="197" t="s">
        <v>193</v>
      </c>
      <c r="F117" s="198" t="s">
        <v>194</v>
      </c>
      <c r="G117" s="199" t="s">
        <v>195</v>
      </c>
      <c r="H117" s="200">
        <v>7</v>
      </c>
      <c r="I117" s="201"/>
      <c r="J117" s="202">
        <f>ROUND(I117*H117,2)</f>
        <v>0</v>
      </c>
      <c r="K117" s="198" t="s">
        <v>127</v>
      </c>
      <c r="L117" s="40"/>
      <c r="M117" s="203" t="s">
        <v>1</v>
      </c>
      <c r="N117" s="204" t="s">
        <v>38</v>
      </c>
      <c r="O117" s="76"/>
      <c r="P117" s="205">
        <f>O117*H117</f>
        <v>0</v>
      </c>
      <c r="Q117" s="205">
        <v>0.42368</v>
      </c>
      <c r="R117" s="205">
        <f>Q117*H117</f>
        <v>2.96576</v>
      </c>
      <c r="S117" s="205">
        <v>0</v>
      </c>
      <c r="T117" s="206">
        <f>S117*H117</f>
        <v>0</v>
      </c>
      <c r="AR117" s="14" t="s">
        <v>112</v>
      </c>
      <c r="AT117" s="14" t="s">
        <v>107</v>
      </c>
      <c r="AU117" s="14" t="s">
        <v>74</v>
      </c>
      <c r="AY117" s="14" t="s">
        <v>104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4" t="s">
        <v>72</v>
      </c>
      <c r="BK117" s="207">
        <f>ROUND(I117*H117,2)</f>
        <v>0</v>
      </c>
      <c r="BL117" s="14" t="s">
        <v>112</v>
      </c>
      <c r="BM117" s="14" t="s">
        <v>196</v>
      </c>
    </row>
    <row r="118" s="10" customFormat="1" ht="22.8" customHeight="1">
      <c r="B118" s="180"/>
      <c r="C118" s="181"/>
      <c r="D118" s="182" t="s">
        <v>66</v>
      </c>
      <c r="E118" s="194" t="s">
        <v>192</v>
      </c>
      <c r="F118" s="194" t="s">
        <v>197</v>
      </c>
      <c r="G118" s="181"/>
      <c r="H118" s="181"/>
      <c r="I118" s="184"/>
      <c r="J118" s="195">
        <f>BK118</f>
        <v>0</v>
      </c>
      <c r="K118" s="181"/>
      <c r="L118" s="186"/>
      <c r="M118" s="187"/>
      <c r="N118" s="188"/>
      <c r="O118" s="188"/>
      <c r="P118" s="189">
        <f>SUM(P119:P144)</f>
        <v>0</v>
      </c>
      <c r="Q118" s="188"/>
      <c r="R118" s="189">
        <f>SUM(R119:R144)</f>
        <v>11.617581</v>
      </c>
      <c r="S118" s="188"/>
      <c r="T118" s="190">
        <f>SUM(T119:T144)</f>
        <v>327.33199999999999</v>
      </c>
      <c r="AR118" s="191" t="s">
        <v>72</v>
      </c>
      <c r="AT118" s="192" t="s">
        <v>66</v>
      </c>
      <c r="AU118" s="192" t="s">
        <v>72</v>
      </c>
      <c r="AY118" s="191" t="s">
        <v>104</v>
      </c>
      <c r="BK118" s="193">
        <f>SUM(BK119:BK144)</f>
        <v>0</v>
      </c>
    </row>
    <row r="119" s="1" customFormat="1" ht="16.5" customHeight="1">
      <c r="B119" s="35"/>
      <c r="C119" s="196" t="s">
        <v>198</v>
      </c>
      <c r="D119" s="196" t="s">
        <v>107</v>
      </c>
      <c r="E119" s="197" t="s">
        <v>199</v>
      </c>
      <c r="F119" s="198" t="s">
        <v>200</v>
      </c>
      <c r="G119" s="199" t="s">
        <v>201</v>
      </c>
      <c r="H119" s="200">
        <v>1394</v>
      </c>
      <c r="I119" s="201"/>
      <c r="J119" s="202">
        <f>ROUND(I119*H119,2)</f>
        <v>0</v>
      </c>
      <c r="K119" s="198" t="s">
        <v>127</v>
      </c>
      <c r="L119" s="40"/>
      <c r="M119" s="203" t="s">
        <v>1</v>
      </c>
      <c r="N119" s="204" t="s">
        <v>38</v>
      </c>
      <c r="O119" s="76"/>
      <c r="P119" s="205">
        <f>O119*H119</f>
        <v>0</v>
      </c>
      <c r="Q119" s="205">
        <v>0.00011</v>
      </c>
      <c r="R119" s="205">
        <f>Q119*H119</f>
        <v>0.15334</v>
      </c>
      <c r="S119" s="205">
        <v>0</v>
      </c>
      <c r="T119" s="206">
        <f>S119*H119</f>
        <v>0</v>
      </c>
      <c r="AR119" s="14" t="s">
        <v>112</v>
      </c>
      <c r="AT119" s="14" t="s">
        <v>107</v>
      </c>
      <c r="AU119" s="14" t="s">
        <v>74</v>
      </c>
      <c r="AY119" s="14" t="s">
        <v>104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4" t="s">
        <v>72</v>
      </c>
      <c r="BK119" s="207">
        <f>ROUND(I119*H119,2)</f>
        <v>0</v>
      </c>
      <c r="BL119" s="14" t="s">
        <v>112</v>
      </c>
      <c r="BM119" s="14" t="s">
        <v>202</v>
      </c>
    </row>
    <row r="120" s="11" customFormat="1">
      <c r="B120" s="208"/>
      <c r="C120" s="209"/>
      <c r="D120" s="210" t="s">
        <v>114</v>
      </c>
      <c r="E120" s="211" t="s">
        <v>1</v>
      </c>
      <c r="F120" s="212" t="s">
        <v>203</v>
      </c>
      <c r="G120" s="209"/>
      <c r="H120" s="213">
        <v>1394</v>
      </c>
      <c r="I120" s="214"/>
      <c r="J120" s="209"/>
      <c r="K120" s="209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114</v>
      </c>
      <c r="AU120" s="219" t="s">
        <v>74</v>
      </c>
      <c r="AV120" s="11" t="s">
        <v>74</v>
      </c>
      <c r="AW120" s="11" t="s">
        <v>30</v>
      </c>
      <c r="AX120" s="11" t="s">
        <v>67</v>
      </c>
      <c r="AY120" s="219" t="s">
        <v>104</v>
      </c>
    </row>
    <row r="121" s="12" customFormat="1">
      <c r="B121" s="220"/>
      <c r="C121" s="221"/>
      <c r="D121" s="210" t="s">
        <v>114</v>
      </c>
      <c r="E121" s="222" t="s">
        <v>1</v>
      </c>
      <c r="F121" s="223" t="s">
        <v>132</v>
      </c>
      <c r="G121" s="221"/>
      <c r="H121" s="224">
        <v>1394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114</v>
      </c>
      <c r="AU121" s="230" t="s">
        <v>74</v>
      </c>
      <c r="AV121" s="12" t="s">
        <v>112</v>
      </c>
      <c r="AW121" s="12" t="s">
        <v>30</v>
      </c>
      <c r="AX121" s="12" t="s">
        <v>72</v>
      </c>
      <c r="AY121" s="230" t="s">
        <v>104</v>
      </c>
    </row>
    <row r="122" s="1" customFormat="1" ht="16.5" customHeight="1">
      <c r="B122" s="35"/>
      <c r="C122" s="196" t="s">
        <v>204</v>
      </c>
      <c r="D122" s="196" t="s">
        <v>107</v>
      </c>
      <c r="E122" s="197" t="s">
        <v>205</v>
      </c>
      <c r="F122" s="198" t="s">
        <v>206</v>
      </c>
      <c r="G122" s="199" t="s">
        <v>110</v>
      </c>
      <c r="H122" s="200">
        <v>16.75</v>
      </c>
      <c r="I122" s="201"/>
      <c r="J122" s="202">
        <f>ROUND(I122*H122,2)</f>
        <v>0</v>
      </c>
      <c r="K122" s="198" t="s">
        <v>127</v>
      </c>
      <c r="L122" s="40"/>
      <c r="M122" s="203" t="s">
        <v>1</v>
      </c>
      <c r="N122" s="204" t="s">
        <v>38</v>
      </c>
      <c r="O122" s="76"/>
      <c r="P122" s="205">
        <f>O122*H122</f>
        <v>0</v>
      </c>
      <c r="Q122" s="205">
        <v>0.00084999999999999995</v>
      </c>
      <c r="R122" s="205">
        <f>Q122*H122</f>
        <v>0.014237499999999998</v>
      </c>
      <c r="S122" s="205">
        <v>0</v>
      </c>
      <c r="T122" s="206">
        <f>S122*H122</f>
        <v>0</v>
      </c>
      <c r="AR122" s="14" t="s">
        <v>112</v>
      </c>
      <c r="AT122" s="14" t="s">
        <v>107</v>
      </c>
      <c r="AU122" s="14" t="s">
        <v>74</v>
      </c>
      <c r="AY122" s="14" t="s">
        <v>104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4" t="s">
        <v>72</v>
      </c>
      <c r="BK122" s="207">
        <f>ROUND(I122*H122,2)</f>
        <v>0</v>
      </c>
      <c r="BL122" s="14" t="s">
        <v>112</v>
      </c>
      <c r="BM122" s="14" t="s">
        <v>207</v>
      </c>
    </row>
    <row r="123" s="11" customFormat="1">
      <c r="B123" s="208"/>
      <c r="C123" s="209"/>
      <c r="D123" s="210" t="s">
        <v>114</v>
      </c>
      <c r="E123" s="211" t="s">
        <v>1</v>
      </c>
      <c r="F123" s="212" t="s">
        <v>208</v>
      </c>
      <c r="G123" s="209"/>
      <c r="H123" s="213">
        <v>7</v>
      </c>
      <c r="I123" s="214"/>
      <c r="J123" s="209"/>
      <c r="K123" s="209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114</v>
      </c>
      <c r="AU123" s="219" t="s">
        <v>74</v>
      </c>
      <c r="AV123" s="11" t="s">
        <v>74</v>
      </c>
      <c r="AW123" s="11" t="s">
        <v>30</v>
      </c>
      <c r="AX123" s="11" t="s">
        <v>67</v>
      </c>
      <c r="AY123" s="219" t="s">
        <v>104</v>
      </c>
    </row>
    <row r="124" s="11" customFormat="1">
      <c r="B124" s="208"/>
      <c r="C124" s="209"/>
      <c r="D124" s="210" t="s">
        <v>114</v>
      </c>
      <c r="E124" s="211" t="s">
        <v>1</v>
      </c>
      <c r="F124" s="212" t="s">
        <v>209</v>
      </c>
      <c r="G124" s="209"/>
      <c r="H124" s="213">
        <v>9.75</v>
      </c>
      <c r="I124" s="214"/>
      <c r="J124" s="209"/>
      <c r="K124" s="209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114</v>
      </c>
      <c r="AU124" s="219" t="s">
        <v>74</v>
      </c>
      <c r="AV124" s="11" t="s">
        <v>74</v>
      </c>
      <c r="AW124" s="11" t="s">
        <v>30</v>
      </c>
      <c r="AX124" s="11" t="s">
        <v>67</v>
      </c>
      <c r="AY124" s="219" t="s">
        <v>104</v>
      </c>
    </row>
    <row r="125" s="12" customFormat="1">
      <c r="B125" s="220"/>
      <c r="C125" s="221"/>
      <c r="D125" s="210" t="s">
        <v>114</v>
      </c>
      <c r="E125" s="222" t="s">
        <v>1</v>
      </c>
      <c r="F125" s="223" t="s">
        <v>132</v>
      </c>
      <c r="G125" s="221"/>
      <c r="H125" s="224">
        <v>16.75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114</v>
      </c>
      <c r="AU125" s="230" t="s">
        <v>74</v>
      </c>
      <c r="AV125" s="12" t="s">
        <v>112</v>
      </c>
      <c r="AW125" s="12" t="s">
        <v>30</v>
      </c>
      <c r="AX125" s="12" t="s">
        <v>72</v>
      </c>
      <c r="AY125" s="230" t="s">
        <v>104</v>
      </c>
    </row>
    <row r="126" s="1" customFormat="1" ht="16.5" customHeight="1">
      <c r="B126" s="35"/>
      <c r="C126" s="196" t="s">
        <v>210</v>
      </c>
      <c r="D126" s="196" t="s">
        <v>107</v>
      </c>
      <c r="E126" s="197" t="s">
        <v>211</v>
      </c>
      <c r="F126" s="198" t="s">
        <v>212</v>
      </c>
      <c r="G126" s="199" t="s">
        <v>201</v>
      </c>
      <c r="H126" s="200">
        <v>1394</v>
      </c>
      <c r="I126" s="201"/>
      <c r="J126" s="202">
        <f>ROUND(I126*H126,2)</f>
        <v>0</v>
      </c>
      <c r="K126" s="198" t="s">
        <v>111</v>
      </c>
      <c r="L126" s="40"/>
      <c r="M126" s="203" t="s">
        <v>1</v>
      </c>
      <c r="N126" s="204" t="s">
        <v>38</v>
      </c>
      <c r="O126" s="76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4" t="s">
        <v>112</v>
      </c>
      <c r="AT126" s="14" t="s">
        <v>107</v>
      </c>
      <c r="AU126" s="14" t="s">
        <v>74</v>
      </c>
      <c r="AY126" s="14" t="s">
        <v>104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4" t="s">
        <v>72</v>
      </c>
      <c r="BK126" s="207">
        <f>ROUND(I126*H126,2)</f>
        <v>0</v>
      </c>
      <c r="BL126" s="14" t="s">
        <v>112</v>
      </c>
      <c r="BM126" s="14" t="s">
        <v>213</v>
      </c>
    </row>
    <row r="127" s="1" customFormat="1" ht="16.5" customHeight="1">
      <c r="B127" s="35"/>
      <c r="C127" s="196" t="s">
        <v>214</v>
      </c>
      <c r="D127" s="196" t="s">
        <v>107</v>
      </c>
      <c r="E127" s="197" t="s">
        <v>215</v>
      </c>
      <c r="F127" s="198" t="s">
        <v>216</v>
      </c>
      <c r="G127" s="199" t="s">
        <v>110</v>
      </c>
      <c r="H127" s="200">
        <v>16.75</v>
      </c>
      <c r="I127" s="201"/>
      <c r="J127" s="202">
        <f>ROUND(I127*H127,2)</f>
        <v>0</v>
      </c>
      <c r="K127" s="198" t="s">
        <v>111</v>
      </c>
      <c r="L127" s="40"/>
      <c r="M127" s="203" t="s">
        <v>1</v>
      </c>
      <c r="N127" s="204" t="s">
        <v>38</v>
      </c>
      <c r="O127" s="76"/>
      <c r="P127" s="205">
        <f>O127*H127</f>
        <v>0</v>
      </c>
      <c r="Q127" s="205">
        <v>1.0000000000000001E-05</v>
      </c>
      <c r="R127" s="205">
        <f>Q127*H127</f>
        <v>0.00016750000000000001</v>
      </c>
      <c r="S127" s="205">
        <v>0</v>
      </c>
      <c r="T127" s="206">
        <f>S127*H127</f>
        <v>0</v>
      </c>
      <c r="AR127" s="14" t="s">
        <v>112</v>
      </c>
      <c r="AT127" s="14" t="s">
        <v>107</v>
      </c>
      <c r="AU127" s="14" t="s">
        <v>74</v>
      </c>
      <c r="AY127" s="14" t="s">
        <v>104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4" t="s">
        <v>72</v>
      </c>
      <c r="BK127" s="207">
        <f>ROUND(I127*H127,2)</f>
        <v>0</v>
      </c>
      <c r="BL127" s="14" t="s">
        <v>112</v>
      </c>
      <c r="BM127" s="14" t="s">
        <v>217</v>
      </c>
    </row>
    <row r="128" s="1" customFormat="1" ht="16.5" customHeight="1">
      <c r="B128" s="35"/>
      <c r="C128" s="196" t="s">
        <v>218</v>
      </c>
      <c r="D128" s="196" t="s">
        <v>107</v>
      </c>
      <c r="E128" s="197" t="s">
        <v>219</v>
      </c>
      <c r="F128" s="198" t="s">
        <v>220</v>
      </c>
      <c r="G128" s="199" t="s">
        <v>201</v>
      </c>
      <c r="H128" s="200">
        <v>863.39999999999998</v>
      </c>
      <c r="I128" s="201"/>
      <c r="J128" s="202">
        <f>ROUND(I128*H128,2)</f>
        <v>0</v>
      </c>
      <c r="K128" s="198" t="s">
        <v>127</v>
      </c>
      <c r="L128" s="40"/>
      <c r="M128" s="203" t="s">
        <v>1</v>
      </c>
      <c r="N128" s="204" t="s">
        <v>38</v>
      </c>
      <c r="O128" s="7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4" t="s">
        <v>112</v>
      </c>
      <c r="AT128" s="14" t="s">
        <v>107</v>
      </c>
      <c r="AU128" s="14" t="s">
        <v>74</v>
      </c>
      <c r="AY128" s="14" t="s">
        <v>104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4" t="s">
        <v>72</v>
      </c>
      <c r="BK128" s="207">
        <f>ROUND(I128*H128,2)</f>
        <v>0</v>
      </c>
      <c r="BL128" s="14" t="s">
        <v>112</v>
      </c>
      <c r="BM128" s="14" t="s">
        <v>221</v>
      </c>
    </row>
    <row r="129" s="11" customFormat="1">
      <c r="B129" s="208"/>
      <c r="C129" s="209"/>
      <c r="D129" s="210" t="s">
        <v>114</v>
      </c>
      <c r="E129" s="211" t="s">
        <v>1</v>
      </c>
      <c r="F129" s="212" t="s">
        <v>222</v>
      </c>
      <c r="G129" s="209"/>
      <c r="H129" s="213">
        <v>697</v>
      </c>
      <c r="I129" s="214"/>
      <c r="J129" s="209"/>
      <c r="K129" s="209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114</v>
      </c>
      <c r="AU129" s="219" t="s">
        <v>74</v>
      </c>
      <c r="AV129" s="11" t="s">
        <v>74</v>
      </c>
      <c r="AW129" s="11" t="s">
        <v>30</v>
      </c>
      <c r="AX129" s="11" t="s">
        <v>67</v>
      </c>
      <c r="AY129" s="219" t="s">
        <v>104</v>
      </c>
    </row>
    <row r="130" s="11" customFormat="1">
      <c r="B130" s="208"/>
      <c r="C130" s="209"/>
      <c r="D130" s="210" t="s">
        <v>114</v>
      </c>
      <c r="E130" s="211" t="s">
        <v>1</v>
      </c>
      <c r="F130" s="212" t="s">
        <v>223</v>
      </c>
      <c r="G130" s="209"/>
      <c r="H130" s="213">
        <v>166.40000000000001</v>
      </c>
      <c r="I130" s="214"/>
      <c r="J130" s="209"/>
      <c r="K130" s="209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114</v>
      </c>
      <c r="AU130" s="219" t="s">
        <v>74</v>
      </c>
      <c r="AV130" s="11" t="s">
        <v>74</v>
      </c>
      <c r="AW130" s="11" t="s">
        <v>30</v>
      </c>
      <c r="AX130" s="11" t="s">
        <v>67</v>
      </c>
      <c r="AY130" s="219" t="s">
        <v>104</v>
      </c>
    </row>
    <row r="131" s="12" customFormat="1">
      <c r="B131" s="220"/>
      <c r="C131" s="221"/>
      <c r="D131" s="210" t="s">
        <v>114</v>
      </c>
      <c r="E131" s="222" t="s">
        <v>1</v>
      </c>
      <c r="F131" s="223" t="s">
        <v>132</v>
      </c>
      <c r="G131" s="221"/>
      <c r="H131" s="224">
        <v>863.39999999999998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114</v>
      </c>
      <c r="AU131" s="230" t="s">
        <v>74</v>
      </c>
      <c r="AV131" s="12" t="s">
        <v>112</v>
      </c>
      <c r="AW131" s="12" t="s">
        <v>30</v>
      </c>
      <c r="AX131" s="12" t="s">
        <v>72</v>
      </c>
      <c r="AY131" s="230" t="s">
        <v>104</v>
      </c>
    </row>
    <row r="132" s="1" customFormat="1" ht="16.5" customHeight="1">
      <c r="B132" s="35"/>
      <c r="C132" s="196" t="s">
        <v>224</v>
      </c>
      <c r="D132" s="196" t="s">
        <v>107</v>
      </c>
      <c r="E132" s="197" t="s">
        <v>225</v>
      </c>
      <c r="F132" s="198" t="s">
        <v>226</v>
      </c>
      <c r="G132" s="199" t="s">
        <v>201</v>
      </c>
      <c r="H132" s="200">
        <v>156</v>
      </c>
      <c r="I132" s="201"/>
      <c r="J132" s="202">
        <f>ROUND(I132*H132,2)</f>
        <v>0</v>
      </c>
      <c r="K132" s="198" t="s">
        <v>111</v>
      </c>
      <c r="L132" s="40"/>
      <c r="M132" s="203" t="s">
        <v>1</v>
      </c>
      <c r="N132" s="204" t="s">
        <v>38</v>
      </c>
      <c r="O132" s="76"/>
      <c r="P132" s="205">
        <f>O132*H132</f>
        <v>0</v>
      </c>
      <c r="Q132" s="205">
        <v>1.0000000000000001E-05</v>
      </c>
      <c r="R132" s="205">
        <f>Q132*H132</f>
        <v>0.0015600000000000002</v>
      </c>
      <c r="S132" s="205">
        <v>0</v>
      </c>
      <c r="T132" s="206">
        <f>S132*H132</f>
        <v>0</v>
      </c>
      <c r="AR132" s="14" t="s">
        <v>112</v>
      </c>
      <c r="AT132" s="14" t="s">
        <v>107</v>
      </c>
      <c r="AU132" s="14" t="s">
        <v>74</v>
      </c>
      <c r="AY132" s="14" t="s">
        <v>104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4" t="s">
        <v>72</v>
      </c>
      <c r="BK132" s="207">
        <f>ROUND(I132*H132,2)</f>
        <v>0</v>
      </c>
      <c r="BL132" s="14" t="s">
        <v>112</v>
      </c>
      <c r="BM132" s="14" t="s">
        <v>227</v>
      </c>
    </row>
    <row r="133" s="11" customFormat="1">
      <c r="B133" s="208"/>
      <c r="C133" s="209"/>
      <c r="D133" s="210" t="s">
        <v>114</v>
      </c>
      <c r="E133" s="211" t="s">
        <v>1</v>
      </c>
      <c r="F133" s="212" t="s">
        <v>228</v>
      </c>
      <c r="G133" s="209"/>
      <c r="H133" s="213">
        <v>156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114</v>
      </c>
      <c r="AU133" s="219" t="s">
        <v>74</v>
      </c>
      <c r="AV133" s="11" t="s">
        <v>74</v>
      </c>
      <c r="AW133" s="11" t="s">
        <v>30</v>
      </c>
      <c r="AX133" s="11" t="s">
        <v>72</v>
      </c>
      <c r="AY133" s="219" t="s">
        <v>104</v>
      </c>
    </row>
    <row r="134" s="1" customFormat="1" ht="16.5" customHeight="1">
      <c r="B134" s="35"/>
      <c r="C134" s="196" t="s">
        <v>229</v>
      </c>
      <c r="D134" s="196" t="s">
        <v>107</v>
      </c>
      <c r="E134" s="197" t="s">
        <v>230</v>
      </c>
      <c r="F134" s="198" t="s">
        <v>231</v>
      </c>
      <c r="G134" s="199" t="s">
        <v>201</v>
      </c>
      <c r="H134" s="200">
        <v>863.39999999999998</v>
      </c>
      <c r="I134" s="201"/>
      <c r="J134" s="202">
        <f>ROUND(I134*H134,2)</f>
        <v>0</v>
      </c>
      <c r="K134" s="198" t="s">
        <v>127</v>
      </c>
      <c r="L134" s="40"/>
      <c r="M134" s="203" t="s">
        <v>1</v>
      </c>
      <c r="N134" s="204" t="s">
        <v>38</v>
      </c>
      <c r="O134" s="76"/>
      <c r="P134" s="205">
        <f>O134*H134</f>
        <v>0</v>
      </c>
      <c r="Q134" s="205">
        <v>9.0000000000000006E-05</v>
      </c>
      <c r="R134" s="205">
        <f>Q134*H134</f>
        <v>0.077705999999999997</v>
      </c>
      <c r="S134" s="205">
        <v>0</v>
      </c>
      <c r="T134" s="206">
        <f>S134*H134</f>
        <v>0</v>
      </c>
      <c r="AR134" s="14" t="s">
        <v>112</v>
      </c>
      <c r="AT134" s="14" t="s">
        <v>107</v>
      </c>
      <c r="AU134" s="14" t="s">
        <v>74</v>
      </c>
      <c r="AY134" s="14" t="s">
        <v>104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4" t="s">
        <v>72</v>
      </c>
      <c r="BK134" s="207">
        <f>ROUND(I134*H134,2)</f>
        <v>0</v>
      </c>
      <c r="BL134" s="14" t="s">
        <v>112</v>
      </c>
      <c r="BM134" s="14" t="s">
        <v>232</v>
      </c>
    </row>
    <row r="135" s="1" customFormat="1" ht="16.5" customHeight="1">
      <c r="B135" s="35"/>
      <c r="C135" s="196" t="s">
        <v>233</v>
      </c>
      <c r="D135" s="196" t="s">
        <v>107</v>
      </c>
      <c r="E135" s="197" t="s">
        <v>234</v>
      </c>
      <c r="F135" s="198" t="s">
        <v>235</v>
      </c>
      <c r="G135" s="199" t="s">
        <v>201</v>
      </c>
      <c r="H135" s="200">
        <v>156</v>
      </c>
      <c r="I135" s="201"/>
      <c r="J135" s="202">
        <f>ROUND(I135*H135,2)</f>
        <v>0</v>
      </c>
      <c r="K135" s="198" t="s">
        <v>111</v>
      </c>
      <c r="L135" s="40"/>
      <c r="M135" s="203" t="s">
        <v>1</v>
      </c>
      <c r="N135" s="204" t="s">
        <v>38</v>
      </c>
      <c r="O135" s="76"/>
      <c r="P135" s="205">
        <f>O135*H135</f>
        <v>0</v>
      </c>
      <c r="Q135" s="205">
        <v>0.00034000000000000002</v>
      </c>
      <c r="R135" s="205">
        <f>Q135*H135</f>
        <v>0.053040000000000004</v>
      </c>
      <c r="S135" s="205">
        <v>0</v>
      </c>
      <c r="T135" s="206">
        <f>S135*H135</f>
        <v>0</v>
      </c>
      <c r="AR135" s="14" t="s">
        <v>112</v>
      </c>
      <c r="AT135" s="14" t="s">
        <v>107</v>
      </c>
      <c r="AU135" s="14" t="s">
        <v>74</v>
      </c>
      <c r="AY135" s="14" t="s">
        <v>104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4" t="s">
        <v>72</v>
      </c>
      <c r="BK135" s="207">
        <f>ROUND(I135*H135,2)</f>
        <v>0</v>
      </c>
      <c r="BL135" s="14" t="s">
        <v>112</v>
      </c>
      <c r="BM135" s="14" t="s">
        <v>236</v>
      </c>
    </row>
    <row r="136" s="1" customFormat="1" ht="16.5" customHeight="1">
      <c r="B136" s="35"/>
      <c r="C136" s="196" t="s">
        <v>237</v>
      </c>
      <c r="D136" s="196" t="s">
        <v>107</v>
      </c>
      <c r="E136" s="197" t="s">
        <v>238</v>
      </c>
      <c r="F136" s="198" t="s">
        <v>239</v>
      </c>
      <c r="G136" s="199" t="s">
        <v>195</v>
      </c>
      <c r="H136" s="200">
        <v>7</v>
      </c>
      <c r="I136" s="201"/>
      <c r="J136" s="202">
        <f>ROUND(I136*H136,2)</f>
        <v>0</v>
      </c>
      <c r="K136" s="198" t="s">
        <v>127</v>
      </c>
      <c r="L136" s="40"/>
      <c r="M136" s="203" t="s">
        <v>1</v>
      </c>
      <c r="N136" s="204" t="s">
        <v>38</v>
      </c>
      <c r="O136" s="76"/>
      <c r="P136" s="205">
        <f>O136*H136</f>
        <v>0</v>
      </c>
      <c r="Q136" s="205">
        <v>1.61679</v>
      </c>
      <c r="R136" s="205">
        <f>Q136*H136</f>
        <v>11.31753</v>
      </c>
      <c r="S136" s="205">
        <v>0</v>
      </c>
      <c r="T136" s="206">
        <f>S136*H136</f>
        <v>0</v>
      </c>
      <c r="AR136" s="14" t="s">
        <v>112</v>
      </c>
      <c r="AT136" s="14" t="s">
        <v>107</v>
      </c>
      <c r="AU136" s="14" t="s">
        <v>74</v>
      </c>
      <c r="AY136" s="14" t="s">
        <v>104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4" t="s">
        <v>72</v>
      </c>
      <c r="BK136" s="207">
        <f>ROUND(I136*H136,2)</f>
        <v>0</v>
      </c>
      <c r="BL136" s="14" t="s">
        <v>112</v>
      </c>
      <c r="BM136" s="14" t="s">
        <v>240</v>
      </c>
    </row>
    <row r="137" s="1" customFormat="1" ht="16.5" customHeight="1">
      <c r="B137" s="35"/>
      <c r="C137" s="196" t="s">
        <v>241</v>
      </c>
      <c r="D137" s="196" t="s">
        <v>107</v>
      </c>
      <c r="E137" s="197" t="s">
        <v>242</v>
      </c>
      <c r="F137" s="198" t="s">
        <v>243</v>
      </c>
      <c r="G137" s="199" t="s">
        <v>201</v>
      </c>
      <c r="H137" s="200">
        <v>337.60000000000002</v>
      </c>
      <c r="I137" s="201"/>
      <c r="J137" s="202">
        <f>ROUND(I137*H137,2)</f>
        <v>0</v>
      </c>
      <c r="K137" s="198" t="s">
        <v>111</v>
      </c>
      <c r="L137" s="40"/>
      <c r="M137" s="203" t="s">
        <v>1</v>
      </c>
      <c r="N137" s="204" t="s">
        <v>38</v>
      </c>
      <c r="O137" s="76"/>
      <c r="P137" s="205">
        <f>O137*H137</f>
        <v>0</v>
      </c>
      <c r="Q137" s="205">
        <v>0</v>
      </c>
      <c r="R137" s="205">
        <f>Q137*H137</f>
        <v>0</v>
      </c>
      <c r="S137" s="205">
        <v>0.19400000000000001</v>
      </c>
      <c r="T137" s="206">
        <f>S137*H137</f>
        <v>65.494400000000013</v>
      </c>
      <c r="AR137" s="14" t="s">
        <v>112</v>
      </c>
      <c r="AT137" s="14" t="s">
        <v>107</v>
      </c>
      <c r="AU137" s="14" t="s">
        <v>74</v>
      </c>
      <c r="AY137" s="14" t="s">
        <v>104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4" t="s">
        <v>72</v>
      </c>
      <c r="BK137" s="207">
        <f>ROUND(I137*H137,2)</f>
        <v>0</v>
      </c>
      <c r="BL137" s="14" t="s">
        <v>112</v>
      </c>
      <c r="BM137" s="14" t="s">
        <v>244</v>
      </c>
    </row>
    <row r="138" s="11" customFormat="1">
      <c r="B138" s="208"/>
      <c r="C138" s="209"/>
      <c r="D138" s="210" t="s">
        <v>114</v>
      </c>
      <c r="E138" s="211" t="s">
        <v>1</v>
      </c>
      <c r="F138" s="212" t="s">
        <v>245</v>
      </c>
      <c r="G138" s="209"/>
      <c r="H138" s="213">
        <v>337.60000000000002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114</v>
      </c>
      <c r="AU138" s="219" t="s">
        <v>74</v>
      </c>
      <c r="AV138" s="11" t="s">
        <v>74</v>
      </c>
      <c r="AW138" s="11" t="s">
        <v>30</v>
      </c>
      <c r="AX138" s="11" t="s">
        <v>72</v>
      </c>
      <c r="AY138" s="219" t="s">
        <v>104</v>
      </c>
    </row>
    <row r="139" s="1" customFormat="1" ht="16.5" customHeight="1">
      <c r="B139" s="35"/>
      <c r="C139" s="196" t="s">
        <v>246</v>
      </c>
      <c r="D139" s="196" t="s">
        <v>107</v>
      </c>
      <c r="E139" s="197" t="s">
        <v>247</v>
      </c>
      <c r="F139" s="198" t="s">
        <v>248</v>
      </c>
      <c r="G139" s="199" t="s">
        <v>201</v>
      </c>
      <c r="H139" s="200">
        <v>84.400000000000006</v>
      </c>
      <c r="I139" s="201"/>
      <c r="J139" s="202">
        <f>ROUND(I139*H139,2)</f>
        <v>0</v>
      </c>
      <c r="K139" s="198" t="s">
        <v>111</v>
      </c>
      <c r="L139" s="40"/>
      <c r="M139" s="203" t="s">
        <v>1</v>
      </c>
      <c r="N139" s="204" t="s">
        <v>38</v>
      </c>
      <c r="O139" s="76"/>
      <c r="P139" s="205">
        <f>O139*H139</f>
        <v>0</v>
      </c>
      <c r="Q139" s="205">
        <v>0</v>
      </c>
      <c r="R139" s="205">
        <f>Q139*H139</f>
        <v>0</v>
      </c>
      <c r="S139" s="205">
        <v>0.32400000000000001</v>
      </c>
      <c r="T139" s="206">
        <f>S139*H139</f>
        <v>27.345600000000001</v>
      </c>
      <c r="AR139" s="14" t="s">
        <v>112</v>
      </c>
      <c r="AT139" s="14" t="s">
        <v>107</v>
      </c>
      <c r="AU139" s="14" t="s">
        <v>74</v>
      </c>
      <c r="AY139" s="14" t="s">
        <v>104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4" t="s">
        <v>72</v>
      </c>
      <c r="BK139" s="207">
        <f>ROUND(I139*H139,2)</f>
        <v>0</v>
      </c>
      <c r="BL139" s="14" t="s">
        <v>112</v>
      </c>
      <c r="BM139" s="14" t="s">
        <v>249</v>
      </c>
    </row>
    <row r="140" s="11" customFormat="1">
      <c r="B140" s="208"/>
      <c r="C140" s="209"/>
      <c r="D140" s="210" t="s">
        <v>114</v>
      </c>
      <c r="E140" s="211" t="s">
        <v>1</v>
      </c>
      <c r="F140" s="212" t="s">
        <v>250</v>
      </c>
      <c r="G140" s="209"/>
      <c r="H140" s="213">
        <v>84.400000000000006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114</v>
      </c>
      <c r="AU140" s="219" t="s">
        <v>74</v>
      </c>
      <c r="AV140" s="11" t="s">
        <v>74</v>
      </c>
      <c r="AW140" s="11" t="s">
        <v>30</v>
      </c>
      <c r="AX140" s="11" t="s">
        <v>72</v>
      </c>
      <c r="AY140" s="219" t="s">
        <v>104</v>
      </c>
    </row>
    <row r="141" s="1" customFormat="1" ht="16.5" customHeight="1">
      <c r="B141" s="35"/>
      <c r="C141" s="196" t="s">
        <v>251</v>
      </c>
      <c r="D141" s="196" t="s">
        <v>107</v>
      </c>
      <c r="E141" s="197" t="s">
        <v>252</v>
      </c>
      <c r="F141" s="198" t="s">
        <v>253</v>
      </c>
      <c r="G141" s="199" t="s">
        <v>110</v>
      </c>
      <c r="H141" s="200">
        <v>9066</v>
      </c>
      <c r="I141" s="201"/>
      <c r="J141" s="202">
        <f>ROUND(I141*H141,2)</f>
        <v>0</v>
      </c>
      <c r="K141" s="198" t="s">
        <v>1</v>
      </c>
      <c r="L141" s="40"/>
      <c r="M141" s="203" t="s">
        <v>1</v>
      </c>
      <c r="N141" s="204" t="s">
        <v>38</v>
      </c>
      <c r="O141" s="76"/>
      <c r="P141" s="205">
        <f>O141*H141</f>
        <v>0</v>
      </c>
      <c r="Q141" s="205">
        <v>0</v>
      </c>
      <c r="R141" s="205">
        <f>Q141*H141</f>
        <v>0</v>
      </c>
      <c r="S141" s="205">
        <v>0.02</v>
      </c>
      <c r="T141" s="206">
        <f>S141*H141</f>
        <v>181.31999999999999</v>
      </c>
      <c r="AR141" s="14" t="s">
        <v>112</v>
      </c>
      <c r="AT141" s="14" t="s">
        <v>107</v>
      </c>
      <c r="AU141" s="14" t="s">
        <v>74</v>
      </c>
      <c r="AY141" s="14" t="s">
        <v>104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4" t="s">
        <v>72</v>
      </c>
      <c r="BK141" s="207">
        <f>ROUND(I141*H141,2)</f>
        <v>0</v>
      </c>
      <c r="BL141" s="14" t="s">
        <v>112</v>
      </c>
      <c r="BM141" s="14" t="s">
        <v>254</v>
      </c>
    </row>
    <row r="142" s="11" customFormat="1">
      <c r="B142" s="208"/>
      <c r="C142" s="209"/>
      <c r="D142" s="210" t="s">
        <v>114</v>
      </c>
      <c r="E142" s="211" t="s">
        <v>1</v>
      </c>
      <c r="F142" s="212" t="s">
        <v>255</v>
      </c>
      <c r="G142" s="209"/>
      <c r="H142" s="213">
        <v>9066</v>
      </c>
      <c r="I142" s="214"/>
      <c r="J142" s="209"/>
      <c r="K142" s="209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114</v>
      </c>
      <c r="AU142" s="219" t="s">
        <v>74</v>
      </c>
      <c r="AV142" s="11" t="s">
        <v>74</v>
      </c>
      <c r="AW142" s="11" t="s">
        <v>30</v>
      </c>
      <c r="AX142" s="11" t="s">
        <v>72</v>
      </c>
      <c r="AY142" s="219" t="s">
        <v>104</v>
      </c>
    </row>
    <row r="143" s="1" customFormat="1" ht="16.5" customHeight="1">
      <c r="B143" s="35"/>
      <c r="C143" s="196" t="s">
        <v>256</v>
      </c>
      <c r="D143" s="196" t="s">
        <v>107</v>
      </c>
      <c r="E143" s="197" t="s">
        <v>257</v>
      </c>
      <c r="F143" s="198" t="s">
        <v>258</v>
      </c>
      <c r="G143" s="199" t="s">
        <v>110</v>
      </c>
      <c r="H143" s="200">
        <v>422</v>
      </c>
      <c r="I143" s="201"/>
      <c r="J143" s="202">
        <f>ROUND(I143*H143,2)</f>
        <v>0</v>
      </c>
      <c r="K143" s="198" t="s">
        <v>111</v>
      </c>
      <c r="L143" s="40"/>
      <c r="M143" s="203" t="s">
        <v>1</v>
      </c>
      <c r="N143" s="204" t="s">
        <v>38</v>
      </c>
      <c r="O143" s="76"/>
      <c r="P143" s="205">
        <f>O143*H143</f>
        <v>0</v>
      </c>
      <c r="Q143" s="205">
        <v>0</v>
      </c>
      <c r="R143" s="205">
        <f>Q143*H143</f>
        <v>0</v>
      </c>
      <c r="S143" s="205">
        <v>0.126</v>
      </c>
      <c r="T143" s="206">
        <f>S143*H143</f>
        <v>53.171999999999997</v>
      </c>
      <c r="AR143" s="14" t="s">
        <v>112</v>
      </c>
      <c r="AT143" s="14" t="s">
        <v>107</v>
      </c>
      <c r="AU143" s="14" t="s">
        <v>74</v>
      </c>
      <c r="AY143" s="14" t="s">
        <v>104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4" t="s">
        <v>72</v>
      </c>
      <c r="BK143" s="207">
        <f>ROUND(I143*H143,2)</f>
        <v>0</v>
      </c>
      <c r="BL143" s="14" t="s">
        <v>112</v>
      </c>
      <c r="BM143" s="14" t="s">
        <v>259</v>
      </c>
    </row>
    <row r="144" s="11" customFormat="1">
      <c r="B144" s="208"/>
      <c r="C144" s="209"/>
      <c r="D144" s="210" t="s">
        <v>114</v>
      </c>
      <c r="E144" s="211" t="s">
        <v>1</v>
      </c>
      <c r="F144" s="212" t="s">
        <v>260</v>
      </c>
      <c r="G144" s="209"/>
      <c r="H144" s="213">
        <v>422</v>
      </c>
      <c r="I144" s="214"/>
      <c r="J144" s="209"/>
      <c r="K144" s="209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114</v>
      </c>
      <c r="AU144" s="219" t="s">
        <v>74</v>
      </c>
      <c r="AV144" s="11" t="s">
        <v>74</v>
      </c>
      <c r="AW144" s="11" t="s">
        <v>30</v>
      </c>
      <c r="AX144" s="11" t="s">
        <v>72</v>
      </c>
      <c r="AY144" s="219" t="s">
        <v>104</v>
      </c>
    </row>
    <row r="145" s="10" customFormat="1" ht="22.8" customHeight="1">
      <c r="B145" s="180"/>
      <c r="C145" s="181"/>
      <c r="D145" s="182" t="s">
        <v>66</v>
      </c>
      <c r="E145" s="194" t="s">
        <v>261</v>
      </c>
      <c r="F145" s="194" t="s">
        <v>262</v>
      </c>
      <c r="G145" s="181"/>
      <c r="H145" s="181"/>
      <c r="I145" s="184"/>
      <c r="J145" s="195">
        <f>BK145</f>
        <v>0</v>
      </c>
      <c r="K145" s="181"/>
      <c r="L145" s="186"/>
      <c r="M145" s="187"/>
      <c r="N145" s="188"/>
      <c r="O145" s="188"/>
      <c r="P145" s="189">
        <f>SUM(P146:P155)</f>
        <v>0</v>
      </c>
      <c r="Q145" s="188"/>
      <c r="R145" s="189">
        <f>SUM(R146:R155)</f>
        <v>0</v>
      </c>
      <c r="S145" s="188"/>
      <c r="T145" s="190">
        <f>SUM(T146:T155)</f>
        <v>0</v>
      </c>
      <c r="AR145" s="191" t="s">
        <v>72</v>
      </c>
      <c r="AT145" s="192" t="s">
        <v>66</v>
      </c>
      <c r="AU145" s="192" t="s">
        <v>72</v>
      </c>
      <c r="AY145" s="191" t="s">
        <v>104</v>
      </c>
      <c r="BK145" s="193">
        <f>SUM(BK146:BK155)</f>
        <v>0</v>
      </c>
    </row>
    <row r="146" s="1" customFormat="1" ht="16.5" customHeight="1">
      <c r="B146" s="35"/>
      <c r="C146" s="196" t="s">
        <v>263</v>
      </c>
      <c r="D146" s="196" t="s">
        <v>107</v>
      </c>
      <c r="E146" s="197" t="s">
        <v>264</v>
      </c>
      <c r="F146" s="198" t="s">
        <v>265</v>
      </c>
      <c r="G146" s="199" t="s">
        <v>266</v>
      </c>
      <c r="H146" s="200">
        <v>2115.1289999999999</v>
      </c>
      <c r="I146" s="201"/>
      <c r="J146" s="202">
        <f>ROUND(I146*H146,2)</f>
        <v>0</v>
      </c>
      <c r="K146" s="198" t="s">
        <v>127</v>
      </c>
      <c r="L146" s="40"/>
      <c r="M146" s="203" t="s">
        <v>1</v>
      </c>
      <c r="N146" s="204" t="s">
        <v>38</v>
      </c>
      <c r="O146" s="7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14" t="s">
        <v>112</v>
      </c>
      <c r="AT146" s="14" t="s">
        <v>107</v>
      </c>
      <c r="AU146" s="14" t="s">
        <v>74</v>
      </c>
      <c r="AY146" s="14" t="s">
        <v>104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4" t="s">
        <v>72</v>
      </c>
      <c r="BK146" s="207">
        <f>ROUND(I146*H146,2)</f>
        <v>0</v>
      </c>
      <c r="BL146" s="14" t="s">
        <v>112</v>
      </c>
      <c r="BM146" s="14" t="s">
        <v>267</v>
      </c>
    </row>
    <row r="147" s="1" customFormat="1" ht="16.5" customHeight="1">
      <c r="B147" s="35"/>
      <c r="C147" s="196" t="s">
        <v>268</v>
      </c>
      <c r="D147" s="196" t="s">
        <v>107</v>
      </c>
      <c r="E147" s="197" t="s">
        <v>269</v>
      </c>
      <c r="F147" s="198" t="s">
        <v>270</v>
      </c>
      <c r="G147" s="199" t="s">
        <v>266</v>
      </c>
      <c r="H147" s="200">
        <v>38072.322</v>
      </c>
      <c r="I147" s="201"/>
      <c r="J147" s="202">
        <f>ROUND(I147*H147,2)</f>
        <v>0</v>
      </c>
      <c r="K147" s="198" t="s">
        <v>127</v>
      </c>
      <c r="L147" s="40"/>
      <c r="M147" s="203" t="s">
        <v>1</v>
      </c>
      <c r="N147" s="204" t="s">
        <v>38</v>
      </c>
      <c r="O147" s="7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4" t="s">
        <v>112</v>
      </c>
      <c r="AT147" s="14" t="s">
        <v>107</v>
      </c>
      <c r="AU147" s="14" t="s">
        <v>74</v>
      </c>
      <c r="AY147" s="14" t="s">
        <v>104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4" t="s">
        <v>72</v>
      </c>
      <c r="BK147" s="207">
        <f>ROUND(I147*H147,2)</f>
        <v>0</v>
      </c>
      <c r="BL147" s="14" t="s">
        <v>112</v>
      </c>
      <c r="BM147" s="14" t="s">
        <v>271</v>
      </c>
    </row>
    <row r="148" s="11" customFormat="1">
      <c r="B148" s="208"/>
      <c r="C148" s="209"/>
      <c r="D148" s="210" t="s">
        <v>114</v>
      </c>
      <c r="E148" s="209"/>
      <c r="F148" s="212" t="s">
        <v>272</v>
      </c>
      <c r="G148" s="209"/>
      <c r="H148" s="213">
        <v>38072.322</v>
      </c>
      <c r="I148" s="214"/>
      <c r="J148" s="209"/>
      <c r="K148" s="209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114</v>
      </c>
      <c r="AU148" s="219" t="s">
        <v>74</v>
      </c>
      <c r="AV148" s="11" t="s">
        <v>74</v>
      </c>
      <c r="AW148" s="11" t="s">
        <v>4</v>
      </c>
      <c r="AX148" s="11" t="s">
        <v>72</v>
      </c>
      <c r="AY148" s="219" t="s">
        <v>104</v>
      </c>
    </row>
    <row r="149" s="1" customFormat="1" ht="16.5" customHeight="1">
      <c r="B149" s="35"/>
      <c r="C149" s="196" t="s">
        <v>273</v>
      </c>
      <c r="D149" s="196" t="s">
        <v>107</v>
      </c>
      <c r="E149" s="197" t="s">
        <v>274</v>
      </c>
      <c r="F149" s="198" t="s">
        <v>275</v>
      </c>
      <c r="G149" s="199" t="s">
        <v>266</v>
      </c>
      <c r="H149" s="200">
        <v>136.285</v>
      </c>
      <c r="I149" s="201"/>
      <c r="J149" s="202">
        <f>ROUND(I149*H149,2)</f>
        <v>0</v>
      </c>
      <c r="K149" s="198" t="s">
        <v>127</v>
      </c>
      <c r="L149" s="40"/>
      <c r="M149" s="203" t="s">
        <v>1</v>
      </c>
      <c r="N149" s="204" t="s">
        <v>38</v>
      </c>
      <c r="O149" s="76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4" t="s">
        <v>112</v>
      </c>
      <c r="AT149" s="14" t="s">
        <v>107</v>
      </c>
      <c r="AU149" s="14" t="s">
        <v>74</v>
      </c>
      <c r="AY149" s="14" t="s">
        <v>104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4" t="s">
        <v>72</v>
      </c>
      <c r="BK149" s="207">
        <f>ROUND(I149*H149,2)</f>
        <v>0</v>
      </c>
      <c r="BL149" s="14" t="s">
        <v>112</v>
      </c>
      <c r="BM149" s="14" t="s">
        <v>276</v>
      </c>
    </row>
    <row r="150" s="11" customFormat="1">
      <c r="B150" s="208"/>
      <c r="C150" s="209"/>
      <c r="D150" s="210" t="s">
        <v>114</v>
      </c>
      <c r="E150" s="211" t="s">
        <v>1</v>
      </c>
      <c r="F150" s="212" t="s">
        <v>277</v>
      </c>
      <c r="G150" s="209"/>
      <c r="H150" s="213">
        <v>136.285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114</v>
      </c>
      <c r="AU150" s="219" t="s">
        <v>74</v>
      </c>
      <c r="AV150" s="11" t="s">
        <v>74</v>
      </c>
      <c r="AW150" s="11" t="s">
        <v>30</v>
      </c>
      <c r="AX150" s="11" t="s">
        <v>72</v>
      </c>
      <c r="AY150" s="219" t="s">
        <v>104</v>
      </c>
    </row>
    <row r="151" s="1" customFormat="1" ht="16.5" customHeight="1">
      <c r="B151" s="35"/>
      <c r="C151" s="196" t="s">
        <v>7</v>
      </c>
      <c r="D151" s="196" t="s">
        <v>107</v>
      </c>
      <c r="E151" s="197" t="s">
        <v>278</v>
      </c>
      <c r="F151" s="198" t="s">
        <v>279</v>
      </c>
      <c r="G151" s="199" t="s">
        <v>266</v>
      </c>
      <c r="H151" s="200">
        <v>726.23599999999999</v>
      </c>
      <c r="I151" s="201"/>
      <c r="J151" s="202">
        <f>ROUND(I151*H151,2)</f>
        <v>0</v>
      </c>
      <c r="K151" s="198" t="s">
        <v>127</v>
      </c>
      <c r="L151" s="40"/>
      <c r="M151" s="203" t="s">
        <v>1</v>
      </c>
      <c r="N151" s="204" t="s">
        <v>38</v>
      </c>
      <c r="O151" s="7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AR151" s="14" t="s">
        <v>112</v>
      </c>
      <c r="AT151" s="14" t="s">
        <v>107</v>
      </c>
      <c r="AU151" s="14" t="s">
        <v>74</v>
      </c>
      <c r="AY151" s="14" t="s">
        <v>104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4" t="s">
        <v>72</v>
      </c>
      <c r="BK151" s="207">
        <f>ROUND(I151*H151,2)</f>
        <v>0</v>
      </c>
      <c r="BL151" s="14" t="s">
        <v>112</v>
      </c>
      <c r="BM151" s="14" t="s">
        <v>280</v>
      </c>
    </row>
    <row r="152" s="11" customFormat="1">
      <c r="B152" s="208"/>
      <c r="C152" s="209"/>
      <c r="D152" s="210" t="s">
        <v>114</v>
      </c>
      <c r="E152" s="211" t="s">
        <v>1</v>
      </c>
      <c r="F152" s="212" t="s">
        <v>281</v>
      </c>
      <c r="G152" s="209"/>
      <c r="H152" s="213">
        <v>2115.1289999999999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114</v>
      </c>
      <c r="AU152" s="219" t="s">
        <v>74</v>
      </c>
      <c r="AV152" s="11" t="s">
        <v>74</v>
      </c>
      <c r="AW152" s="11" t="s">
        <v>30</v>
      </c>
      <c r="AX152" s="11" t="s">
        <v>67</v>
      </c>
      <c r="AY152" s="219" t="s">
        <v>104</v>
      </c>
    </row>
    <row r="153" s="11" customFormat="1">
      <c r="B153" s="208"/>
      <c r="C153" s="209"/>
      <c r="D153" s="210" t="s">
        <v>114</v>
      </c>
      <c r="E153" s="211" t="s">
        <v>1</v>
      </c>
      <c r="F153" s="212" t="s">
        <v>282</v>
      </c>
      <c r="G153" s="209"/>
      <c r="H153" s="213">
        <v>-1252.608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114</v>
      </c>
      <c r="AU153" s="219" t="s">
        <v>74</v>
      </c>
      <c r="AV153" s="11" t="s">
        <v>74</v>
      </c>
      <c r="AW153" s="11" t="s">
        <v>30</v>
      </c>
      <c r="AX153" s="11" t="s">
        <v>67</v>
      </c>
      <c r="AY153" s="219" t="s">
        <v>104</v>
      </c>
    </row>
    <row r="154" s="11" customFormat="1">
      <c r="B154" s="208"/>
      <c r="C154" s="209"/>
      <c r="D154" s="210" t="s">
        <v>114</v>
      </c>
      <c r="E154" s="211" t="s">
        <v>1</v>
      </c>
      <c r="F154" s="212" t="s">
        <v>283</v>
      </c>
      <c r="G154" s="209"/>
      <c r="H154" s="213">
        <v>-136.285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114</v>
      </c>
      <c r="AU154" s="219" t="s">
        <v>74</v>
      </c>
      <c r="AV154" s="11" t="s">
        <v>74</v>
      </c>
      <c r="AW154" s="11" t="s">
        <v>30</v>
      </c>
      <c r="AX154" s="11" t="s">
        <v>67</v>
      </c>
      <c r="AY154" s="219" t="s">
        <v>104</v>
      </c>
    </row>
    <row r="155" s="12" customFormat="1">
      <c r="B155" s="220"/>
      <c r="C155" s="221"/>
      <c r="D155" s="210" t="s">
        <v>114</v>
      </c>
      <c r="E155" s="222" t="s">
        <v>1</v>
      </c>
      <c r="F155" s="223" t="s">
        <v>132</v>
      </c>
      <c r="G155" s="221"/>
      <c r="H155" s="224">
        <v>726.23599999999999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114</v>
      </c>
      <c r="AU155" s="230" t="s">
        <v>74</v>
      </c>
      <c r="AV155" s="12" t="s">
        <v>112</v>
      </c>
      <c r="AW155" s="12" t="s">
        <v>30</v>
      </c>
      <c r="AX155" s="12" t="s">
        <v>72</v>
      </c>
      <c r="AY155" s="230" t="s">
        <v>104</v>
      </c>
    </row>
    <row r="156" s="10" customFormat="1" ht="22.8" customHeight="1">
      <c r="B156" s="180"/>
      <c r="C156" s="181"/>
      <c r="D156" s="182" t="s">
        <v>66</v>
      </c>
      <c r="E156" s="194" t="s">
        <v>284</v>
      </c>
      <c r="F156" s="194" t="s">
        <v>285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P157</f>
        <v>0</v>
      </c>
      <c r="Q156" s="188"/>
      <c r="R156" s="189">
        <f>R157</f>
        <v>0</v>
      </c>
      <c r="S156" s="188"/>
      <c r="T156" s="190">
        <f>T157</f>
        <v>0</v>
      </c>
      <c r="AR156" s="191" t="s">
        <v>72</v>
      </c>
      <c r="AT156" s="192" t="s">
        <v>66</v>
      </c>
      <c r="AU156" s="192" t="s">
        <v>72</v>
      </c>
      <c r="AY156" s="191" t="s">
        <v>104</v>
      </c>
      <c r="BK156" s="193">
        <f>BK157</f>
        <v>0</v>
      </c>
    </row>
    <row r="157" s="1" customFormat="1" ht="16.5" customHeight="1">
      <c r="B157" s="35"/>
      <c r="C157" s="196" t="s">
        <v>286</v>
      </c>
      <c r="D157" s="196" t="s">
        <v>107</v>
      </c>
      <c r="E157" s="197" t="s">
        <v>287</v>
      </c>
      <c r="F157" s="198" t="s">
        <v>288</v>
      </c>
      <c r="G157" s="199" t="s">
        <v>266</v>
      </c>
      <c r="H157" s="200">
        <v>646.51999999999998</v>
      </c>
      <c r="I157" s="201"/>
      <c r="J157" s="202">
        <f>ROUND(I157*H157,2)</f>
        <v>0</v>
      </c>
      <c r="K157" s="198" t="s">
        <v>127</v>
      </c>
      <c r="L157" s="40"/>
      <c r="M157" s="203" t="s">
        <v>1</v>
      </c>
      <c r="N157" s="204" t="s">
        <v>38</v>
      </c>
      <c r="O157" s="7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4" t="s">
        <v>112</v>
      </c>
      <c r="AT157" s="14" t="s">
        <v>107</v>
      </c>
      <c r="AU157" s="14" t="s">
        <v>74</v>
      </c>
      <c r="AY157" s="14" t="s">
        <v>104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4" t="s">
        <v>72</v>
      </c>
      <c r="BK157" s="207">
        <f>ROUND(I157*H157,2)</f>
        <v>0</v>
      </c>
      <c r="BL157" s="14" t="s">
        <v>112</v>
      </c>
      <c r="BM157" s="14" t="s">
        <v>289</v>
      </c>
    </row>
    <row r="158" s="10" customFormat="1" ht="25.92" customHeight="1">
      <c r="B158" s="180"/>
      <c r="C158" s="181"/>
      <c r="D158" s="182" t="s">
        <v>66</v>
      </c>
      <c r="E158" s="183" t="s">
        <v>290</v>
      </c>
      <c r="F158" s="183" t="s">
        <v>291</v>
      </c>
      <c r="G158" s="181"/>
      <c r="H158" s="181"/>
      <c r="I158" s="184"/>
      <c r="J158" s="185">
        <f>BK158</f>
        <v>0</v>
      </c>
      <c r="K158" s="181"/>
      <c r="L158" s="186"/>
      <c r="M158" s="187"/>
      <c r="N158" s="188"/>
      <c r="O158" s="188"/>
      <c r="P158" s="189">
        <f>SUM(P159:P160)</f>
        <v>0</v>
      </c>
      <c r="Q158" s="188"/>
      <c r="R158" s="189">
        <f>SUM(R159:R160)</f>
        <v>0</v>
      </c>
      <c r="S158" s="188"/>
      <c r="T158" s="190">
        <f>SUM(T159:T160)</f>
        <v>0</v>
      </c>
      <c r="AR158" s="191" t="s">
        <v>157</v>
      </c>
      <c r="AT158" s="192" t="s">
        <v>66</v>
      </c>
      <c r="AU158" s="192" t="s">
        <v>67</v>
      </c>
      <c r="AY158" s="191" t="s">
        <v>104</v>
      </c>
      <c r="BK158" s="193">
        <f>SUM(BK159:BK160)</f>
        <v>0</v>
      </c>
    </row>
    <row r="159" s="1" customFormat="1" ht="16.5" customHeight="1">
      <c r="B159" s="35"/>
      <c r="C159" s="196" t="s">
        <v>292</v>
      </c>
      <c r="D159" s="196" t="s">
        <v>107</v>
      </c>
      <c r="E159" s="197" t="s">
        <v>293</v>
      </c>
      <c r="F159" s="198" t="s">
        <v>294</v>
      </c>
      <c r="G159" s="199" t="s">
        <v>295</v>
      </c>
      <c r="H159" s="200">
        <v>1</v>
      </c>
      <c r="I159" s="201"/>
      <c r="J159" s="202">
        <f>ROUND(I159*H159,2)</f>
        <v>0</v>
      </c>
      <c r="K159" s="198" t="s">
        <v>1</v>
      </c>
      <c r="L159" s="40"/>
      <c r="M159" s="203" t="s">
        <v>1</v>
      </c>
      <c r="N159" s="204" t="s">
        <v>38</v>
      </c>
      <c r="O159" s="76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14" t="s">
        <v>296</v>
      </c>
      <c r="AT159" s="14" t="s">
        <v>107</v>
      </c>
      <c r="AU159" s="14" t="s">
        <v>72</v>
      </c>
      <c r="AY159" s="14" t="s">
        <v>104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4" t="s">
        <v>72</v>
      </c>
      <c r="BK159" s="207">
        <f>ROUND(I159*H159,2)</f>
        <v>0</v>
      </c>
      <c r="BL159" s="14" t="s">
        <v>296</v>
      </c>
      <c r="BM159" s="14" t="s">
        <v>297</v>
      </c>
    </row>
    <row r="160" s="1" customFormat="1" ht="16.5" customHeight="1">
      <c r="B160" s="35"/>
      <c r="C160" s="196" t="s">
        <v>298</v>
      </c>
      <c r="D160" s="196" t="s">
        <v>107</v>
      </c>
      <c r="E160" s="197" t="s">
        <v>299</v>
      </c>
      <c r="F160" s="198" t="s">
        <v>300</v>
      </c>
      <c r="G160" s="199" t="s">
        <v>295</v>
      </c>
      <c r="H160" s="200">
        <v>1</v>
      </c>
      <c r="I160" s="201"/>
      <c r="J160" s="202">
        <f>ROUND(I160*H160,2)</f>
        <v>0</v>
      </c>
      <c r="K160" s="198" t="s">
        <v>1</v>
      </c>
      <c r="L160" s="40"/>
      <c r="M160" s="231" t="s">
        <v>1</v>
      </c>
      <c r="N160" s="232" t="s">
        <v>38</v>
      </c>
      <c r="O160" s="233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AR160" s="14" t="s">
        <v>296</v>
      </c>
      <c r="AT160" s="14" t="s">
        <v>107</v>
      </c>
      <c r="AU160" s="14" t="s">
        <v>72</v>
      </c>
      <c r="AY160" s="14" t="s">
        <v>104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4" t="s">
        <v>72</v>
      </c>
      <c r="BK160" s="207">
        <f>ROUND(I160*H160,2)</f>
        <v>0</v>
      </c>
      <c r="BL160" s="14" t="s">
        <v>296</v>
      </c>
      <c r="BM160" s="14" t="s">
        <v>301</v>
      </c>
    </row>
    <row r="161" s="1" customFormat="1" ht="6.96" customHeight="1">
      <c r="B161" s="54"/>
      <c r="C161" s="55"/>
      <c r="D161" s="55"/>
      <c r="E161" s="55"/>
      <c r="F161" s="55"/>
      <c r="G161" s="55"/>
      <c r="H161" s="55"/>
      <c r="I161" s="146"/>
      <c r="J161" s="55"/>
      <c r="K161" s="55"/>
      <c r="L161" s="40"/>
    </row>
  </sheetData>
  <sheetProtection sheet="1" autoFilter="0" formatColumns="0" formatRows="0" objects="1" scenarios="1" spinCount="100000" saltValue="L1t3M69yjbPV5SNOAa8IryFVKXauBTAWlU1Xj8qEj+M1ORhWAuocH3S1EzukdIgO8x8N9sH/dYfWM6Ca9bZHVQ==" hashValue="Af8qoGZ8LJnS+nGYtcXdd1Lo4SgJRywIO5q5jbJrUq3F987tcpltGAJIj7fW8/0uOtOO9t2Z0GNA93Cl4xuOHw==" algorithmName="SHA-512" password="CC35"/>
  <autoFilter ref="C80:K160"/>
  <mergeCells count="6">
    <mergeCell ref="E7:H7"/>
    <mergeCell ref="E16:H16"/>
    <mergeCell ref="E25:H25"/>
    <mergeCell ref="E46:H46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2019-03-20T06:44:25Z</dcterms:created>
  <dcterms:modified xsi:type="dcterms:W3CDTF">2019-03-20T06:44:26Z</dcterms:modified>
</cp:coreProperties>
</file>