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tavby\ZPŘ\III-12541 Chocenice - Křečhoř\ZD\"/>
    </mc:Choice>
  </mc:AlternateContent>
  <bookViews>
    <workbookView xWindow="0" yWindow="0" windowWidth="28800" windowHeight="12345" activeTab="2"/>
  </bookViews>
  <sheets>
    <sheet name="Krycí list" sheetId="1" r:id="rId1"/>
    <sheet name="Rekapitulace" sheetId="2" r:id="rId2"/>
    <sheet name="Rozpocet" sheetId="3" r:id="rId3"/>
    <sheet name="#Figury" sheetId="4" state="hidden" r:id="rId4"/>
  </sheets>
  <definedNames>
    <definedName name="_xlnm.Print_Titles" localSheetId="1">Rekapitulace!$11:$13</definedName>
    <definedName name="_xlnm.Print_Titles" localSheetId="2">Rozpocet!$11:$13</definedName>
    <definedName name="_xlnm.Print_Area" localSheetId="2">Rozpocet!$A$1:$N$23</definedName>
  </definedNames>
  <calcPr calcId="162913" iterateDelta="1E-4"/>
</workbook>
</file>

<file path=xl/calcChain.xml><?xml version="1.0" encoding="utf-8"?>
<calcChain xmlns="http://schemas.openxmlformats.org/spreadsheetml/2006/main">
  <c r="G20" i="3" l="1"/>
  <c r="G24" i="3" l="1"/>
  <c r="I24" i="3" s="1"/>
  <c r="G17" i="3"/>
  <c r="G23" i="3"/>
  <c r="G22" i="3" l="1"/>
  <c r="G18" i="3"/>
  <c r="I18" i="3" l="1"/>
  <c r="I17" i="3"/>
  <c r="I19" i="3"/>
  <c r="B9" i="2" l="1"/>
  <c r="C9" i="3"/>
  <c r="I23" i="3" l="1"/>
  <c r="K19" i="3"/>
  <c r="M22" i="3"/>
  <c r="K22" i="3"/>
  <c r="I22" i="3"/>
  <c r="M21" i="3"/>
  <c r="K21" i="3"/>
  <c r="I21" i="3"/>
  <c r="K20" i="3"/>
  <c r="M16" i="3"/>
  <c r="K16" i="3"/>
  <c r="I16" i="3"/>
  <c r="M20" i="3" l="1"/>
  <c r="M19" i="3"/>
  <c r="I20" i="3"/>
  <c r="I15" i="3" s="1"/>
  <c r="E35" i="1"/>
  <c r="J35" i="1"/>
  <c r="R35" i="1"/>
  <c r="E38" i="1"/>
  <c r="P38" i="1"/>
  <c r="P39" i="1"/>
  <c r="E40" i="1"/>
  <c r="P40" i="1"/>
  <c r="E41" i="1"/>
  <c r="P41" i="1"/>
  <c r="E42" i="1"/>
  <c r="P42" i="1"/>
  <c r="E43" i="1"/>
  <c r="R43" i="1"/>
  <c r="R44" i="1" s="1"/>
  <c r="J44" i="1"/>
  <c r="E45" i="1"/>
  <c r="K45" i="1"/>
  <c r="R45" i="1"/>
  <c r="B2" i="2"/>
  <c r="B3" i="2"/>
  <c r="B4" i="2"/>
  <c r="B5" i="2"/>
  <c r="B7" i="2"/>
  <c r="B8" i="2"/>
  <c r="A14" i="2"/>
  <c r="B14" i="2"/>
  <c r="A15" i="2"/>
  <c r="B15" i="2"/>
  <c r="C2" i="3"/>
  <c r="C5" i="3"/>
  <c r="C7" i="3"/>
  <c r="C8" i="3"/>
  <c r="K15" i="3"/>
  <c r="K14" i="3" s="1"/>
  <c r="D14" i="2" s="1"/>
  <c r="M15" i="3"/>
  <c r="E15" i="2" s="1"/>
  <c r="E16" i="2"/>
  <c r="D16" i="2"/>
  <c r="I14" i="3" l="1"/>
  <c r="M14" i="3"/>
  <c r="E14" i="2" s="1"/>
  <c r="D15" i="2"/>
  <c r="C15" i="2" l="1"/>
  <c r="C14" i="2"/>
  <c r="C16" i="2" s="1"/>
  <c r="R48" i="1"/>
  <c r="R47" i="1" l="1"/>
  <c r="E39" i="1" s="1"/>
  <c r="E44" i="1" s="1"/>
  <c r="S47" i="1" s="1"/>
  <c r="S48" i="1"/>
  <c r="O49" i="1" l="1"/>
  <c r="R49" i="1" s="1"/>
  <c r="R50" i="1" s="1"/>
  <c r="S49" i="1" l="1"/>
</calcChain>
</file>

<file path=xl/sharedStrings.xml><?xml version="1.0" encoding="utf-8"?>
<sst xmlns="http://schemas.openxmlformats.org/spreadsheetml/2006/main" count="217" uniqueCount="135">
  <si>
    <t>KRYCÍ LIST ROZPOČTU</t>
  </si>
  <si>
    <t>Název stavby</t>
  </si>
  <si>
    <t>JKSO</t>
  </si>
  <si>
    <t xml:space="preserve"> </t>
  </si>
  <si>
    <t>Kód stavby</t>
  </si>
  <si>
    <t>181019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</si>
  <si>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</si>
  <si>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</si>
  <si>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</si>
  <si>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</si>
  <si>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</si>
  <si>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</si>
  <si>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</si>
  <si>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</si>
  <si>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</si>
  <si>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</si>
  <si>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</si>
  <si>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</si>
  <si>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KSÚS Středočeského kraje, p.o.</t>
  </si>
  <si>
    <t>00066001</t>
  </si>
  <si>
    <t>CZ00066001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</si>
  <si>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</si>
  <si>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</si>
  <si>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</si>
  <si>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</si>
  <si>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</si>
  <si>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</si>
  <si>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</si>
  <si>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</si>
  <si>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</si>
  <si>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</si>
  <si>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</si>
  <si>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</si>
  <si>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</si>
  <si>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</si>
  <si>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</si>
  <si>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</si>
  <si>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</si>
  <si>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</si>
  <si>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</si>
  <si>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</si>
  <si>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</si>
  <si>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</si>
  <si>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</si>
  <si>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</si>
  <si>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21</t>
  </si>
  <si>
    <t>%</t>
  </si>
  <si>
    <t>Montáž</t>
  </si>
  <si>
    <t>Bez pevné podl.</t>
  </si>
  <si>
    <t>Projektové práce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</si>
  <si>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</si>
  <si>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</si>
  <si>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</si>
  <si>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</si>
  <si>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</si>
  <si>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</si>
  <si>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</si>
  <si>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(ř. 1-6)</t>
  </si>
  <si>
    <t>DN (ř. 8-11)</t>
  </si>
  <si>
    <t>VRN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</si>
  <si>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</si>
  <si>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</si>
  <si>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</si>
  <si>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</si>
  <si>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</si>
  <si>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</si>
  <si>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</si>
  <si>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</si>
  <si>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15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</si>
  <si>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</si>
  <si>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</si>
  <si>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</si>
  <si>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</si>
  <si>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</si>
  <si>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</si>
  <si>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</si>
  <si>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</si>
  <si>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</si>
  <si>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</si>
  <si>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</si>
  <si>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</si>
  <si>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</si>
  <si>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</si>
  <si>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</si>
  <si>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</si>
  <si>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</si>
  <si>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</si>
  <si>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</si>
  <si>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</si>
  <si>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Práce a dodávky HSV</t>
  </si>
  <si>
    <t>1</t>
  </si>
  <si>
    <t>Zemní práce</t>
  </si>
  <si>
    <t>Celkem</t>
  </si>
  <si>
    <t>ROZPOČET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</si>
  <si>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</si>
  <si>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</si>
  <si>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</si>
  <si>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</si>
  <si>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</si>
  <si>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</si>
  <si>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</si>
  <si>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</si>
  <si>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</si>
  <si>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</si>
  <si>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</si>
  <si>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</si>
  <si>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</si>
  <si>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</si>
  <si>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</si>
  <si>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0</t>
  </si>
  <si>
    <t>K</t>
  </si>
  <si>
    <t>PK</t>
  </si>
  <si>
    <t>DIO vč. zajištění, zjištění a vytyčení IS, geodetické zaměření stavby</t>
  </si>
  <si>
    <t>kpl</t>
  </si>
  <si>
    <t>m3</t>
  </si>
  <si>
    <t>3</t>
  </si>
  <si>
    <t>m2</t>
  </si>
  <si>
    <t>4</t>
  </si>
  <si>
    <t>t</t>
  </si>
  <si>
    <t>5</t>
  </si>
  <si>
    <t>ACO 11S 50/70 tl. 5cm, vč. postřiku živ. spojovacího 0,5kg/m2</t>
  </si>
  <si>
    <t>m</t>
  </si>
  <si>
    <t>9</t>
  </si>
  <si>
    <t>Zpevnění krajnic z recyklátu do tl. 100mm vč. dodávky</t>
  </si>
  <si>
    <t xml:space="preserve">Čištění vozovek samosběrem  </t>
  </si>
  <si>
    <t>Mečíř</t>
  </si>
  <si>
    <t>Chocenice</t>
  </si>
  <si>
    <t>22.03.2019</t>
  </si>
  <si>
    <t>Čištění krajnic od nánosů tl. do 100mm</t>
  </si>
  <si>
    <t>čištění příkopů v mn. do 0,3 m3/m</t>
  </si>
  <si>
    <t>Čištění propuskků do DN 400 - ručně</t>
  </si>
  <si>
    <t>VDZ - vodící čáry 12 cm s balotinou - zřízení vč. předznačení</t>
  </si>
  <si>
    <t>III/12541 Chocenice - Bříství - Křečhoř, křiž. III/ 12547</t>
  </si>
  <si>
    <t>Vyrovnávka ACO prům. tl. 20 mm</t>
  </si>
  <si>
    <t xml:space="preserve"> komunikace km 5,664 - km 8,306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</si>
</sst>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"/>
    <numFmt numFmtId="165" formatCode="#,##0.000"/>
    <numFmt numFmtId="166" formatCode="#,##0.00000"/>
    <numFmt numFmtId="167" formatCode="#,##0\_x0000_"/>
    <numFmt numFmtId="168" formatCode="#,##0.0"/>
    <numFmt numFmtId="169" formatCode="#,##0.0000"/>
  </numFmts>
  <fonts count="19" x14ac:knownFonts="1">
    <font>
      <sz val="10"/>
      <name val="Arial"/>
      <charset val="238"/>
    </font>
    <font>
      <sz val="8"/>
      <name val="Arial"/>
      <charset val="238"/>
    </font>
    <font>
      <b/>
      <sz val="18"/>
      <color indexed="10"/>
      <name val="Arial CE"/>
      <charset val="238"/>
    </font>
    <font>
      <sz val="8"/>
      <name val="Arial CE"/>
      <charset val="238"/>
    </font>
    <font>
      <sz val="7"/>
      <name val="Arial"/>
      <charset val="238"/>
    </font>
    <font>
      <sz val="7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b/>
      <sz val="8"/>
      <color rgb="FF0000FF"/>
      <name val="Arial"/>
      <charset val="238"/>
    </font>
    <font>
      <b/>
      <sz val="8"/>
      <color rgb="FF800080"/>
      <name val="Arial"/>
      <charset val="238"/>
    </font>
    <font>
      <b/>
      <u/>
      <sz val="8"/>
      <color rgb="FFFA000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164" fontId="3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164" fontId="3" fillId="0" borderId="12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164" fontId="3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164" fontId="3" fillId="0" borderId="17" xfId="0" applyNumberFormat="1" applyFont="1" applyFill="1" applyBorder="1" applyAlignment="1" applyProtection="1">
      <alignment vertical="center"/>
    </xf>
    <xf numFmtId="49" fontId="3" fillId="0" borderId="1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0" fontId="1" fillId="0" borderId="28" xfId="0" applyNumberFormat="1" applyFont="1" applyFill="1" applyBorder="1" applyAlignment="1" applyProtection="1">
      <alignment vertical="center"/>
    </xf>
    <xf numFmtId="3" fontId="0" fillId="0" borderId="29" xfId="0" applyNumberFormat="1" applyFont="1" applyFill="1" applyBorder="1" applyAlignment="1" applyProtection="1">
      <alignment vertical="center"/>
    </xf>
    <xf numFmtId="3" fontId="0" fillId="0" borderId="30" xfId="0" applyNumberFormat="1" applyFont="1" applyFill="1" applyBorder="1" applyAlignment="1" applyProtection="1">
      <alignment vertical="center"/>
    </xf>
    <xf numFmtId="167" fontId="7" fillId="0" borderId="31" xfId="0" applyNumberFormat="1" applyFont="1" applyFill="1" applyBorder="1" applyAlignment="1" applyProtection="1">
      <alignment horizontal="right" vertical="center" wrapText="1"/>
    </xf>
    <xf numFmtId="4" fontId="7" fillId="0" borderId="32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Fill="1" applyBorder="1" applyAlignment="1" applyProtection="1">
      <alignment vertical="center"/>
    </xf>
    <xf numFmtId="3" fontId="0" fillId="0" borderId="32" xfId="0" applyNumberFormat="1" applyFont="1" applyFill="1" applyBorder="1" applyAlignment="1" applyProtection="1">
      <alignment vertical="center"/>
    </xf>
    <xf numFmtId="3" fontId="7" fillId="0" borderId="30" xfId="0" applyNumberFormat="1" applyFont="1" applyFill="1" applyBorder="1" applyAlignment="1" applyProtection="1">
      <alignment vertical="center" wrapText="1"/>
    </xf>
    <xf numFmtId="4" fontId="7" fillId="0" borderId="30" xfId="0" applyNumberFormat="1" applyFont="1" applyFill="1" applyBorder="1" applyAlignment="1" applyProtection="1">
      <alignment horizontal="right" vertical="center" wrapText="1"/>
    </xf>
    <xf numFmtId="3" fontId="0" fillId="0" borderId="33" xfId="0" applyNumberFormat="1" applyFont="1" applyFill="1" applyBorder="1" applyAlignment="1" applyProtection="1">
      <alignment vertical="center"/>
    </xf>
    <xf numFmtId="164" fontId="6" fillId="0" borderId="22" xfId="0" applyNumberFormat="1" applyFont="1" applyFill="1" applyBorder="1" applyAlignment="1" applyProtection="1">
      <alignment vertical="center" wrapText="1"/>
    </xf>
    <xf numFmtId="0" fontId="8" fillId="0" borderId="24" xfId="0" applyNumberFormat="1" applyFont="1" applyFill="1" applyBorder="1" applyAlignment="1" applyProtection="1">
      <alignment vertical="center"/>
    </xf>
    <xf numFmtId="0" fontId="8" fillId="0" borderId="26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5" xfId="0" applyNumberFormat="1" applyFont="1" applyFill="1" applyBorder="1" applyAlignment="1" applyProtection="1">
      <alignment vertical="center"/>
    </xf>
    <xf numFmtId="0" fontId="6" fillId="0" borderId="28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vertical="center"/>
    </xf>
    <xf numFmtId="1" fontId="1" fillId="0" borderId="34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" fontId="7" fillId="0" borderId="15" xfId="0" applyNumberFormat="1" applyFont="1" applyFill="1" applyBorder="1" applyAlignment="1" applyProtection="1">
      <alignment horizontal="right" vertical="center" wrapText="1"/>
    </xf>
    <xf numFmtId="49" fontId="1" fillId="0" borderId="35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4" fontId="0" fillId="0" borderId="15" xfId="0" applyNumberFormat="1" applyFont="1" applyFill="1" applyBorder="1" applyAlignment="1" applyProtection="1">
      <alignment horizontal="right" vertical="center"/>
    </xf>
    <xf numFmtId="3" fontId="0" fillId="0" borderId="16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horizontal="righ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1" fontId="1" fillId="0" borderId="36" xfId="0" applyNumberFormat="1" applyFont="1" applyFill="1" applyBorder="1" applyAlignment="1" applyProtection="1">
      <alignment horizontal="center" vertical="center"/>
    </xf>
    <xf numFmtId="3" fontId="0" fillId="0" borderId="15" xfId="0" applyNumberFormat="1" applyFont="1" applyFill="1" applyBorder="1" applyAlignment="1" applyProtection="1">
      <alignment vertical="center"/>
    </xf>
    <xf numFmtId="0" fontId="9" fillId="0" borderId="15" xfId="0" applyNumberFormat="1" applyFont="1" applyFill="1" applyBorder="1" applyAlignment="1" applyProtection="1">
      <alignment vertical="center"/>
    </xf>
    <xf numFmtId="4" fontId="7" fillId="0" borderId="21" xfId="0" applyNumberFormat="1" applyFont="1" applyFill="1" applyBorder="1" applyAlignment="1" applyProtection="1">
      <alignment horizontal="right" vertical="center" wrapText="1"/>
    </xf>
    <xf numFmtId="49" fontId="1" fillId="0" borderId="23" xfId="0" applyNumberFormat="1" applyFont="1" applyFill="1" applyBorder="1" applyAlignment="1" applyProtection="1">
      <alignment vertical="center"/>
    </xf>
    <xf numFmtId="4" fontId="0" fillId="0" borderId="21" xfId="0" applyNumberFormat="1" applyFont="1" applyFill="1" applyBorder="1" applyAlignment="1" applyProtection="1">
      <alignment horizontal="right" vertical="center"/>
    </xf>
    <xf numFmtId="3" fontId="0" fillId="0" borderId="23" xfId="0" applyNumberFormat="1" applyFon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1" fontId="1" fillId="0" borderId="38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7" fillId="0" borderId="39" xfId="0" applyNumberFormat="1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 applyProtection="1">
      <alignment vertical="center"/>
    </xf>
    <xf numFmtId="4" fontId="7" fillId="0" borderId="22" xfId="0" applyNumberFormat="1" applyFont="1" applyFill="1" applyBorder="1" applyAlignment="1" applyProtection="1">
      <alignment horizontal="right" vertical="center" wrapText="1"/>
    </xf>
    <xf numFmtId="3" fontId="7" fillId="0" borderId="5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top"/>
    </xf>
    <xf numFmtId="0" fontId="1" fillId="0" borderId="40" xfId="0" applyNumberFormat="1" applyFont="1" applyFill="1" applyBorder="1" applyAlignment="1" applyProtection="1">
      <alignment vertical="center"/>
    </xf>
    <xf numFmtId="0" fontId="1" fillId="0" borderId="41" xfId="0" applyNumberFormat="1" applyFont="1" applyFill="1" applyBorder="1" applyAlignment="1" applyProtection="1">
      <alignment vertical="center"/>
    </xf>
    <xf numFmtId="1" fontId="8" fillId="0" borderId="24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169" fontId="1" fillId="0" borderId="23" xfId="0" applyNumberFormat="1" applyFont="1" applyFill="1" applyBorder="1" applyAlignment="1" applyProtection="1">
      <alignment horizontal="right" vertical="center"/>
    </xf>
    <xf numFmtId="0" fontId="1" fillId="0" borderId="42" xfId="0" applyNumberFormat="1" applyFont="1" applyFill="1" applyBorder="1" applyAlignment="1" applyProtection="1"/>
    <xf numFmtId="0" fontId="1" fillId="0" borderId="18" xfId="0" applyNumberFormat="1" applyFont="1" applyFill="1" applyBorder="1" applyAlignment="1" applyProtection="1"/>
    <xf numFmtId="3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7" fillId="0" borderId="18" xfId="0" applyNumberFormat="1" applyFont="1" applyFill="1" applyBorder="1" applyAlignment="1" applyProtection="1">
      <alignment horizontal="right" vertical="center" wrapText="1"/>
    </xf>
    <xf numFmtId="169" fontId="1" fillId="0" borderId="43" xfId="0" applyNumberFormat="1" applyFont="1" applyFill="1" applyBorder="1" applyAlignment="1" applyProtection="1">
      <alignment horizontal="right" vertical="center"/>
    </xf>
    <xf numFmtId="0" fontId="6" fillId="0" borderId="44" xfId="0" applyNumberFormat="1" applyFont="1" applyFill="1" applyBorder="1" applyAlignment="1" applyProtection="1">
      <alignment vertical="top"/>
    </xf>
    <xf numFmtId="0" fontId="1" fillId="0" borderId="8" xfId="0" applyNumberFormat="1" applyFont="1" applyFill="1" applyBorder="1" applyAlignment="1" applyProtection="1">
      <alignment vertical="center"/>
    </xf>
    <xf numFmtId="3" fontId="3" fillId="0" borderId="15" xfId="0" applyNumberFormat="1" applyFont="1" applyFill="1" applyBorder="1" applyAlignment="1" applyProtection="1">
      <alignment horizontal="right" vertical="center" wrapText="1"/>
    </xf>
    <xf numFmtId="169" fontId="1" fillId="0" borderId="35" xfId="0" applyNumberFormat="1" applyFont="1" applyFill="1" applyBorder="1" applyAlignment="1" applyProtection="1">
      <alignment horizontal="right" vertical="center"/>
    </xf>
    <xf numFmtId="0" fontId="6" fillId="0" borderId="32" xfId="0" applyNumberFormat="1" applyFont="1" applyFill="1" applyBorder="1" applyAlignment="1" applyProtection="1">
      <alignment vertical="center"/>
    </xf>
    <xf numFmtId="0" fontId="1" fillId="0" borderId="45" xfId="0" applyNumberFormat="1" applyFont="1" applyFill="1" applyBorder="1" applyAlignment="1" applyProtection="1">
      <alignment vertical="center"/>
    </xf>
    <xf numFmtId="4" fontId="11" fillId="0" borderId="46" xfId="0" applyNumberFormat="1" applyFont="1" applyFill="1" applyBorder="1" applyAlignment="1" applyProtection="1">
      <alignment horizontal="right" vertical="center" wrapText="1"/>
    </xf>
    <xf numFmtId="0" fontId="1" fillId="0" borderId="47" xfId="0" applyNumberFormat="1" applyFont="1" applyFill="1" applyBorder="1" applyAlignment="1" applyProtection="1">
      <alignment vertical="center"/>
    </xf>
    <xf numFmtId="0" fontId="0" fillId="0" borderId="25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/>
    <xf numFmtId="0" fontId="1" fillId="0" borderId="48" xfId="0" applyNumberFormat="1" applyFont="1" applyFill="1" applyBorder="1" applyAlignment="1" applyProtection="1">
      <alignment vertical="center"/>
    </xf>
    <xf numFmtId="0" fontId="1" fillId="0" borderId="39" xfId="0" applyNumberFormat="1" applyFont="1" applyFill="1" applyBorder="1" applyAlignment="1" applyProtection="1"/>
    <xf numFmtId="0" fontId="1" fillId="0" borderId="33" xfId="0" applyNumberFormat="1" applyFont="1" applyFill="1" applyBorder="1" applyAlignment="1" applyProtection="1">
      <alignment vertical="center"/>
    </xf>
    <xf numFmtId="2" fontId="0" fillId="0" borderId="0" xfId="0" applyNumberFormat="1" applyFont="1" applyProtection="1">
      <protection locked="0"/>
    </xf>
    <xf numFmtId="49" fontId="12" fillId="2" borderId="0" xfId="0" applyNumberFormat="1" applyFont="1" applyFill="1" applyAlignment="1" applyProtection="1"/>
    <xf numFmtId="49" fontId="5" fillId="2" borderId="0" xfId="0" applyNumberFormat="1" applyFont="1" applyFill="1" applyAlignment="1" applyProtection="1"/>
    <xf numFmtId="49" fontId="13" fillId="2" borderId="0" xfId="0" applyNumberFormat="1" applyFont="1" applyFill="1" applyAlignment="1" applyProtection="1">
      <alignment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left" vertical="center"/>
    </xf>
    <xf numFmtId="49" fontId="3" fillId="4" borderId="49" xfId="0" applyNumberFormat="1" applyFont="1" applyFill="1" applyBorder="1" applyAlignment="1" applyProtection="1">
      <alignment horizontal="center" vertical="center" wrapText="1"/>
    </xf>
    <xf numFmtId="49" fontId="3" fillId="4" borderId="50" xfId="0" applyNumberFormat="1" applyFont="1" applyFill="1" applyBorder="1" applyAlignment="1" applyProtection="1">
      <alignment horizontal="center" vertical="center" wrapText="1"/>
    </xf>
    <xf numFmtId="1" fontId="3" fillId="4" borderId="38" xfId="0" applyNumberFormat="1" applyFont="1" applyFill="1" applyBorder="1" applyAlignment="1" applyProtection="1">
      <alignment horizontal="center" vertical="center" wrapText="1"/>
    </xf>
    <xf numFmtId="1" fontId="3" fillId="4" borderId="52" xfId="0" applyNumberFormat="1" applyFont="1" applyFill="1" applyBorder="1" applyAlignment="1" applyProtection="1">
      <alignment horizontal="center" vertical="center" wrapText="1"/>
    </xf>
    <xf numFmtId="167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 applyProtection="1"/>
    <xf numFmtId="0" fontId="1" fillId="3" borderId="0" xfId="0" applyFont="1" applyFill="1" applyProtection="1"/>
    <xf numFmtId="49" fontId="3" fillId="3" borderId="0" xfId="0" applyNumberFormat="1" applyFont="1" applyFill="1" applyAlignment="1" applyProtection="1">
      <alignment vertical="center"/>
    </xf>
    <xf numFmtId="49" fontId="1" fillId="5" borderId="26" xfId="0" applyNumberFormat="1" applyFont="1" applyFill="1" applyBorder="1" applyAlignment="1" applyProtection="1">
      <alignment horizontal="center" vertical="center" wrapText="1"/>
    </xf>
    <xf numFmtId="49" fontId="1" fillId="5" borderId="27" xfId="0" applyNumberFormat="1" applyFont="1" applyFill="1" applyBorder="1" applyAlignment="1" applyProtection="1">
      <alignment horizontal="center" vertical="center" wrapText="1"/>
    </xf>
    <xf numFmtId="49" fontId="3" fillId="4" borderId="27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Protection="1">
      <protection locked="0"/>
    </xf>
    <xf numFmtId="1" fontId="1" fillId="5" borderId="31" xfId="0" applyNumberFormat="1" applyFont="1" applyFill="1" applyBorder="1" applyAlignment="1" applyProtection="1">
      <alignment horizontal="center" vertical="center" wrapText="1"/>
    </xf>
    <xf numFmtId="1" fontId="1" fillId="5" borderId="32" xfId="0" applyNumberFormat="1" applyFont="1" applyFill="1" applyBorder="1" applyAlignment="1" applyProtection="1">
      <alignment horizontal="center" vertical="center" wrapText="1"/>
    </xf>
    <xf numFmtId="1" fontId="3" fillId="4" borderId="32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3" borderId="11" xfId="0" applyFont="1" applyFill="1" applyBorder="1" applyProtection="1"/>
    <xf numFmtId="0" fontId="14" fillId="0" borderId="2" xfId="0" applyFont="1" applyBorder="1" applyAlignment="1" applyProtection="1">
      <alignment vertical="center"/>
    </xf>
    <xf numFmtId="167" fontId="14" fillId="0" borderId="2" xfId="0" applyNumberFormat="1" applyFont="1" applyBorder="1" applyAlignment="1" applyProtection="1">
      <alignment horizontal="center" vertical="center"/>
    </xf>
    <xf numFmtId="4" fontId="14" fillId="0" borderId="2" xfId="0" applyNumberFormat="1" applyFont="1" applyBorder="1" applyAlignment="1" applyProtection="1">
      <alignment horizontal="right" vertical="center"/>
    </xf>
    <xf numFmtId="165" fontId="14" fillId="0" borderId="2" xfId="0" applyNumberFormat="1" applyFont="1" applyBorder="1" applyAlignment="1" applyProtection="1">
      <alignment horizontal="right" vertical="center"/>
    </xf>
    <xf numFmtId="49" fontId="3" fillId="4" borderId="49" xfId="0" applyNumberFormat="1" applyFont="1" applyFill="1" applyBorder="1" applyAlignment="1" applyProtection="1">
      <alignment horizontal="left" vertical="center" wrapText="1" indent="1"/>
    </xf>
    <xf numFmtId="49" fontId="3" fillId="4" borderId="50" xfId="0" applyNumberFormat="1" applyFont="1" applyFill="1" applyBorder="1" applyAlignment="1" applyProtection="1">
      <alignment horizontal="left" vertical="center" wrapText="1" indent="1"/>
    </xf>
    <xf numFmtId="49" fontId="3" fillId="4" borderId="51" xfId="0" applyNumberFormat="1" applyFont="1" applyFill="1" applyBorder="1" applyAlignment="1" applyProtection="1">
      <alignment horizontal="left" vertical="center" wrapText="1" indent="1"/>
    </xf>
    <xf numFmtId="49" fontId="3" fillId="4" borderId="26" xfId="0" applyNumberFormat="1" applyFont="1" applyFill="1" applyBorder="1" applyAlignment="1" applyProtection="1">
      <alignment horizontal="left" vertical="center" wrapText="1" indent="1"/>
    </xf>
    <xf numFmtId="2" fontId="0" fillId="0" borderId="0" xfId="0" applyNumberFormat="1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1" fontId="3" fillId="4" borderId="38" xfId="0" applyNumberFormat="1" applyFont="1" applyFill="1" applyBorder="1" applyAlignment="1" applyProtection="1">
      <alignment horizontal="left" vertical="center" wrapText="1" indent="2"/>
    </xf>
    <xf numFmtId="1" fontId="3" fillId="4" borderId="52" xfId="0" applyNumberFormat="1" applyFont="1" applyFill="1" applyBorder="1" applyAlignment="1" applyProtection="1">
      <alignment horizontal="left" vertical="center" wrapText="1" indent="2"/>
    </xf>
    <xf numFmtId="1" fontId="3" fillId="4" borderId="53" xfId="0" applyNumberFormat="1" applyFont="1" applyFill="1" applyBorder="1" applyAlignment="1" applyProtection="1">
      <alignment horizontal="left" vertical="center" wrapText="1" indent="2"/>
    </xf>
    <xf numFmtId="1" fontId="3" fillId="4" borderId="31" xfId="0" applyNumberFormat="1" applyFont="1" applyFill="1" applyBorder="1" applyAlignment="1" applyProtection="1">
      <alignment horizontal="left" vertical="center" wrapText="1" indent="2"/>
    </xf>
    <xf numFmtId="2" fontId="0" fillId="0" borderId="0" xfId="0" applyNumberFormat="1" applyFont="1" applyAlignment="1" applyProtection="1">
      <alignment horizontal="left" indent="2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0" fillId="3" borderId="21" xfId="0" applyFont="1" applyFill="1" applyBorder="1" applyAlignment="1" applyProtection="1">
      <alignment horizontal="left" indent="2"/>
    </xf>
    <xf numFmtId="0" fontId="0" fillId="3" borderId="22" xfId="0" applyFont="1" applyFill="1" applyBorder="1" applyAlignment="1" applyProtection="1">
      <alignment horizontal="left" indent="2"/>
    </xf>
    <xf numFmtId="0" fontId="0" fillId="3" borderId="23" xfId="0" applyFont="1" applyFill="1" applyBorder="1" applyAlignment="1" applyProtection="1">
      <alignment horizontal="left" indent="2"/>
    </xf>
    <xf numFmtId="0" fontId="14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165" fontId="15" fillId="0" borderId="0" xfId="0" applyNumberFormat="1" applyFont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165" fontId="16" fillId="0" borderId="0" xfId="0" applyNumberFormat="1" applyFont="1" applyAlignment="1">
      <alignment horizontal="left" vertical="center" indent="2"/>
    </xf>
    <xf numFmtId="167" fontId="14" fillId="0" borderId="54" xfId="0" applyNumberFormat="1" applyFont="1" applyBorder="1" applyAlignment="1">
      <alignment horizontal="left" vertical="center" indent="2"/>
    </xf>
    <xf numFmtId="0" fontId="14" fillId="0" borderId="54" xfId="0" applyFont="1" applyBorder="1" applyAlignment="1">
      <alignment horizontal="left" vertical="center" indent="2"/>
    </xf>
    <xf numFmtId="4" fontId="14" fillId="0" borderId="54" xfId="0" applyNumberFormat="1" applyFont="1" applyBorder="1" applyAlignment="1">
      <alignment horizontal="left" vertical="center" indent="2"/>
    </xf>
    <xf numFmtId="167" fontId="15" fillId="0" borderId="54" xfId="0" applyNumberFormat="1" applyFont="1" applyBorder="1" applyAlignment="1">
      <alignment horizontal="left" vertical="center" indent="2"/>
    </xf>
    <xf numFmtId="0" fontId="15" fillId="0" borderId="54" xfId="0" applyFont="1" applyBorder="1" applyAlignment="1">
      <alignment horizontal="left" vertical="center" indent="2"/>
    </xf>
    <xf numFmtId="4" fontId="15" fillId="0" borderId="54" xfId="0" applyNumberFormat="1" applyFont="1" applyBorder="1" applyAlignment="1">
      <alignment horizontal="left" vertical="center" indent="2"/>
    </xf>
    <xf numFmtId="0" fontId="16" fillId="0" borderId="54" xfId="0" applyFont="1" applyBorder="1" applyAlignment="1">
      <alignment horizontal="left" vertical="center" indent="2"/>
    </xf>
    <xf numFmtId="167" fontId="1" fillId="0" borderId="54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vertical="top"/>
    </xf>
    <xf numFmtId="0" fontId="1" fillId="0" borderId="54" xfId="0" applyFont="1" applyBorder="1" applyAlignment="1">
      <alignment vertical="center" wrapText="1"/>
    </xf>
    <xf numFmtId="165" fontId="1" fillId="0" borderId="54" xfId="0" applyNumberFormat="1" applyFont="1" applyBorder="1" applyAlignment="1">
      <alignment horizontal="right" vertical="center"/>
    </xf>
    <xf numFmtId="4" fontId="1" fillId="0" borderId="54" xfId="0" applyNumberFormat="1" applyFont="1" applyBorder="1" applyAlignment="1">
      <alignment horizontal="right" vertical="center"/>
    </xf>
    <xf numFmtId="166" fontId="1" fillId="0" borderId="54" xfId="0" applyNumberFormat="1" applyFont="1" applyBorder="1" applyAlignment="1">
      <alignment horizontal="right" vertical="center"/>
    </xf>
    <xf numFmtId="168" fontId="1" fillId="0" borderId="54" xfId="0" applyNumberFormat="1" applyFont="1" applyBorder="1" applyAlignment="1">
      <alignment horizontal="right" vertical="center"/>
    </xf>
    <xf numFmtId="4" fontId="17" fillId="0" borderId="54" xfId="0" applyNumberFormat="1" applyFont="1" applyBorder="1" applyAlignment="1">
      <alignment horizontal="left" vertical="center" indent="2"/>
    </xf>
    <xf numFmtId="49" fontId="3" fillId="3" borderId="0" xfId="0" applyNumberFormat="1" applyFont="1" applyFill="1" applyAlignment="1" applyProtection="1">
      <alignment horizontal="left" vertical="center"/>
    </xf>
    <xf numFmtId="165" fontId="1" fillId="6" borderId="54" xfId="0" applyNumberFormat="1" applyFont="1" applyFill="1" applyBorder="1" applyAlignment="1">
      <alignment horizontal="right" vertical="center"/>
    </xf>
    <xf numFmtId="165" fontId="1" fillId="6" borderId="54" xfId="0" applyNumberFormat="1" applyFont="1" applyFill="1" applyBorder="1" applyAlignment="1">
      <alignment vertical="center" wrapText="1"/>
    </xf>
    <xf numFmtId="165" fontId="18" fillId="6" borderId="54" xfId="0" applyNumberFormat="1" applyFont="1" applyFill="1" applyBorder="1" applyAlignment="1">
      <alignment horizontal="right" vertical="center"/>
    </xf>
    <xf numFmtId="167" fontId="18" fillId="0" borderId="54" xfId="0" applyNumberFormat="1" applyFont="1" applyBorder="1" applyAlignment="1">
      <alignment horizontal="center" vertical="center"/>
    </xf>
    <xf numFmtId="49" fontId="18" fillId="0" borderId="54" xfId="0" applyNumberFormat="1" applyFont="1" applyBorder="1" applyAlignment="1">
      <alignment vertical="top"/>
    </xf>
    <xf numFmtId="0" fontId="18" fillId="0" borderId="54" xfId="0" applyFont="1" applyBorder="1" applyAlignment="1">
      <alignment vertical="center" wrapText="1"/>
    </xf>
    <xf numFmtId="4" fontId="18" fillId="0" borderId="54" xfId="0" applyNumberFormat="1" applyFont="1" applyBorder="1" applyAlignment="1">
      <alignment horizontal="right" vertical="center"/>
    </xf>
    <xf numFmtId="166" fontId="18" fillId="0" borderId="54" xfId="0" applyNumberFormat="1" applyFont="1" applyBorder="1" applyAlignment="1">
      <alignment horizontal="right" vertical="center"/>
    </xf>
    <xf numFmtId="165" fontId="18" fillId="0" borderId="54" xfId="0" applyNumberFormat="1" applyFont="1" applyBorder="1" applyAlignment="1">
      <alignment horizontal="right" vertical="center"/>
    </xf>
    <xf numFmtId="168" fontId="18" fillId="0" borderId="54" xfId="0" applyNumberFormat="1" applyFont="1" applyBorder="1" applyAlignment="1">
      <alignment horizontal="right" vertical="center"/>
    </xf>
    <xf numFmtId="0" fontId="18" fillId="0" borderId="0" xfId="0" applyFont="1" applyProtection="1">
      <protection locked="0"/>
    </xf>
    <xf numFmtId="167" fontId="1" fillId="7" borderId="54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</xf>
    <xf numFmtId="164" fontId="3" fillId="0" borderId="12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13" xfId="0" applyNumberFormat="1" applyFont="1" applyFill="1" applyBorder="1" applyAlignment="1" applyProtection="1">
      <alignment horizontal="left" vertical="center" wrapText="1"/>
    </xf>
    <xf numFmtId="164" fontId="3" fillId="0" borderId="18" xfId="0" applyNumberFormat="1" applyFont="1" applyFill="1" applyBorder="1" applyAlignment="1" applyProtection="1">
      <alignment horizontal="left" vertical="center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164" fontId="3" fillId="0" borderId="20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" zoomScaleNormal="100" workbookViewId="0">
      <selection activeCell="E7" sqref="E7:J7"/>
    </sheetView>
  </sheetViews>
  <sheetFormatPr defaultRowHeight="12.75" x14ac:dyDescent="0.2"/>
  <cols>
    <col min="1" max="1" width="2.42578125" style="3" customWidth="1"/>
    <col min="2" max="2" width="1.85546875" style="3" customWidth="1"/>
    <col min="3" max="3" width="2.7109375" style="3" customWidth="1"/>
    <col min="4" max="4" width="6.85546875" style="3" customWidth="1"/>
    <col min="5" max="5" width="13.5703125" style="3" customWidth="1"/>
    <col min="6" max="6" width="0.5703125" style="3" customWidth="1"/>
    <col min="7" max="7" width="2.5703125" style="3" customWidth="1"/>
    <col min="8" max="8" width="2.7109375" style="3" customWidth="1"/>
    <col min="9" max="9" width="9.7109375" style="3" customWidth="1"/>
    <col min="10" max="10" width="13.5703125" style="3" customWidth="1"/>
    <col min="11" max="11" width="0.7109375" style="3" customWidth="1"/>
    <col min="12" max="12" width="2.42578125" style="3" customWidth="1"/>
    <col min="13" max="13" width="2.85546875" style="3" customWidth="1"/>
    <col min="14" max="14" width="2" style="3" customWidth="1"/>
    <col min="15" max="15" width="12.7109375" style="3" customWidth="1"/>
    <col min="16" max="16" width="2.85546875" style="3" customWidth="1"/>
    <col min="17" max="17" width="2" style="3" customWidth="1"/>
    <col min="18" max="18" width="13.5703125" style="3" customWidth="1"/>
    <col min="19" max="19" width="0.5703125" style="3" customWidth="1"/>
    <col min="20" max="16384" width="9.140625" style="3"/>
  </cols>
  <sheetData>
    <row r="1" spans="1:19" ht="12.75" hidden="1" customHeight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2" spans="1:19" ht="23.25" customHeight="1" x14ac:dyDescent="0.35">
      <c r="A2" s="4"/>
      <c r="B2" s="5"/>
      <c r="C2" s="5"/>
      <c r="D2" s="5"/>
      <c r="E2" s="5"/>
      <c r="F2" s="5"/>
      <c r="G2" s="7" t="s"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12" hidden="1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ht="8.25" customHeight="1" x14ac:dyDescent="0.2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</row>
    <row r="5" spans="1:19" ht="24" customHeight="1" x14ac:dyDescent="0.2">
      <c r="A5" s="14"/>
      <c r="B5" s="15" t="s">
        <v>1</v>
      </c>
      <c r="C5" s="15"/>
      <c r="D5" s="15"/>
      <c r="E5" s="204" t="s">
        <v>132</v>
      </c>
      <c r="F5" s="205"/>
      <c r="G5" s="205"/>
      <c r="H5" s="205"/>
      <c r="I5" s="205"/>
      <c r="J5" s="206"/>
      <c r="K5" s="15"/>
      <c r="L5" s="15"/>
      <c r="M5" s="15"/>
      <c r="N5" s="15"/>
      <c r="O5" s="15" t="s">
        <v>2</v>
      </c>
      <c r="P5" s="16" t="s">
        <v>3</v>
      </c>
      <c r="Q5" s="17"/>
      <c r="R5" s="18"/>
      <c r="S5" s="19"/>
    </row>
    <row r="6" spans="1:19" ht="17.25" hidden="1" customHeight="1" x14ac:dyDescent="0.2">
      <c r="A6" s="14"/>
      <c r="B6" s="15" t="s">
        <v>4</v>
      </c>
      <c r="C6" s="15"/>
      <c r="D6" s="15"/>
      <c r="E6" s="20" t="s">
        <v>5</v>
      </c>
      <c r="F6" s="21"/>
      <c r="G6" s="21"/>
      <c r="H6" s="21"/>
      <c r="I6" s="21"/>
      <c r="J6" s="22"/>
      <c r="K6" s="15"/>
      <c r="L6" s="15"/>
      <c r="M6" s="15"/>
      <c r="N6" s="15"/>
      <c r="O6" s="15"/>
      <c r="P6" s="20"/>
      <c r="Q6" s="23"/>
      <c r="R6" s="22"/>
      <c r="S6" s="19"/>
    </row>
    <row r="7" spans="1:19" ht="24" customHeight="1" x14ac:dyDescent="0.2">
      <c r="A7" s="14"/>
      <c r="B7" s="15" t="s">
        <v>6</v>
      </c>
      <c r="C7" s="15"/>
      <c r="D7" s="15"/>
      <c r="E7" s="207" t="s">
        <v>3</v>
      </c>
      <c r="F7" s="208"/>
      <c r="G7" s="208"/>
      <c r="H7" s="208"/>
      <c r="I7" s="208"/>
      <c r="J7" s="209"/>
      <c r="K7" s="15"/>
      <c r="L7" s="15"/>
      <c r="M7" s="15"/>
      <c r="N7" s="15"/>
      <c r="O7" s="15" t="s">
        <v>7</v>
      </c>
      <c r="P7" s="20" t="s">
        <v>8</v>
      </c>
      <c r="Q7" s="23"/>
      <c r="R7" s="22"/>
      <c r="S7" s="19"/>
    </row>
    <row r="8" spans="1:19" ht="17.25" hidden="1" customHeight="1" x14ac:dyDescent="0.2">
      <c r="A8" s="14"/>
      <c r="B8" s="15" t="s">
        <v>9</v>
      </c>
      <c r="C8" s="15"/>
      <c r="D8" s="15"/>
      <c r="E8" s="20" t="s">
        <v>3</v>
      </c>
      <c r="F8" s="15"/>
      <c r="G8" s="15"/>
      <c r="H8" s="15"/>
      <c r="I8" s="15"/>
      <c r="J8" s="22"/>
      <c r="K8" s="15"/>
      <c r="L8" s="15"/>
      <c r="M8" s="15"/>
      <c r="N8" s="15"/>
      <c r="O8" s="15"/>
      <c r="P8" s="20"/>
      <c r="Q8" s="23"/>
      <c r="R8" s="22"/>
      <c r="S8" s="19"/>
    </row>
    <row r="9" spans="1:19" ht="24" customHeight="1" x14ac:dyDescent="0.2">
      <c r="A9" s="14"/>
      <c r="B9" s="15" t="s">
        <v>10</v>
      </c>
      <c r="C9" s="15"/>
      <c r="D9" s="15"/>
      <c r="E9" s="210"/>
      <c r="F9" s="211"/>
      <c r="G9" s="211"/>
      <c r="H9" s="211"/>
      <c r="I9" s="211"/>
      <c r="J9" s="212"/>
      <c r="K9" s="15"/>
      <c r="L9" s="15"/>
      <c r="M9" s="15"/>
      <c r="N9" s="15"/>
      <c r="O9" s="15" t="s">
        <v>11</v>
      </c>
      <c r="P9" s="210" t="s">
        <v>126</v>
      </c>
      <c r="Q9" s="211"/>
      <c r="R9" s="212"/>
      <c r="S9" s="19"/>
    </row>
    <row r="10" spans="1:19" ht="17.25" hidden="1" customHeight="1" x14ac:dyDescent="0.2">
      <c r="A10" s="14"/>
      <c r="B10" s="15" t="s">
        <v>12</v>
      </c>
      <c r="C10" s="15"/>
      <c r="D10" s="15"/>
      <c r="E10" s="24" t="s">
        <v>3</v>
      </c>
      <c r="F10" s="21"/>
      <c r="G10" s="21"/>
      <c r="H10" s="21"/>
      <c r="I10" s="21"/>
      <c r="J10" s="21"/>
      <c r="K10" s="15"/>
      <c r="L10" s="15"/>
      <c r="M10" s="15"/>
      <c r="N10" s="15"/>
      <c r="O10" s="15"/>
      <c r="P10" s="23"/>
      <c r="Q10" s="23"/>
      <c r="R10" s="21"/>
      <c r="S10" s="19"/>
    </row>
    <row r="11" spans="1:19" ht="17.25" hidden="1" customHeight="1" x14ac:dyDescent="0.2">
      <c r="A11" s="14"/>
      <c r="B11" s="15" t="s">
        <v>13</v>
      </c>
      <c r="C11" s="15"/>
      <c r="D11" s="15"/>
      <c r="E11" s="24" t="s">
        <v>3</v>
      </c>
      <c r="F11" s="21"/>
      <c r="G11" s="21"/>
      <c r="H11" s="21"/>
      <c r="I11" s="21"/>
      <c r="J11" s="21"/>
      <c r="K11" s="15"/>
      <c r="L11" s="15"/>
      <c r="M11" s="15"/>
      <c r="N11" s="15"/>
      <c r="O11" s="15"/>
      <c r="P11" s="23"/>
      <c r="Q11" s="23"/>
      <c r="R11" s="21"/>
      <c r="S11" s="19"/>
    </row>
    <row r="12" spans="1:19" ht="17.25" hidden="1" customHeight="1" x14ac:dyDescent="0.2">
      <c r="A12" s="14"/>
      <c r="B12" s="15" t="s">
        <v>14</v>
      </c>
      <c r="C12" s="15"/>
      <c r="D12" s="15"/>
      <c r="E12" s="24" t="s">
        <v>3</v>
      </c>
      <c r="F12" s="21"/>
      <c r="G12" s="21"/>
      <c r="H12" s="21"/>
      <c r="I12" s="21"/>
      <c r="J12" s="21"/>
      <c r="K12" s="15"/>
      <c r="L12" s="15"/>
      <c r="M12" s="15"/>
      <c r="N12" s="15"/>
      <c r="O12" s="15"/>
      <c r="P12" s="23"/>
      <c r="Q12" s="23"/>
      <c r="R12" s="21"/>
      <c r="S12" s="19"/>
    </row>
    <row r="13" spans="1:19" ht="17.25" hidden="1" customHeight="1" x14ac:dyDescent="0.2">
      <c r="A13" s="14"/>
      <c r="B13" s="15"/>
      <c r="C13" s="15"/>
      <c r="D13" s="15"/>
      <c r="E13" s="24" t="s">
        <v>3</v>
      </c>
      <c r="F13" s="21"/>
      <c r="G13" s="21"/>
      <c r="H13" s="21"/>
      <c r="I13" s="21"/>
      <c r="J13" s="21"/>
      <c r="K13" s="15"/>
      <c r="L13" s="15"/>
      <c r="M13" s="15"/>
      <c r="N13" s="15"/>
      <c r="O13" s="15"/>
      <c r="P13" s="23"/>
      <c r="Q13" s="23"/>
      <c r="R13" s="21"/>
      <c r="S13" s="19"/>
    </row>
    <row r="14" spans="1:19" ht="17.25" hidden="1" customHeight="1" x14ac:dyDescent="0.2">
      <c r="A14" s="14"/>
      <c r="B14" s="15"/>
      <c r="C14" s="15"/>
      <c r="D14" s="15"/>
      <c r="E14" s="24" t="s">
        <v>3</v>
      </c>
      <c r="F14" s="21"/>
      <c r="G14" s="21"/>
      <c r="H14" s="21"/>
      <c r="I14" s="21"/>
      <c r="J14" s="21"/>
      <c r="K14" s="15"/>
      <c r="L14" s="15"/>
      <c r="M14" s="15"/>
      <c r="N14" s="15"/>
      <c r="O14" s="15"/>
      <c r="P14" s="23"/>
      <c r="Q14" s="23"/>
      <c r="R14" s="21"/>
      <c r="S14" s="19"/>
    </row>
    <row r="15" spans="1:19" ht="17.25" hidden="1" customHeight="1" x14ac:dyDescent="0.2">
      <c r="A15" s="14"/>
      <c r="B15" s="15"/>
      <c r="C15" s="15"/>
      <c r="D15" s="15"/>
      <c r="E15" s="24" t="s">
        <v>3</v>
      </c>
      <c r="F15" s="21"/>
      <c r="G15" s="21"/>
      <c r="H15" s="21"/>
      <c r="I15" s="21"/>
      <c r="J15" s="21"/>
      <c r="K15" s="15"/>
      <c r="L15" s="15"/>
      <c r="M15" s="15"/>
      <c r="N15" s="15"/>
      <c r="O15" s="15"/>
      <c r="P15" s="23"/>
      <c r="Q15" s="23"/>
      <c r="R15" s="21"/>
      <c r="S15" s="19"/>
    </row>
    <row r="16" spans="1:19" ht="17.25" hidden="1" customHeight="1" x14ac:dyDescent="0.2">
      <c r="A16" s="14"/>
      <c r="B16" s="15"/>
      <c r="C16" s="15"/>
      <c r="D16" s="15"/>
      <c r="E16" s="24" t="s">
        <v>3</v>
      </c>
      <c r="F16" s="21"/>
      <c r="G16" s="21"/>
      <c r="H16" s="21"/>
      <c r="I16" s="21"/>
      <c r="J16" s="21"/>
      <c r="K16" s="15"/>
      <c r="L16" s="15"/>
      <c r="M16" s="15"/>
      <c r="N16" s="15"/>
      <c r="O16" s="15"/>
      <c r="P16" s="23"/>
      <c r="Q16" s="23"/>
      <c r="R16" s="21"/>
      <c r="S16" s="19"/>
    </row>
    <row r="17" spans="1:19" ht="17.25" hidden="1" customHeight="1" x14ac:dyDescent="0.2">
      <c r="A17" s="14"/>
      <c r="B17" s="15"/>
      <c r="C17" s="15"/>
      <c r="D17" s="15"/>
      <c r="E17" s="24" t="s">
        <v>3</v>
      </c>
      <c r="F17" s="21"/>
      <c r="G17" s="21"/>
      <c r="H17" s="21"/>
      <c r="I17" s="21"/>
      <c r="J17" s="21"/>
      <c r="K17" s="15"/>
      <c r="L17" s="15"/>
      <c r="M17" s="15"/>
      <c r="N17" s="15"/>
      <c r="O17" s="15"/>
      <c r="P17" s="23"/>
      <c r="Q17" s="23"/>
      <c r="R17" s="21"/>
      <c r="S17" s="19"/>
    </row>
    <row r="18" spans="1:19" ht="17.25" hidden="1" customHeight="1" x14ac:dyDescent="0.2">
      <c r="A18" s="14"/>
      <c r="B18" s="15"/>
      <c r="C18" s="15"/>
      <c r="D18" s="15"/>
      <c r="E18" s="24" t="s">
        <v>3</v>
      </c>
      <c r="F18" s="21"/>
      <c r="G18" s="21"/>
      <c r="H18" s="21"/>
      <c r="I18" s="21"/>
      <c r="J18" s="21"/>
      <c r="K18" s="15"/>
      <c r="L18" s="15"/>
      <c r="M18" s="15"/>
      <c r="N18" s="15"/>
      <c r="O18" s="15"/>
      <c r="P18" s="23"/>
      <c r="Q18" s="23"/>
      <c r="R18" s="21"/>
      <c r="S18" s="19"/>
    </row>
    <row r="19" spans="1:19" ht="17.25" hidden="1" customHeight="1" x14ac:dyDescent="0.2">
      <c r="A19" s="14"/>
      <c r="B19" s="15"/>
      <c r="C19" s="15"/>
      <c r="D19" s="15"/>
      <c r="E19" s="24" t="s">
        <v>3</v>
      </c>
      <c r="F19" s="21"/>
      <c r="G19" s="21"/>
      <c r="H19" s="21"/>
      <c r="I19" s="21"/>
      <c r="J19" s="21"/>
      <c r="K19" s="15"/>
      <c r="L19" s="15"/>
      <c r="M19" s="15"/>
      <c r="N19" s="15"/>
      <c r="O19" s="15"/>
      <c r="P19" s="23"/>
      <c r="Q19" s="23"/>
      <c r="R19" s="21"/>
      <c r="S19" s="19"/>
    </row>
    <row r="20" spans="1:19" ht="17.25" hidden="1" customHeight="1" x14ac:dyDescent="0.2">
      <c r="A20" s="14"/>
      <c r="B20" s="15"/>
      <c r="C20" s="15"/>
      <c r="D20" s="15"/>
      <c r="E20" s="24" t="s">
        <v>3</v>
      </c>
      <c r="F20" s="21"/>
      <c r="G20" s="21"/>
      <c r="H20" s="21"/>
      <c r="I20" s="21"/>
      <c r="J20" s="21"/>
      <c r="K20" s="15"/>
      <c r="L20" s="15"/>
      <c r="M20" s="15"/>
      <c r="N20" s="15"/>
      <c r="O20" s="15"/>
      <c r="P20" s="23"/>
      <c r="Q20" s="23"/>
      <c r="R20" s="21"/>
      <c r="S20" s="19"/>
    </row>
    <row r="21" spans="1:19" ht="17.25" hidden="1" customHeight="1" x14ac:dyDescent="0.2">
      <c r="A21" s="14"/>
      <c r="B21" s="15"/>
      <c r="C21" s="15"/>
      <c r="D21" s="15"/>
      <c r="E21" s="24" t="s">
        <v>3</v>
      </c>
      <c r="F21" s="21"/>
      <c r="G21" s="21"/>
      <c r="H21" s="21"/>
      <c r="I21" s="21"/>
      <c r="J21" s="21"/>
      <c r="K21" s="15"/>
      <c r="L21" s="15"/>
      <c r="M21" s="15"/>
      <c r="N21" s="15"/>
      <c r="O21" s="15"/>
      <c r="P21" s="23"/>
      <c r="Q21" s="23"/>
      <c r="R21" s="21"/>
      <c r="S21" s="19"/>
    </row>
    <row r="22" spans="1:19" ht="17.25" hidden="1" customHeight="1" x14ac:dyDescent="0.2">
      <c r="A22" s="14"/>
      <c r="B22" s="15"/>
      <c r="C22" s="15"/>
      <c r="D22" s="15"/>
      <c r="E22" s="24" t="s">
        <v>3</v>
      </c>
      <c r="F22" s="21"/>
      <c r="G22" s="21"/>
      <c r="H22" s="21"/>
      <c r="I22" s="21"/>
      <c r="J22" s="21"/>
      <c r="K22" s="15"/>
      <c r="L22" s="15"/>
      <c r="M22" s="15"/>
      <c r="N22" s="15"/>
      <c r="O22" s="15"/>
      <c r="P22" s="23"/>
      <c r="Q22" s="23"/>
      <c r="R22" s="21"/>
      <c r="S22" s="19"/>
    </row>
    <row r="23" spans="1:19" ht="17.25" hidden="1" customHeight="1" x14ac:dyDescent="0.2">
      <c r="A23" s="14"/>
      <c r="B23" s="15"/>
      <c r="C23" s="15"/>
      <c r="D23" s="15"/>
      <c r="E23" s="24" t="s">
        <v>3</v>
      </c>
      <c r="F23" s="21"/>
      <c r="G23" s="21"/>
      <c r="H23" s="21"/>
      <c r="I23" s="21"/>
      <c r="J23" s="21"/>
      <c r="K23" s="15"/>
      <c r="L23" s="15"/>
      <c r="M23" s="15"/>
      <c r="N23" s="15"/>
      <c r="O23" s="15"/>
      <c r="P23" s="23"/>
      <c r="Q23" s="23"/>
      <c r="R23" s="21"/>
      <c r="S23" s="19"/>
    </row>
    <row r="24" spans="1:19" ht="17.25" hidden="1" customHeight="1" x14ac:dyDescent="0.2">
      <c r="A24" s="14"/>
      <c r="B24" s="15"/>
      <c r="C24" s="15"/>
      <c r="D24" s="15"/>
      <c r="E24" s="24" t="s">
        <v>3</v>
      </c>
      <c r="F24" s="21"/>
      <c r="G24" s="21"/>
      <c r="H24" s="21"/>
      <c r="I24" s="21"/>
      <c r="J24" s="21"/>
      <c r="K24" s="15"/>
      <c r="L24" s="15"/>
      <c r="M24" s="15"/>
      <c r="N24" s="15"/>
      <c r="O24" s="15"/>
      <c r="P24" s="23"/>
      <c r="Q24" s="23"/>
      <c r="R24" s="21"/>
      <c r="S24" s="19"/>
    </row>
    <row r="25" spans="1:19" ht="17.850000000000001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 t="s">
        <v>15</v>
      </c>
      <c r="P25" s="15" t="s">
        <v>16</v>
      </c>
      <c r="Q25" s="15"/>
      <c r="R25" s="15"/>
      <c r="S25" s="19"/>
    </row>
    <row r="26" spans="1:19" ht="17.850000000000001" customHeight="1" x14ac:dyDescent="0.2">
      <c r="A26" s="14"/>
      <c r="B26" s="15" t="s">
        <v>17</v>
      </c>
      <c r="C26" s="15"/>
      <c r="D26" s="15"/>
      <c r="E26" s="16" t="s">
        <v>18</v>
      </c>
      <c r="F26" s="25"/>
      <c r="G26" s="25"/>
      <c r="H26" s="25"/>
      <c r="I26" s="25"/>
      <c r="J26" s="18"/>
      <c r="K26" s="15"/>
      <c r="L26" s="15"/>
      <c r="M26" s="15"/>
      <c r="N26" s="15"/>
      <c r="O26" s="26" t="s">
        <v>19</v>
      </c>
      <c r="P26" s="27" t="s">
        <v>20</v>
      </c>
      <c r="Q26" s="28"/>
      <c r="R26" s="29">
        <v>759074</v>
      </c>
      <c r="S26" s="19"/>
    </row>
    <row r="27" spans="1:19" ht="17.850000000000001" customHeight="1" x14ac:dyDescent="0.2">
      <c r="A27" s="14"/>
      <c r="B27" s="15" t="s">
        <v>21</v>
      </c>
      <c r="C27" s="15"/>
      <c r="D27" s="15"/>
      <c r="E27" s="20" t="s">
        <v>8</v>
      </c>
      <c r="F27" s="15"/>
      <c r="G27" s="15"/>
      <c r="H27" s="15"/>
      <c r="I27" s="15"/>
      <c r="J27" s="22"/>
      <c r="K27" s="15"/>
      <c r="L27" s="15"/>
      <c r="M27" s="15"/>
      <c r="N27" s="15"/>
      <c r="O27" s="26" t="s">
        <v>8</v>
      </c>
      <c r="P27" s="27" t="s">
        <v>8</v>
      </c>
      <c r="Q27" s="28"/>
      <c r="R27" s="29"/>
      <c r="S27" s="19"/>
    </row>
    <row r="28" spans="1:19" ht="17.850000000000001" customHeight="1" x14ac:dyDescent="0.2">
      <c r="A28" s="14"/>
      <c r="B28" s="15" t="s">
        <v>22</v>
      </c>
      <c r="C28" s="15"/>
      <c r="D28" s="15"/>
      <c r="E28" s="20" t="s">
        <v>3</v>
      </c>
      <c r="F28" s="15"/>
      <c r="G28" s="15"/>
      <c r="H28" s="15"/>
      <c r="I28" s="15"/>
      <c r="J28" s="22"/>
      <c r="K28" s="15"/>
      <c r="L28" s="15"/>
      <c r="M28" s="15"/>
      <c r="N28" s="15"/>
      <c r="O28" s="26" t="s">
        <v>8</v>
      </c>
      <c r="P28" s="27" t="s">
        <v>8</v>
      </c>
      <c r="Q28" s="28"/>
      <c r="R28" s="29"/>
      <c r="S28" s="19"/>
    </row>
    <row r="29" spans="1:19" ht="17.850000000000001" customHeight="1" x14ac:dyDescent="0.2">
      <c r="A29" s="14"/>
      <c r="B29" s="15"/>
      <c r="C29" s="15"/>
      <c r="D29" s="15"/>
      <c r="E29" s="30" t="s">
        <v>8</v>
      </c>
      <c r="F29" s="31"/>
      <c r="G29" s="31"/>
      <c r="H29" s="31"/>
      <c r="I29" s="31"/>
      <c r="J29" s="32"/>
      <c r="K29" s="15"/>
      <c r="L29" s="15"/>
      <c r="M29" s="15"/>
      <c r="N29" s="15"/>
      <c r="O29" s="33"/>
      <c r="P29" s="33"/>
      <c r="Q29" s="33"/>
      <c r="R29" s="15"/>
      <c r="S29" s="19"/>
    </row>
    <row r="30" spans="1:19" ht="17.850000000000001" customHeight="1" x14ac:dyDescent="0.2">
      <c r="A30" s="14"/>
      <c r="B30" s="15"/>
      <c r="C30" s="15"/>
      <c r="D30" s="15"/>
      <c r="E30" s="33" t="s">
        <v>23</v>
      </c>
      <c r="F30" s="15"/>
      <c r="G30" s="15" t="s">
        <v>24</v>
      </c>
      <c r="H30" s="15"/>
      <c r="I30" s="15"/>
      <c r="J30" s="15" t="s">
        <v>125</v>
      </c>
      <c r="K30" s="15"/>
      <c r="L30" s="15"/>
      <c r="M30" s="15"/>
      <c r="N30" s="15"/>
      <c r="O30" s="33" t="s">
        <v>25</v>
      </c>
      <c r="P30" s="33"/>
      <c r="Q30" s="33"/>
      <c r="R30" s="34"/>
      <c r="S30" s="19"/>
    </row>
    <row r="31" spans="1:19" ht="17.850000000000001" customHeight="1" x14ac:dyDescent="0.2">
      <c r="A31" s="14"/>
      <c r="B31" s="15"/>
      <c r="C31" s="15"/>
      <c r="D31" s="15"/>
      <c r="E31" s="26" t="s">
        <v>8</v>
      </c>
      <c r="F31" s="15"/>
      <c r="G31" s="27" t="s">
        <v>18</v>
      </c>
      <c r="H31" s="35"/>
      <c r="I31" s="36"/>
      <c r="J31" s="15"/>
      <c r="K31" s="15"/>
      <c r="L31" s="15"/>
      <c r="M31" s="15"/>
      <c r="N31" s="15"/>
      <c r="O31" s="37" t="s">
        <v>127</v>
      </c>
      <c r="P31" s="33"/>
      <c r="Q31" s="33"/>
      <c r="R31" s="38"/>
      <c r="S31" s="19"/>
    </row>
    <row r="32" spans="1:19" ht="8.25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</row>
    <row r="33" spans="1:19" ht="20.25" customHeight="1" x14ac:dyDescent="0.2">
      <c r="A33" s="42"/>
      <c r="B33" s="43"/>
      <c r="C33" s="43"/>
      <c r="D33" s="43"/>
      <c r="E33" s="44" t="s">
        <v>26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5"/>
    </row>
    <row r="34" spans="1:19" ht="20.25" customHeight="1" x14ac:dyDescent="0.2">
      <c r="A34" s="46" t="s">
        <v>27</v>
      </c>
      <c r="B34" s="47"/>
      <c r="C34" s="47"/>
      <c r="D34" s="48"/>
      <c r="E34" s="49" t="s">
        <v>28</v>
      </c>
      <c r="F34" s="48"/>
      <c r="G34" s="49" t="s">
        <v>29</v>
      </c>
      <c r="H34" s="47"/>
      <c r="I34" s="48"/>
      <c r="J34" s="49" t="s">
        <v>30</v>
      </c>
      <c r="K34" s="47"/>
      <c r="L34" s="49" t="s">
        <v>31</v>
      </c>
      <c r="M34" s="47"/>
      <c r="N34" s="47"/>
      <c r="O34" s="48"/>
      <c r="P34" s="49" t="s">
        <v>32</v>
      </c>
      <c r="Q34" s="47"/>
      <c r="R34" s="47"/>
      <c r="S34" s="50"/>
    </row>
    <row r="35" spans="1:19" ht="20.25" customHeight="1" x14ac:dyDescent="0.2">
      <c r="A35" s="51"/>
      <c r="B35" s="52"/>
      <c r="C35" s="52"/>
      <c r="D35" s="53">
        <v>0</v>
      </c>
      <c r="E35" s="54">
        <f>IF(D35=0,0,R47/D35)</f>
        <v>0</v>
      </c>
      <c r="F35" s="55"/>
      <c r="G35" s="56"/>
      <c r="H35" s="52"/>
      <c r="I35" s="53">
        <v>0</v>
      </c>
      <c r="J35" s="54">
        <f>IF(I35=0,0,R47/I35)</f>
        <v>0</v>
      </c>
      <c r="K35" s="57"/>
      <c r="L35" s="56"/>
      <c r="M35" s="52"/>
      <c r="N35" s="52"/>
      <c r="O35" s="53">
        <v>0</v>
      </c>
      <c r="P35" s="56"/>
      <c r="Q35" s="52"/>
      <c r="R35" s="58">
        <f>IF(O35=0,0,R47/O35)</f>
        <v>0</v>
      </c>
      <c r="S35" s="59"/>
    </row>
    <row r="36" spans="1:19" ht="20.25" customHeight="1" x14ac:dyDescent="0.2">
      <c r="A36" s="42"/>
      <c r="B36" s="43"/>
      <c r="C36" s="43"/>
      <c r="D36" s="43"/>
      <c r="E36" s="44" t="s">
        <v>33</v>
      </c>
      <c r="F36" s="43"/>
      <c r="G36" s="43"/>
      <c r="H36" s="43"/>
      <c r="I36" s="43"/>
      <c r="J36" s="60" t="s">
        <v>34</v>
      </c>
      <c r="K36" s="43"/>
      <c r="L36" s="43"/>
      <c r="M36" s="43"/>
      <c r="N36" s="43"/>
      <c r="O36" s="43"/>
      <c r="P36" s="43"/>
      <c r="Q36" s="43"/>
      <c r="R36" s="43"/>
      <c r="S36" s="45"/>
    </row>
    <row r="37" spans="1:19" ht="20.25" customHeight="1" x14ac:dyDescent="0.2">
      <c r="A37" s="61" t="s">
        <v>35</v>
      </c>
      <c r="B37" s="62"/>
      <c r="C37" s="63" t="s">
        <v>36</v>
      </c>
      <c r="D37" s="64"/>
      <c r="E37" s="64"/>
      <c r="F37" s="65"/>
      <c r="G37" s="61" t="s">
        <v>37</v>
      </c>
      <c r="H37" s="66"/>
      <c r="I37" s="63" t="s">
        <v>38</v>
      </c>
      <c r="J37" s="64"/>
      <c r="K37" s="64"/>
      <c r="L37" s="61" t="s">
        <v>39</v>
      </c>
      <c r="M37" s="66"/>
      <c r="N37" s="63" t="s">
        <v>40</v>
      </c>
      <c r="O37" s="64"/>
      <c r="P37" s="64"/>
      <c r="Q37" s="64"/>
      <c r="R37" s="64"/>
      <c r="S37" s="65"/>
    </row>
    <row r="38" spans="1:19" ht="20.25" customHeight="1" x14ac:dyDescent="0.2">
      <c r="A38" s="67">
        <v>1</v>
      </c>
      <c r="B38" s="68" t="s">
        <v>41</v>
      </c>
      <c r="C38" s="18"/>
      <c r="D38" s="69" t="s">
        <v>42</v>
      </c>
      <c r="E38" s="70">
        <f>SUMIF(Rozpocet!O5:O15,8,Rozpocet!I5:I15)</f>
        <v>0</v>
      </c>
      <c r="F38" s="71"/>
      <c r="G38" s="67">
        <v>8</v>
      </c>
      <c r="H38" s="72" t="s">
        <v>43</v>
      </c>
      <c r="I38" s="29"/>
      <c r="J38" s="73">
        <v>0</v>
      </c>
      <c r="K38" s="74"/>
      <c r="L38" s="67">
        <v>13</v>
      </c>
      <c r="M38" s="27" t="s">
        <v>44</v>
      </c>
      <c r="N38" s="35"/>
      <c r="O38" s="35"/>
      <c r="P38" s="75" t="str">
        <f>M49</f>
        <v>21</v>
      </c>
      <c r="Q38" s="76" t="s">
        <v>46</v>
      </c>
      <c r="R38" s="70">
        <v>0</v>
      </c>
      <c r="S38" s="77"/>
    </row>
    <row r="39" spans="1:19" ht="20.25" customHeight="1" x14ac:dyDescent="0.2">
      <c r="A39" s="67">
        <v>2</v>
      </c>
      <c r="B39" s="78"/>
      <c r="C39" s="32"/>
      <c r="D39" s="69" t="s">
        <v>47</v>
      </c>
      <c r="E39" s="70">
        <f>R47</f>
        <v>0</v>
      </c>
      <c r="F39" s="71"/>
      <c r="G39" s="67">
        <v>9</v>
      </c>
      <c r="H39" s="15" t="s">
        <v>48</v>
      </c>
      <c r="I39" s="69"/>
      <c r="J39" s="73">
        <v>0</v>
      </c>
      <c r="K39" s="74"/>
      <c r="L39" s="67">
        <v>14</v>
      </c>
      <c r="M39" s="27" t="s">
        <v>49</v>
      </c>
      <c r="N39" s="35"/>
      <c r="O39" s="35"/>
      <c r="P39" s="75" t="str">
        <f>M49</f>
        <v>21</v>
      </c>
      <c r="Q39" s="76" t="s">
        <v>46</v>
      </c>
      <c r="R39" s="70">
        <v>0</v>
      </c>
      <c r="S39" s="77"/>
    </row>
    <row r="40" spans="1:19" ht="20.25" customHeight="1" x14ac:dyDescent="0.2">
      <c r="A40" s="67">
        <v>3</v>
      </c>
      <c r="B40" s="68" t="s">
        <v>50</v>
      </c>
      <c r="C40" s="18"/>
      <c r="D40" s="69" t="s">
        <v>42</v>
      </c>
      <c r="E40" s="70">
        <f>SUMIF(Rozpocet!O11:O15,32,Rozpocet!I11:I15)</f>
        <v>0</v>
      </c>
      <c r="F40" s="71"/>
      <c r="G40" s="67">
        <v>10</v>
      </c>
      <c r="H40" s="72" t="s">
        <v>51</v>
      </c>
      <c r="I40" s="29"/>
      <c r="J40" s="73">
        <v>0</v>
      </c>
      <c r="K40" s="74"/>
      <c r="L40" s="67">
        <v>15</v>
      </c>
      <c r="M40" s="27" t="s">
        <v>52</v>
      </c>
      <c r="N40" s="35"/>
      <c r="O40" s="35"/>
      <c r="P40" s="75" t="str">
        <f>M49</f>
        <v>21</v>
      </c>
      <c r="Q40" s="76" t="s">
        <v>46</v>
      </c>
      <c r="R40" s="70">
        <v>0</v>
      </c>
      <c r="S40" s="77"/>
    </row>
    <row r="41" spans="1:19" ht="20.25" customHeight="1" x14ac:dyDescent="0.2">
      <c r="A41" s="67">
        <v>4</v>
      </c>
      <c r="B41" s="78"/>
      <c r="C41" s="32"/>
      <c r="D41" s="69" t="s">
        <v>47</v>
      </c>
      <c r="E41" s="70">
        <f>SUMIF(Rozpocet!O12:O15,16,Rozpocet!I12:I15)+SUMIF(Rozpocet!O12:O15,128,Rozpocet!I12:I15)</f>
        <v>0</v>
      </c>
      <c r="F41" s="71"/>
      <c r="G41" s="67">
        <v>11</v>
      </c>
      <c r="H41" s="72"/>
      <c r="I41" s="29"/>
      <c r="J41" s="73">
        <v>0</v>
      </c>
      <c r="K41" s="74"/>
      <c r="L41" s="67">
        <v>16</v>
      </c>
      <c r="M41" s="27" t="s">
        <v>53</v>
      </c>
      <c r="N41" s="35"/>
      <c r="O41" s="35"/>
      <c r="P41" s="75" t="str">
        <f>M49</f>
        <v>21</v>
      </c>
      <c r="Q41" s="76" t="s">
        <v>46</v>
      </c>
      <c r="R41" s="70">
        <v>0</v>
      </c>
      <c r="S41" s="77"/>
    </row>
    <row r="42" spans="1:19" ht="20.25" customHeight="1" x14ac:dyDescent="0.2">
      <c r="A42" s="67">
        <v>5</v>
      </c>
      <c r="B42" s="68" t="s">
        <v>54</v>
      </c>
      <c r="C42" s="18"/>
      <c r="D42" s="69" t="s">
        <v>42</v>
      </c>
      <c r="E42" s="70">
        <f>SUMIF(Rozpocet!O13:O15,256,Rozpocet!I13:I15)</f>
        <v>0</v>
      </c>
      <c r="F42" s="71"/>
      <c r="G42" s="79"/>
      <c r="H42" s="35"/>
      <c r="I42" s="29"/>
      <c r="J42" s="80"/>
      <c r="K42" s="74"/>
      <c r="L42" s="67">
        <v>17</v>
      </c>
      <c r="M42" s="27" t="s">
        <v>55</v>
      </c>
      <c r="N42" s="35"/>
      <c r="O42" s="35"/>
      <c r="P42" s="75" t="str">
        <f>M49</f>
        <v>21</v>
      </c>
      <c r="Q42" s="76" t="s">
        <v>46</v>
      </c>
      <c r="R42" s="70">
        <v>0</v>
      </c>
      <c r="S42" s="77"/>
    </row>
    <row r="43" spans="1:19" ht="20.25" customHeight="1" x14ac:dyDescent="0.2">
      <c r="A43" s="67">
        <v>6</v>
      </c>
      <c r="B43" s="78"/>
      <c r="C43" s="32"/>
      <c r="D43" s="69" t="s">
        <v>47</v>
      </c>
      <c r="E43" s="70">
        <f>SUMIF(Rozpocet!O14:O15,64,Rozpocet!I14:I15)</f>
        <v>0</v>
      </c>
      <c r="F43" s="71"/>
      <c r="G43" s="79"/>
      <c r="H43" s="35"/>
      <c r="I43" s="29"/>
      <c r="J43" s="80"/>
      <c r="K43" s="74"/>
      <c r="L43" s="67">
        <v>18</v>
      </c>
      <c r="M43" s="72" t="s">
        <v>56</v>
      </c>
      <c r="N43" s="35"/>
      <c r="O43" s="35"/>
      <c r="P43" s="35"/>
      <c r="Q43" s="29"/>
      <c r="R43" s="70">
        <f>SUMIF(Rozpocet!O14:O15,1024,Rozpocet!I14:I15)</f>
        <v>0</v>
      </c>
      <c r="S43" s="77"/>
    </row>
    <row r="44" spans="1:19" ht="20.25" customHeight="1" x14ac:dyDescent="0.2">
      <c r="A44" s="67">
        <v>7</v>
      </c>
      <c r="B44" s="81" t="s">
        <v>57</v>
      </c>
      <c r="C44" s="35"/>
      <c r="D44" s="29"/>
      <c r="E44" s="82">
        <f>SUM(E38:E43)</f>
        <v>0</v>
      </c>
      <c r="F44" s="83"/>
      <c r="G44" s="67">
        <v>12</v>
      </c>
      <c r="H44" s="81" t="s">
        <v>58</v>
      </c>
      <c r="I44" s="29"/>
      <c r="J44" s="84">
        <f>SUM(J38:J41)</f>
        <v>0</v>
      </c>
      <c r="K44" s="85"/>
      <c r="L44" s="67">
        <v>19</v>
      </c>
      <c r="M44" s="68" t="s">
        <v>59</v>
      </c>
      <c r="N44" s="25"/>
      <c r="O44" s="25"/>
      <c r="P44" s="25"/>
      <c r="Q44" s="86"/>
      <c r="R44" s="82">
        <f>SUM(R38:R43)</f>
        <v>0</v>
      </c>
      <c r="S44" s="45"/>
    </row>
    <row r="45" spans="1:19" ht="20.25" customHeight="1" x14ac:dyDescent="0.2">
      <c r="A45" s="87">
        <v>20</v>
      </c>
      <c r="B45" s="88" t="s">
        <v>60</v>
      </c>
      <c r="C45" s="89"/>
      <c r="D45" s="90"/>
      <c r="E45" s="91">
        <f>SUMIF(Rozpocet!O14:O15,512,Rozpocet!I14:I15)</f>
        <v>0</v>
      </c>
      <c r="F45" s="92"/>
      <c r="G45" s="87">
        <v>21</v>
      </c>
      <c r="H45" s="88" t="s">
        <v>61</v>
      </c>
      <c r="I45" s="90"/>
      <c r="J45" s="93">
        <v>0</v>
      </c>
      <c r="K45" s="94" t="str">
        <f>M49</f>
        <v>21</v>
      </c>
      <c r="L45" s="87">
        <v>22</v>
      </c>
      <c r="M45" s="88" t="s">
        <v>62</v>
      </c>
      <c r="N45" s="89"/>
      <c r="O45" s="89"/>
      <c r="P45" s="89"/>
      <c r="Q45" s="90"/>
      <c r="R45" s="91">
        <f>SUMIF(Rozpocet!O14:O15,"&lt;4",Rozpocet!I14:I15)+SUMIF(Rozpocet!O14:O15,"&gt;1024",Rozpocet!I14:I15)</f>
        <v>0</v>
      </c>
      <c r="S45" s="41"/>
    </row>
    <row r="46" spans="1:19" ht="20.25" customHeight="1" x14ac:dyDescent="0.2">
      <c r="A46" s="95" t="s">
        <v>21</v>
      </c>
      <c r="B46" s="12"/>
      <c r="C46" s="12"/>
      <c r="D46" s="12"/>
      <c r="E46" s="12"/>
      <c r="F46" s="96"/>
      <c r="G46" s="97"/>
      <c r="H46" s="12"/>
      <c r="I46" s="12"/>
      <c r="J46" s="12"/>
      <c r="K46" s="12"/>
      <c r="L46" s="98" t="s">
        <v>63</v>
      </c>
      <c r="M46" s="48"/>
      <c r="N46" s="63" t="s">
        <v>64</v>
      </c>
      <c r="O46" s="47"/>
      <c r="P46" s="47"/>
      <c r="Q46" s="47"/>
      <c r="R46" s="47"/>
      <c r="S46" s="50"/>
    </row>
    <row r="47" spans="1:19" ht="20.25" customHeight="1" x14ac:dyDescent="0.2">
      <c r="A47" s="14"/>
      <c r="B47" s="15"/>
      <c r="C47" s="15"/>
      <c r="D47" s="15"/>
      <c r="E47" s="15"/>
      <c r="F47" s="22"/>
      <c r="G47" s="99"/>
      <c r="H47" s="15"/>
      <c r="I47" s="15"/>
      <c r="J47" s="15"/>
      <c r="K47" s="15"/>
      <c r="L47" s="67">
        <v>23</v>
      </c>
      <c r="M47" s="72" t="s">
        <v>65</v>
      </c>
      <c r="N47" s="35"/>
      <c r="O47" s="35"/>
      <c r="P47" s="35"/>
      <c r="Q47" s="77"/>
      <c r="R47" s="190">
        <f>Rekapitulace!C16</f>
        <v>0</v>
      </c>
      <c r="S47" s="100">
        <f>E44+J44+R44+E45+J45+R45</f>
        <v>0</v>
      </c>
    </row>
    <row r="48" spans="1:19" ht="20.25" customHeight="1" x14ac:dyDescent="0.2">
      <c r="A48" s="101" t="s">
        <v>66</v>
      </c>
      <c r="B48" s="31"/>
      <c r="C48" s="31"/>
      <c r="D48" s="31"/>
      <c r="E48" s="31"/>
      <c r="F48" s="32"/>
      <c r="G48" s="102" t="s">
        <v>67</v>
      </c>
      <c r="H48" s="31"/>
      <c r="I48" s="31"/>
      <c r="J48" s="31"/>
      <c r="K48" s="31"/>
      <c r="L48" s="67">
        <v>24</v>
      </c>
      <c r="M48" s="103" t="s">
        <v>68</v>
      </c>
      <c r="N48" s="32" t="s">
        <v>46</v>
      </c>
      <c r="O48" s="104"/>
      <c r="P48" s="35" t="s">
        <v>69</v>
      </c>
      <c r="Q48" s="29"/>
      <c r="R48" s="105">
        <f>ROUND(O48*M48/100,2)</f>
        <v>0</v>
      </c>
      <c r="S48" s="106">
        <f>O48*M48/100</f>
        <v>0</v>
      </c>
    </row>
    <row r="49" spans="1:19" ht="20.25" customHeight="1" thickBot="1" x14ac:dyDescent="0.25">
      <c r="A49" s="107" t="s">
        <v>17</v>
      </c>
      <c r="B49" s="25"/>
      <c r="C49" s="25"/>
      <c r="D49" s="25"/>
      <c r="E49" s="25"/>
      <c r="F49" s="18"/>
      <c r="G49" s="108"/>
      <c r="H49" s="25"/>
      <c r="I49" s="25"/>
      <c r="J49" s="25"/>
      <c r="K49" s="25"/>
      <c r="L49" s="67">
        <v>25</v>
      </c>
      <c r="M49" s="109" t="s">
        <v>45</v>
      </c>
      <c r="N49" s="29" t="s">
        <v>46</v>
      </c>
      <c r="O49" s="104">
        <f>R47</f>
        <v>0</v>
      </c>
      <c r="P49" s="35" t="s">
        <v>69</v>
      </c>
      <c r="Q49" s="29"/>
      <c r="R49" s="70">
        <f>ROUND(O49*M49/100,2)</f>
        <v>0</v>
      </c>
      <c r="S49" s="110">
        <f>O49*M49/100</f>
        <v>0</v>
      </c>
    </row>
    <row r="50" spans="1:19" ht="20.25" customHeight="1" thickBot="1" x14ac:dyDescent="0.25">
      <c r="A50" s="14"/>
      <c r="B50" s="15"/>
      <c r="C50" s="15"/>
      <c r="D50" s="15"/>
      <c r="E50" s="15"/>
      <c r="F50" s="22"/>
      <c r="G50" s="99"/>
      <c r="H50" s="15"/>
      <c r="I50" s="15"/>
      <c r="J50" s="15"/>
      <c r="K50" s="15"/>
      <c r="L50" s="87">
        <v>26</v>
      </c>
      <c r="M50" s="111" t="s">
        <v>70</v>
      </c>
      <c r="N50" s="89"/>
      <c r="O50" s="89"/>
      <c r="P50" s="89"/>
      <c r="Q50" s="112"/>
      <c r="R50" s="113">
        <f>R47+R49</f>
        <v>0</v>
      </c>
      <c r="S50" s="114"/>
    </row>
    <row r="51" spans="1:19" ht="20.25" customHeight="1" x14ac:dyDescent="0.2">
      <c r="A51" s="101" t="s">
        <v>66</v>
      </c>
      <c r="B51" s="31"/>
      <c r="C51" s="31"/>
      <c r="D51" s="31"/>
      <c r="E51" s="31"/>
      <c r="F51" s="32"/>
      <c r="G51" s="102" t="s">
        <v>67</v>
      </c>
      <c r="H51" s="31"/>
      <c r="I51" s="31"/>
      <c r="J51" s="31"/>
      <c r="K51" s="31"/>
      <c r="L51" s="98" t="s">
        <v>71</v>
      </c>
      <c r="M51" s="48"/>
      <c r="N51" s="63" t="s">
        <v>72</v>
      </c>
      <c r="O51" s="47"/>
      <c r="P51" s="47"/>
      <c r="Q51" s="47"/>
      <c r="R51" s="115"/>
      <c r="S51" s="50"/>
    </row>
    <row r="52" spans="1:19" ht="20.25" customHeight="1" x14ac:dyDescent="0.2">
      <c r="A52" s="107" t="s">
        <v>22</v>
      </c>
      <c r="B52" s="25"/>
      <c r="C52" s="25"/>
      <c r="D52" s="25"/>
      <c r="E52" s="25"/>
      <c r="F52" s="18"/>
      <c r="G52" s="108"/>
      <c r="H52" s="25"/>
      <c r="I52" s="25"/>
      <c r="J52" s="25"/>
      <c r="K52" s="25"/>
      <c r="L52" s="67">
        <v>27</v>
      </c>
      <c r="M52" s="72" t="s">
        <v>73</v>
      </c>
      <c r="N52" s="35"/>
      <c r="O52" s="35"/>
      <c r="P52" s="35"/>
      <c r="Q52" s="29"/>
      <c r="R52" s="70">
        <v>0</v>
      </c>
      <c r="S52" s="77"/>
    </row>
    <row r="53" spans="1:19" ht="20.25" customHeight="1" x14ac:dyDescent="0.2">
      <c r="A53" s="14"/>
      <c r="B53" s="15"/>
      <c r="C53" s="15"/>
      <c r="D53" s="15"/>
      <c r="E53" s="15"/>
      <c r="F53" s="22"/>
      <c r="G53" s="99"/>
      <c r="H53" s="15"/>
      <c r="I53" s="15"/>
      <c r="J53" s="15"/>
      <c r="K53" s="15"/>
      <c r="L53" s="67">
        <v>28</v>
      </c>
      <c r="M53" s="72" t="s">
        <v>74</v>
      </c>
      <c r="N53" s="35"/>
      <c r="O53" s="35"/>
      <c r="P53" s="35"/>
      <c r="Q53" s="29"/>
      <c r="R53" s="70">
        <v>0</v>
      </c>
      <c r="S53" s="77"/>
    </row>
    <row r="54" spans="1:19" ht="20.25" customHeight="1" x14ac:dyDescent="0.2">
      <c r="A54" s="116" t="s">
        <v>66</v>
      </c>
      <c r="B54" s="40"/>
      <c r="C54" s="40"/>
      <c r="D54" s="40"/>
      <c r="E54" s="40"/>
      <c r="F54" s="117"/>
      <c r="G54" s="118" t="s">
        <v>67</v>
      </c>
      <c r="H54" s="40"/>
      <c r="I54" s="40"/>
      <c r="J54" s="40"/>
      <c r="K54" s="40"/>
      <c r="L54" s="87">
        <v>29</v>
      </c>
      <c r="M54" s="88" t="s">
        <v>75</v>
      </c>
      <c r="N54" s="89"/>
      <c r="O54" s="89"/>
      <c r="P54" s="89"/>
      <c r="Q54" s="90"/>
      <c r="R54" s="54">
        <v>0</v>
      </c>
      <c r="S54" s="119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>
      <pane ySplit="13" topLeftCell="A14" activePane="bottomLeft" state="frozen"/>
      <selection activeCell="U41" sqref="U41"/>
      <selection pane="bottomLeft" activeCell="B31" sqref="B31"/>
    </sheetView>
  </sheetViews>
  <sheetFormatPr defaultRowHeight="12.75" x14ac:dyDescent="0.2"/>
  <cols>
    <col min="1" max="1" width="11.7109375" style="3" customWidth="1"/>
    <col min="2" max="2" width="55.7109375" style="3" customWidth="1"/>
    <col min="3" max="3" width="17.42578125" style="3" customWidth="1"/>
    <col min="4" max="4" width="13.7109375" style="3" hidden="1" customWidth="1"/>
    <col min="5" max="5" width="13.85546875" style="3" hidden="1" customWidth="1"/>
    <col min="6" max="6" width="9.140625" style="120"/>
    <col min="7" max="16384" width="9.140625" style="3"/>
  </cols>
  <sheetData>
    <row r="1" spans="1:6" ht="18" x14ac:dyDescent="0.25">
      <c r="A1" s="121" t="s">
        <v>76</v>
      </c>
      <c r="B1" s="122"/>
      <c r="C1" s="122"/>
      <c r="D1" s="122"/>
      <c r="E1" s="122"/>
    </row>
    <row r="2" spans="1:6" x14ac:dyDescent="0.2">
      <c r="A2" s="123" t="s">
        <v>77</v>
      </c>
      <c r="B2" s="124" t="str">
        <f>'Krycí list'!E5</f>
        <v>III/12541 Chocenice - Bříství - Křečhoř, křiž. III/ 12547</v>
      </c>
      <c r="C2" s="125"/>
      <c r="D2" s="125"/>
      <c r="E2" s="125"/>
    </row>
    <row r="3" spans="1:6" x14ac:dyDescent="0.2">
      <c r="A3" s="123" t="s">
        <v>78</v>
      </c>
      <c r="B3" s="124" t="str">
        <f>'Krycí list'!E7</f>
        <v xml:space="preserve"> </v>
      </c>
      <c r="C3" s="126"/>
      <c r="D3" s="124"/>
      <c r="E3" s="127"/>
    </row>
    <row r="4" spans="1:6" x14ac:dyDescent="0.2">
      <c r="A4" s="123" t="s">
        <v>79</v>
      </c>
      <c r="B4" s="124">
        <f>'Krycí list'!E9</f>
        <v>0</v>
      </c>
      <c r="C4" s="126"/>
      <c r="D4" s="124"/>
      <c r="E4" s="127"/>
    </row>
    <row r="5" spans="1:6" x14ac:dyDescent="0.2">
      <c r="A5" s="128" t="s">
        <v>80</v>
      </c>
      <c r="B5" s="124" t="str">
        <f>'Krycí list'!P5</f>
        <v xml:space="preserve"> </v>
      </c>
      <c r="C5" s="126"/>
      <c r="D5" s="124"/>
      <c r="E5" s="127"/>
    </row>
    <row r="6" spans="1:6" ht="6" customHeight="1" x14ac:dyDescent="0.2">
      <c r="A6" s="128"/>
      <c r="B6" s="124"/>
      <c r="C6" s="126"/>
      <c r="D6" s="124"/>
      <c r="E6" s="127"/>
    </row>
    <row r="7" spans="1:6" x14ac:dyDescent="0.2">
      <c r="A7" s="129" t="s">
        <v>81</v>
      </c>
      <c r="B7" s="124" t="str">
        <f>'Krycí list'!E26</f>
        <v>KSÚS Středočeského kraje, p.o.</v>
      </c>
      <c r="C7" s="126"/>
      <c r="D7" s="124"/>
      <c r="E7" s="127"/>
    </row>
    <row r="8" spans="1:6" x14ac:dyDescent="0.2">
      <c r="A8" s="129" t="s">
        <v>82</v>
      </c>
      <c r="B8" s="124" t="str">
        <f>'Krycí list'!E28</f>
        <v xml:space="preserve"> </v>
      </c>
      <c r="C8" s="126"/>
      <c r="D8" s="124"/>
      <c r="E8" s="127"/>
    </row>
    <row r="9" spans="1:6" x14ac:dyDescent="0.2">
      <c r="A9" s="129" t="s">
        <v>83</v>
      </c>
      <c r="B9" s="191" t="str">
        <f>'Krycí list'!$O$31</f>
        <v>22.03.2019</v>
      </c>
      <c r="C9" s="126"/>
      <c r="D9" s="124"/>
      <c r="E9" s="127"/>
    </row>
    <row r="10" spans="1:6" ht="6.75" customHeight="1" x14ac:dyDescent="0.2">
      <c r="A10" s="122"/>
      <c r="B10" s="122"/>
      <c r="C10" s="122"/>
      <c r="D10" s="122"/>
      <c r="E10" s="122"/>
    </row>
    <row r="11" spans="1:6" s="160" customFormat="1" ht="22.5" x14ac:dyDescent="0.2">
      <c r="A11" s="155" t="s">
        <v>84</v>
      </c>
      <c r="B11" s="156" t="s">
        <v>85</v>
      </c>
      <c r="C11" s="157" t="s">
        <v>86</v>
      </c>
      <c r="D11" s="158" t="s">
        <v>87</v>
      </c>
      <c r="E11" s="157" t="s">
        <v>88</v>
      </c>
      <c r="F11" s="159"/>
    </row>
    <row r="12" spans="1:6" s="166" customFormat="1" x14ac:dyDescent="0.2">
      <c r="A12" s="161">
        <v>1</v>
      </c>
      <c r="B12" s="162">
        <v>2</v>
      </c>
      <c r="C12" s="163">
        <v>3</v>
      </c>
      <c r="D12" s="164">
        <v>4</v>
      </c>
      <c r="E12" s="163">
        <v>5</v>
      </c>
      <c r="F12" s="165"/>
    </row>
    <row r="13" spans="1:6" s="166" customFormat="1" ht="4.5" customHeight="1" x14ac:dyDescent="0.2">
      <c r="A13" s="167"/>
      <c r="B13" s="168"/>
      <c r="C13" s="168"/>
      <c r="D13" s="168"/>
      <c r="E13" s="169"/>
      <c r="F13" s="165"/>
    </row>
    <row r="14" spans="1:6" s="170" customFormat="1" ht="11.25" x14ac:dyDescent="0.2">
      <c r="A14" s="176" t="str">
        <f>Rozpocet!D14</f>
        <v>HSV</v>
      </c>
      <c r="B14" s="177" t="str">
        <f>Rozpocet!E14</f>
        <v>Práce a dodávky HSV</v>
      </c>
      <c r="C14" s="178">
        <f>Rozpocet!I14</f>
        <v>0</v>
      </c>
      <c r="D14" s="171" t="e">
        <f>Rozpocet!K14</f>
        <v>#REF!</v>
      </c>
      <c r="E14" s="171" t="e">
        <f>Rozpocet!M14</f>
        <v>#REF!</v>
      </c>
    </row>
    <row r="15" spans="1:6" s="172" customFormat="1" ht="11.25" x14ac:dyDescent="0.2">
      <c r="A15" s="179" t="str">
        <f>Rozpocet!D15</f>
        <v>1</v>
      </c>
      <c r="B15" s="180" t="str">
        <f>Rozpocet!E15</f>
        <v>Zemní práce</v>
      </c>
      <c r="C15" s="181">
        <f>Rozpocet!I15</f>
        <v>0</v>
      </c>
      <c r="D15" s="173" t="e">
        <f>Rozpocet!K15</f>
        <v>#REF!</v>
      </c>
      <c r="E15" s="173" t="e">
        <f>Rozpocet!M15</f>
        <v>#REF!</v>
      </c>
    </row>
    <row r="16" spans="1:6" s="174" customFormat="1" ht="11.25" x14ac:dyDescent="0.2">
      <c r="A16" s="182"/>
      <c r="B16" s="182" t="s">
        <v>92</v>
      </c>
      <c r="C16" s="178">
        <f>C14</f>
        <v>0</v>
      </c>
      <c r="D16" s="175" t="e">
        <f>Rozpocet!#REF!</f>
        <v>#REF!</v>
      </c>
      <c r="E16" s="175" t="e">
        <f>Rozpocet!#REF!</f>
        <v>#REF!</v>
      </c>
    </row>
    <row r="17" spans="6:6" s="160" customFormat="1" x14ac:dyDescent="0.2">
      <c r="F17" s="159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2" fitToHeight="999" orientation="portrait" errors="blank" horizontalDpi="8189" verticalDpi="818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tabSelected="1" zoomScale="130" zoomScaleNormal="130" workbookViewId="0">
      <pane ySplit="13" topLeftCell="A14" activePane="bottomLeft" state="frozen"/>
      <selection activeCell="U41" sqref="U41"/>
      <selection pane="bottomLeft" activeCell="H31" sqref="H31"/>
    </sheetView>
  </sheetViews>
  <sheetFormatPr defaultRowHeight="11.25" x14ac:dyDescent="0.2"/>
  <cols>
    <col min="1" max="1" width="5.5703125" style="137" customWidth="1"/>
    <col min="2" max="2" width="4.42578125" style="137" customWidth="1"/>
    <col min="3" max="3" width="11.140625" style="137" customWidth="1"/>
    <col min="4" max="4" width="10" style="137" customWidth="1"/>
    <col min="5" max="5" width="55.5703125" style="137" customWidth="1"/>
    <col min="6" max="6" width="4.7109375" style="137" customWidth="1"/>
    <col min="7" max="7" width="9.85546875" style="137" customWidth="1"/>
    <col min="8" max="8" width="9.7109375" style="137" customWidth="1"/>
    <col min="9" max="9" width="13.5703125" style="137" customWidth="1"/>
    <col min="10" max="10" width="10.5703125" style="137" hidden="1" customWidth="1"/>
    <col min="11" max="11" width="10.85546875" style="137" hidden="1" customWidth="1"/>
    <col min="12" max="12" width="9.7109375" style="137" hidden="1" customWidth="1"/>
    <col min="13" max="13" width="11.5703125" style="137" hidden="1" customWidth="1"/>
    <col min="14" max="14" width="5.28515625" style="137" customWidth="1"/>
    <col min="15" max="15" width="7" style="137" hidden="1" customWidth="1"/>
    <col min="16" max="16" width="7.28515625" style="137" hidden="1" customWidth="1"/>
    <col min="17" max="19" width="9.140625" style="137" hidden="1" customWidth="1"/>
    <col min="20" max="20" width="18.7109375" style="137" hidden="1" customWidth="1"/>
    <col min="21" max="16384" width="9.140625" style="137"/>
  </cols>
  <sheetData>
    <row r="1" spans="1:21" ht="18" x14ac:dyDescent="0.25">
      <c r="A1" s="121" t="s">
        <v>93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9"/>
      <c r="Q1" s="138"/>
      <c r="R1" s="138"/>
      <c r="S1" s="138"/>
      <c r="T1" s="138"/>
    </row>
    <row r="2" spans="1:21" x14ac:dyDescent="0.2">
      <c r="A2" s="123" t="s">
        <v>77</v>
      </c>
      <c r="B2" s="128"/>
      <c r="C2" s="124" t="str">
        <f>'Krycí list'!E5</f>
        <v>III/12541 Chocenice - Bříství - Křečhoř, křiž. III/ 12547</v>
      </c>
      <c r="D2" s="140"/>
      <c r="E2" s="140"/>
      <c r="F2" s="128"/>
      <c r="G2" s="128"/>
      <c r="H2" s="128"/>
      <c r="I2" s="128"/>
      <c r="J2" s="128"/>
      <c r="K2" s="128"/>
      <c r="L2" s="138"/>
      <c r="M2" s="138"/>
      <c r="N2" s="138"/>
      <c r="O2" s="139"/>
      <c r="P2" s="139"/>
      <c r="Q2" s="138"/>
      <c r="R2" s="138"/>
      <c r="S2" s="138"/>
      <c r="T2" s="138"/>
    </row>
    <row r="3" spans="1:21" x14ac:dyDescent="0.2">
      <c r="A3" s="123" t="s">
        <v>78</v>
      </c>
      <c r="B3" s="128"/>
      <c r="C3" s="124" t="s">
        <v>134</v>
      </c>
      <c r="D3" s="140"/>
      <c r="E3" s="140"/>
      <c r="F3" s="128"/>
      <c r="G3" s="128"/>
      <c r="H3" s="128"/>
      <c r="I3" s="124"/>
      <c r="J3" s="140"/>
      <c r="K3" s="140"/>
      <c r="L3" s="138"/>
      <c r="M3" s="138"/>
      <c r="N3" s="138"/>
      <c r="O3" s="139"/>
      <c r="P3" s="139"/>
      <c r="Q3" s="138"/>
      <c r="R3" s="138"/>
      <c r="S3" s="138"/>
      <c r="T3" s="138"/>
    </row>
    <row r="4" spans="1:21" x14ac:dyDescent="0.2">
      <c r="A4" s="123" t="s">
        <v>79</v>
      </c>
      <c r="B4" s="128"/>
      <c r="C4" s="124"/>
      <c r="D4" s="140"/>
      <c r="E4" s="140"/>
      <c r="F4" s="128"/>
      <c r="G4" s="128"/>
      <c r="H4" s="128"/>
      <c r="I4" s="124"/>
      <c r="J4" s="140"/>
      <c r="K4" s="140"/>
      <c r="L4" s="138"/>
      <c r="M4" s="138"/>
      <c r="N4" s="138"/>
      <c r="O4" s="139"/>
      <c r="P4" s="139"/>
      <c r="Q4" s="138"/>
      <c r="R4" s="138"/>
      <c r="S4" s="138"/>
      <c r="T4" s="138"/>
    </row>
    <row r="5" spans="1:21" x14ac:dyDescent="0.2">
      <c r="A5" s="128" t="s">
        <v>94</v>
      </c>
      <c r="B5" s="128"/>
      <c r="C5" s="124" t="str">
        <f>'Krycí list'!P5</f>
        <v xml:space="preserve"> </v>
      </c>
      <c r="D5" s="140"/>
      <c r="E5" s="140"/>
      <c r="F5" s="128"/>
      <c r="G5" s="128"/>
      <c r="H5" s="128"/>
      <c r="I5" s="124"/>
      <c r="J5" s="140"/>
      <c r="K5" s="140"/>
      <c r="L5" s="138"/>
      <c r="M5" s="138"/>
      <c r="N5" s="138"/>
      <c r="O5" s="139"/>
      <c r="P5" s="139"/>
      <c r="Q5" s="138"/>
      <c r="R5" s="138"/>
      <c r="S5" s="138"/>
      <c r="T5" s="138"/>
    </row>
    <row r="6" spans="1:21" ht="6" customHeight="1" x14ac:dyDescent="0.2">
      <c r="A6" s="128"/>
      <c r="B6" s="128"/>
      <c r="C6" s="124"/>
      <c r="D6" s="140"/>
      <c r="E6" s="140"/>
      <c r="F6" s="128"/>
      <c r="G6" s="128"/>
      <c r="H6" s="128"/>
      <c r="I6" s="124"/>
      <c r="J6" s="140"/>
      <c r="K6" s="140"/>
      <c r="L6" s="138"/>
      <c r="M6" s="138"/>
      <c r="N6" s="138"/>
      <c r="O6" s="139"/>
      <c r="P6" s="139"/>
      <c r="Q6" s="138"/>
      <c r="R6" s="138"/>
      <c r="S6" s="138"/>
      <c r="T6" s="138"/>
    </row>
    <row r="7" spans="1:21" x14ac:dyDescent="0.2">
      <c r="A7" s="128" t="s">
        <v>81</v>
      </c>
      <c r="B7" s="128"/>
      <c r="C7" s="124" t="str">
        <f>'Krycí list'!E26</f>
        <v>KSÚS Středočeského kraje, p.o.</v>
      </c>
      <c r="D7" s="140"/>
      <c r="E7" s="140"/>
      <c r="F7" s="128"/>
      <c r="G7" s="128"/>
      <c r="H7" s="128"/>
      <c r="I7" s="124"/>
      <c r="J7" s="140"/>
      <c r="K7" s="140"/>
      <c r="L7" s="138"/>
      <c r="M7" s="138"/>
      <c r="N7" s="138"/>
      <c r="O7" s="139"/>
      <c r="P7" s="139"/>
      <c r="Q7" s="138"/>
      <c r="R7" s="138"/>
      <c r="S7" s="138"/>
      <c r="T7" s="138"/>
    </row>
    <row r="8" spans="1:21" x14ac:dyDescent="0.2">
      <c r="A8" s="128" t="s">
        <v>82</v>
      </c>
      <c r="B8" s="128"/>
      <c r="C8" s="124" t="str">
        <f>'Krycí list'!E28</f>
        <v xml:space="preserve"> </v>
      </c>
      <c r="D8" s="140"/>
      <c r="E8" s="140"/>
      <c r="F8" s="128"/>
      <c r="G8" s="128"/>
      <c r="H8" s="128"/>
      <c r="I8" s="124"/>
      <c r="J8" s="140"/>
      <c r="K8" s="140"/>
      <c r="L8" s="138"/>
      <c r="M8" s="138"/>
      <c r="N8" s="138"/>
      <c r="O8" s="139"/>
      <c r="P8" s="139"/>
      <c r="Q8" s="138"/>
      <c r="R8" s="138"/>
      <c r="S8" s="138"/>
      <c r="T8" s="138"/>
    </row>
    <row r="9" spans="1:21" x14ac:dyDescent="0.2">
      <c r="A9" s="128" t="s">
        <v>83</v>
      </c>
      <c r="B9" s="128"/>
      <c r="C9" s="191" t="str">
        <f>'Krycí list'!$O$31</f>
        <v>22.03.2019</v>
      </c>
      <c r="D9" s="140"/>
      <c r="E9" s="140"/>
      <c r="F9" s="128"/>
      <c r="G9" s="128"/>
      <c r="H9" s="128"/>
      <c r="I9" s="124"/>
      <c r="J9" s="140"/>
      <c r="K9" s="140"/>
      <c r="L9" s="138"/>
      <c r="M9" s="138"/>
      <c r="N9" s="138"/>
      <c r="O9" s="139"/>
      <c r="P9" s="139"/>
      <c r="Q9" s="138"/>
      <c r="R9" s="138"/>
      <c r="S9" s="138"/>
      <c r="T9" s="138"/>
    </row>
    <row r="10" spans="1:21" ht="5.25" customHeight="1" x14ac:dyDescent="0.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9"/>
      <c r="P10" s="139"/>
      <c r="Q10" s="138"/>
      <c r="R10" s="138"/>
      <c r="S10" s="138"/>
      <c r="T10" s="138"/>
    </row>
    <row r="11" spans="1:21" ht="22.5" x14ac:dyDescent="0.2">
      <c r="A11" s="130" t="s">
        <v>95</v>
      </c>
      <c r="B11" s="131" t="s">
        <v>96</v>
      </c>
      <c r="C11" s="131" t="s">
        <v>97</v>
      </c>
      <c r="D11" s="131" t="s">
        <v>98</v>
      </c>
      <c r="E11" s="131" t="s">
        <v>85</v>
      </c>
      <c r="F11" s="131" t="s">
        <v>99</v>
      </c>
      <c r="G11" s="131" t="s">
        <v>100</v>
      </c>
      <c r="H11" s="131" t="s">
        <v>101</v>
      </c>
      <c r="I11" s="131" t="s">
        <v>86</v>
      </c>
      <c r="J11" s="131" t="s">
        <v>102</v>
      </c>
      <c r="K11" s="131" t="s">
        <v>87</v>
      </c>
      <c r="L11" s="131" t="s">
        <v>103</v>
      </c>
      <c r="M11" s="131" t="s">
        <v>104</v>
      </c>
      <c r="N11" s="131" t="s">
        <v>105</v>
      </c>
      <c r="O11" s="141" t="s">
        <v>106</v>
      </c>
      <c r="P11" s="142" t="s">
        <v>107</v>
      </c>
      <c r="Q11" s="131"/>
      <c r="R11" s="131"/>
      <c r="S11" s="131"/>
      <c r="T11" s="143" t="s">
        <v>108</v>
      </c>
      <c r="U11" s="144"/>
    </row>
    <row r="12" spans="1:21" x14ac:dyDescent="0.2">
      <c r="A12" s="132">
        <v>1</v>
      </c>
      <c r="B12" s="133">
        <v>2</v>
      </c>
      <c r="C12" s="133">
        <v>3</v>
      </c>
      <c r="D12" s="133">
        <v>4</v>
      </c>
      <c r="E12" s="133">
        <v>5</v>
      </c>
      <c r="F12" s="133">
        <v>6</v>
      </c>
      <c r="G12" s="133">
        <v>7</v>
      </c>
      <c r="H12" s="133">
        <v>8</v>
      </c>
      <c r="I12" s="133">
        <v>9</v>
      </c>
      <c r="J12" s="133"/>
      <c r="K12" s="133"/>
      <c r="L12" s="133"/>
      <c r="M12" s="133"/>
      <c r="N12" s="133">
        <v>10</v>
      </c>
      <c r="O12" s="145">
        <v>11</v>
      </c>
      <c r="P12" s="146">
        <v>12</v>
      </c>
      <c r="Q12" s="133"/>
      <c r="R12" s="133"/>
      <c r="S12" s="133"/>
      <c r="T12" s="147">
        <v>11</v>
      </c>
      <c r="U12" s="144"/>
    </row>
    <row r="13" spans="1:21" ht="4.5" customHeight="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48"/>
      <c r="O13" s="149"/>
      <c r="P13" s="150"/>
      <c r="Q13" s="148"/>
      <c r="R13" s="148"/>
      <c r="S13" s="148"/>
      <c r="T13" s="148"/>
    </row>
    <row r="14" spans="1:21" s="1" customFormat="1" ht="11.25" customHeight="1" x14ac:dyDescent="0.2">
      <c r="A14" s="151"/>
      <c r="B14" s="152" t="s">
        <v>63</v>
      </c>
      <c r="C14" s="151"/>
      <c r="D14" s="151" t="s">
        <v>41</v>
      </c>
      <c r="E14" s="151" t="s">
        <v>89</v>
      </c>
      <c r="F14" s="151"/>
      <c r="G14" s="151"/>
      <c r="H14" s="151"/>
      <c r="I14" s="153">
        <f>I15</f>
        <v>0</v>
      </c>
      <c r="J14" s="151"/>
      <c r="K14" s="154" t="e">
        <f>K15</f>
        <v>#REF!</v>
      </c>
      <c r="L14" s="151"/>
      <c r="M14" s="154" t="e">
        <f>M15</f>
        <v>#REF!</v>
      </c>
      <c r="N14" s="151"/>
      <c r="P14" s="1" t="s">
        <v>109</v>
      </c>
    </row>
    <row r="15" spans="1:21" s="2" customFormat="1" ht="11.25" customHeight="1" x14ac:dyDescent="0.2">
      <c r="B15" s="134" t="s">
        <v>63</v>
      </c>
      <c r="D15" s="2" t="s">
        <v>90</v>
      </c>
      <c r="E15" s="2" t="s">
        <v>91</v>
      </c>
      <c r="I15" s="135">
        <f>SUM(I16:I24)</f>
        <v>0</v>
      </c>
      <c r="K15" s="136" t="e">
        <f>SUM(#REF!)</f>
        <v>#REF!</v>
      </c>
      <c r="M15" s="136" t="e">
        <f>SUM(#REF!)</f>
        <v>#REF!</v>
      </c>
      <c r="P15" s="2" t="s">
        <v>90</v>
      </c>
    </row>
    <row r="16" spans="1:21" x14ac:dyDescent="0.2">
      <c r="A16" s="183">
        <v>1</v>
      </c>
      <c r="B16" s="203" t="s">
        <v>110</v>
      </c>
      <c r="C16" s="183" t="s">
        <v>111</v>
      </c>
      <c r="D16" s="184" t="s">
        <v>90</v>
      </c>
      <c r="E16" s="185" t="s">
        <v>112</v>
      </c>
      <c r="F16" s="183" t="s">
        <v>113</v>
      </c>
      <c r="G16" s="192">
        <v>1</v>
      </c>
      <c r="H16" s="187"/>
      <c r="I16" s="187">
        <f t="shared" ref="I16:I22" si="0">ROUND(G16*H16,2)</f>
        <v>0</v>
      </c>
      <c r="J16" s="188">
        <v>0</v>
      </c>
      <c r="K16" s="186">
        <f t="shared" ref="K16:K22" si="1">G16*J16</f>
        <v>0</v>
      </c>
      <c r="L16" s="188">
        <v>0</v>
      </c>
      <c r="M16" s="186">
        <f t="shared" ref="M16:M22" si="2">G16*L16</f>
        <v>0</v>
      </c>
      <c r="N16" s="189">
        <v>21</v>
      </c>
    </row>
    <row r="17" spans="1:14" x14ac:dyDescent="0.2">
      <c r="A17" s="183">
        <v>2</v>
      </c>
      <c r="B17" s="183" t="s">
        <v>110</v>
      </c>
      <c r="C17" s="183" t="s">
        <v>111</v>
      </c>
      <c r="D17" s="184" t="s">
        <v>90</v>
      </c>
      <c r="E17" s="185" t="s">
        <v>130</v>
      </c>
      <c r="F17" s="183" t="s">
        <v>121</v>
      </c>
      <c r="G17" s="192">
        <f>7*4</f>
        <v>28</v>
      </c>
      <c r="H17" s="187"/>
      <c r="I17" s="187">
        <f>ROUND(G17*H17,2)</f>
        <v>0</v>
      </c>
      <c r="J17" s="188"/>
      <c r="K17" s="186"/>
      <c r="L17" s="188"/>
      <c r="M17" s="186"/>
      <c r="N17" s="189">
        <v>21</v>
      </c>
    </row>
    <row r="18" spans="1:14" x14ac:dyDescent="0.2">
      <c r="A18" s="183">
        <v>3</v>
      </c>
      <c r="B18" s="183" t="s">
        <v>110</v>
      </c>
      <c r="C18" s="183" t="s">
        <v>111</v>
      </c>
      <c r="D18" s="184" t="s">
        <v>90</v>
      </c>
      <c r="E18" s="185" t="s">
        <v>128</v>
      </c>
      <c r="F18" s="183" t="s">
        <v>116</v>
      </c>
      <c r="G18" s="192">
        <f>2*2642*0.5</f>
        <v>2642</v>
      </c>
      <c r="H18" s="187"/>
      <c r="I18" s="187">
        <f>ROUND(G18*H18,2)</f>
        <v>0</v>
      </c>
      <c r="J18" s="188"/>
      <c r="K18" s="186"/>
      <c r="L18" s="188"/>
      <c r="M18" s="186"/>
      <c r="N18" s="189">
        <v>21</v>
      </c>
    </row>
    <row r="19" spans="1:14" x14ac:dyDescent="0.2">
      <c r="A19" s="183">
        <v>4</v>
      </c>
      <c r="B19" s="183" t="s">
        <v>110</v>
      </c>
      <c r="C19" s="183" t="s">
        <v>111</v>
      </c>
      <c r="D19" s="184" t="s">
        <v>115</v>
      </c>
      <c r="E19" s="185" t="s">
        <v>124</v>
      </c>
      <c r="F19" s="183" t="s">
        <v>116</v>
      </c>
      <c r="G19" s="192">
        <v>15611</v>
      </c>
      <c r="H19" s="187"/>
      <c r="I19" s="187">
        <f>ROUND(G19*H19,2)</f>
        <v>0</v>
      </c>
      <c r="J19" s="188">
        <v>0</v>
      </c>
      <c r="K19" s="186">
        <f t="shared" si="1"/>
        <v>0</v>
      </c>
      <c r="L19" s="188">
        <v>0</v>
      </c>
      <c r="M19" s="186">
        <f t="shared" si="2"/>
        <v>0</v>
      </c>
      <c r="N19" s="189">
        <v>21</v>
      </c>
    </row>
    <row r="20" spans="1:14" x14ac:dyDescent="0.2">
      <c r="A20" s="183">
        <v>5</v>
      </c>
      <c r="B20" s="183" t="s">
        <v>110</v>
      </c>
      <c r="C20" s="183" t="s">
        <v>111</v>
      </c>
      <c r="D20" s="184" t="s">
        <v>117</v>
      </c>
      <c r="E20" s="185" t="s">
        <v>133</v>
      </c>
      <c r="F20" s="183" t="s">
        <v>118</v>
      </c>
      <c r="G20" s="192">
        <f>15611*0.01*2.6</f>
        <v>405.88600000000002</v>
      </c>
      <c r="H20" s="187"/>
      <c r="I20" s="187">
        <f t="shared" si="0"/>
        <v>0</v>
      </c>
      <c r="J20" s="188">
        <v>0</v>
      </c>
      <c r="K20" s="186">
        <f t="shared" si="1"/>
        <v>0</v>
      </c>
      <c r="L20" s="188">
        <v>0</v>
      </c>
      <c r="M20" s="186">
        <f t="shared" si="2"/>
        <v>0</v>
      </c>
      <c r="N20" s="189">
        <v>21</v>
      </c>
    </row>
    <row r="21" spans="1:14" x14ac:dyDescent="0.2">
      <c r="A21" s="183">
        <v>6</v>
      </c>
      <c r="B21" s="183" t="s">
        <v>110</v>
      </c>
      <c r="C21" s="183" t="s">
        <v>111</v>
      </c>
      <c r="D21" s="184" t="s">
        <v>119</v>
      </c>
      <c r="E21" s="185" t="s">
        <v>120</v>
      </c>
      <c r="F21" s="183" t="s">
        <v>116</v>
      </c>
      <c r="G21" s="193">
        <v>15611</v>
      </c>
      <c r="H21" s="187"/>
      <c r="I21" s="187">
        <f t="shared" si="0"/>
        <v>0</v>
      </c>
      <c r="J21" s="188">
        <v>0</v>
      </c>
      <c r="K21" s="186">
        <f t="shared" si="1"/>
        <v>0</v>
      </c>
      <c r="L21" s="188">
        <v>0</v>
      </c>
      <c r="M21" s="186">
        <f t="shared" si="2"/>
        <v>0</v>
      </c>
      <c r="N21" s="189">
        <v>21</v>
      </c>
    </row>
    <row r="22" spans="1:14" x14ac:dyDescent="0.2">
      <c r="A22" s="183">
        <v>9</v>
      </c>
      <c r="B22" s="183" t="s">
        <v>110</v>
      </c>
      <c r="C22" s="183" t="s">
        <v>111</v>
      </c>
      <c r="D22" s="184" t="s">
        <v>122</v>
      </c>
      <c r="E22" s="185" t="s">
        <v>123</v>
      </c>
      <c r="F22" s="183" t="s">
        <v>116</v>
      </c>
      <c r="G22" s="192">
        <f>2*2642*0.5</f>
        <v>2642</v>
      </c>
      <c r="H22" s="187"/>
      <c r="I22" s="187">
        <f t="shared" si="0"/>
        <v>0</v>
      </c>
      <c r="J22" s="188">
        <v>0</v>
      </c>
      <c r="K22" s="186">
        <f t="shared" si="1"/>
        <v>0</v>
      </c>
      <c r="L22" s="188">
        <v>0</v>
      </c>
      <c r="M22" s="186">
        <f t="shared" si="2"/>
        <v>0</v>
      </c>
      <c r="N22" s="189">
        <v>21</v>
      </c>
    </row>
    <row r="23" spans="1:14" x14ac:dyDescent="0.2">
      <c r="A23" s="183">
        <v>10</v>
      </c>
      <c r="B23" s="183" t="s">
        <v>110</v>
      </c>
      <c r="C23" s="183" t="s">
        <v>111</v>
      </c>
      <c r="D23" s="184" t="s">
        <v>122</v>
      </c>
      <c r="E23" s="185" t="s">
        <v>129</v>
      </c>
      <c r="F23" s="183" t="s">
        <v>114</v>
      </c>
      <c r="G23" s="192">
        <f>3942*0.3</f>
        <v>1182.5999999999999</v>
      </c>
      <c r="H23" s="187"/>
      <c r="I23" s="187">
        <f>G23*H23</f>
        <v>0</v>
      </c>
      <c r="J23" s="188"/>
      <c r="K23" s="186"/>
      <c r="L23" s="188"/>
      <c r="M23" s="186"/>
      <c r="N23" s="189">
        <v>21</v>
      </c>
    </row>
    <row r="24" spans="1:14" s="202" customFormat="1" x14ac:dyDescent="0.2">
      <c r="A24" s="195">
        <v>11</v>
      </c>
      <c r="B24" s="195" t="s">
        <v>110</v>
      </c>
      <c r="C24" s="195" t="s">
        <v>111</v>
      </c>
      <c r="D24" s="196" t="s">
        <v>122</v>
      </c>
      <c r="E24" s="197" t="s">
        <v>131</v>
      </c>
      <c r="F24" s="195" t="s">
        <v>121</v>
      </c>
      <c r="G24" s="194">
        <f>2642*2</f>
        <v>5284</v>
      </c>
      <c r="H24" s="198"/>
      <c r="I24" s="198">
        <f>G24*H24</f>
        <v>0</v>
      </c>
      <c r="J24" s="199"/>
      <c r="K24" s="200"/>
      <c r="L24" s="199"/>
      <c r="M24" s="200"/>
      <c r="N24" s="201">
        <v>21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fitToHeight="999" orientation="landscape" errors="blank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B62C81EE-92B7-442E-B8FC-EC7AC1B01E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Rozpocet</vt:lpstr>
      <vt:lpstr>#Figury</vt:lpstr>
      <vt:lpstr>Rekapitulace!Názvy_tisku</vt:lpstr>
      <vt:lpstr>Rozpocet!Názvy_tisku</vt:lpstr>
      <vt:lpstr>Rozpocet!Oblast_tisku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sabina.kolocova</cp:lastModifiedBy>
  <cp:lastPrinted>2019-06-24T07:14:21Z</cp:lastPrinted>
  <dcterms:created xsi:type="dcterms:W3CDTF">2006-04-27T05:25:48Z</dcterms:created>
  <dcterms:modified xsi:type="dcterms:W3CDTF">2019-06-24T07:14:25Z</dcterms:modified>
</cp:coreProperties>
</file>