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ataKSUS\VZ\Stavby\ZMR\Silnice\III-0092 Líbeznice - Měšice\"/>
    </mc:Choice>
  </mc:AlternateContent>
  <bookViews>
    <workbookView xWindow="0" yWindow="0" windowWidth="28800" windowHeight="12345" firstSheet="1" activeTab="1"/>
  </bookViews>
  <sheets>
    <sheet name="Rekapitulace stavby" sheetId="1" state="veryHidden" r:id="rId1"/>
    <sheet name="N19XYX - V1 - III-0092 Lí..." sheetId="2" r:id="rId2"/>
  </sheets>
  <definedNames>
    <definedName name="_xlnm._FilterDatabase" localSheetId="1" hidden="1">'N19XYX - V1 - III-0092 Lí...'!$C$85:$K$135</definedName>
    <definedName name="_xlnm.Print_Titles" localSheetId="1">'N19XYX - V1 - III-0092 Lí...'!$85:$85</definedName>
    <definedName name="_xlnm.Print_Titles" localSheetId="0">'Rekapitulace stavby'!$52:$52</definedName>
    <definedName name="_xlnm.Print_Area" localSheetId="1">'N19XYX - V1 - III-0092 Lí...'!$C$4:$J$39,'N19XYX - V1 - III-0092 Lí...'!$C$73:$K$135</definedName>
    <definedName name="_xlnm.Print_Area" localSheetId="0">'Rekapitulace stavby'!$D$4:$AO$36,'Rekapitulace stavby'!$C$42:$AQ$56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55" i="1"/>
  <c r="J35" i="2"/>
  <c r="AX55" i="1"/>
  <c r="BI135" i="2"/>
  <c r="BH135" i="2"/>
  <c r="BG135" i="2"/>
  <c r="BF135" i="2"/>
  <c r="T135" i="2"/>
  <c r="R135" i="2"/>
  <c r="P135" i="2"/>
  <c r="BK135" i="2"/>
  <c r="J135" i="2"/>
  <c r="BE135" i="2" s="1"/>
  <c r="BI134" i="2"/>
  <c r="BH134" i="2"/>
  <c r="BG134" i="2"/>
  <c r="BF134" i="2"/>
  <c r="T134" i="2"/>
  <c r="R134" i="2"/>
  <c r="P134" i="2"/>
  <c r="BK134" i="2"/>
  <c r="J134" i="2"/>
  <c r="BE134" i="2" s="1"/>
  <c r="BI133" i="2"/>
  <c r="BH133" i="2"/>
  <c r="BG133" i="2"/>
  <c r="BF133" i="2"/>
  <c r="T133" i="2"/>
  <c r="T132" i="2"/>
  <c r="R133" i="2"/>
  <c r="R132" i="2" s="1"/>
  <c r="P133" i="2"/>
  <c r="P132" i="2"/>
  <c r="BK133" i="2"/>
  <c r="BK132" i="2" s="1"/>
  <c r="J132" i="2" s="1"/>
  <c r="J66" i="2" s="1"/>
  <c r="J133" i="2"/>
  <c r="BE133" i="2" s="1"/>
  <c r="BI131" i="2"/>
  <c r="BH131" i="2"/>
  <c r="BG131" i="2"/>
  <c r="BF131" i="2"/>
  <c r="T131" i="2"/>
  <c r="T130" i="2"/>
  <c r="R131" i="2"/>
  <c r="R130" i="2" s="1"/>
  <c r="P131" i="2"/>
  <c r="P130" i="2"/>
  <c r="BK131" i="2"/>
  <c r="BK130" i="2" s="1"/>
  <c r="J130" i="2" s="1"/>
  <c r="J65" i="2" s="1"/>
  <c r="J131" i="2"/>
  <c r="BE131" i="2" s="1"/>
  <c r="BI128" i="2"/>
  <c r="BH128" i="2"/>
  <c r="BG128" i="2"/>
  <c r="BF128" i="2"/>
  <c r="T128" i="2"/>
  <c r="R128" i="2"/>
  <c r="P128" i="2"/>
  <c r="BK128" i="2"/>
  <c r="J128" i="2"/>
  <c r="BE128" i="2"/>
  <c r="BI127" i="2"/>
  <c r="BH127" i="2"/>
  <c r="BG127" i="2"/>
  <c r="BF127" i="2"/>
  <c r="T127" i="2"/>
  <c r="R127" i="2"/>
  <c r="P127" i="2"/>
  <c r="BK127" i="2"/>
  <c r="J127" i="2"/>
  <c r="BE127" i="2" s="1"/>
  <c r="BI125" i="2"/>
  <c r="BH125" i="2"/>
  <c r="BG125" i="2"/>
  <c r="BF125" i="2"/>
  <c r="T125" i="2"/>
  <c r="R125" i="2"/>
  <c r="P125" i="2"/>
  <c r="BK125" i="2"/>
  <c r="J125" i="2"/>
  <c r="BE125" i="2"/>
  <c r="BI124" i="2"/>
  <c r="BH124" i="2"/>
  <c r="BG124" i="2"/>
  <c r="BF124" i="2"/>
  <c r="T124" i="2"/>
  <c r="T123" i="2" s="1"/>
  <c r="R124" i="2"/>
  <c r="R123" i="2"/>
  <c r="P124" i="2"/>
  <c r="P123" i="2" s="1"/>
  <c r="BK124" i="2"/>
  <c r="BK123" i="2"/>
  <c r="J123" i="2" s="1"/>
  <c r="J64" i="2" s="1"/>
  <c r="J124" i="2"/>
  <c r="BE124" i="2"/>
  <c r="BI121" i="2"/>
  <c r="BH121" i="2"/>
  <c r="BG121" i="2"/>
  <c r="BF121" i="2"/>
  <c r="T121" i="2"/>
  <c r="R121" i="2"/>
  <c r="P121" i="2"/>
  <c r="BK121" i="2"/>
  <c r="J121" i="2"/>
  <c r="BE121" i="2" s="1"/>
  <c r="BI120" i="2"/>
  <c r="BH120" i="2"/>
  <c r="BG120" i="2"/>
  <c r="BF120" i="2"/>
  <c r="T120" i="2"/>
  <c r="R120" i="2"/>
  <c r="P120" i="2"/>
  <c r="BK120" i="2"/>
  <c r="J120" i="2"/>
  <c r="BE120" i="2"/>
  <c r="BI118" i="2"/>
  <c r="BH118" i="2"/>
  <c r="BG118" i="2"/>
  <c r="BF118" i="2"/>
  <c r="T118" i="2"/>
  <c r="R118" i="2"/>
  <c r="P118" i="2"/>
  <c r="BK118" i="2"/>
  <c r="J118" i="2"/>
  <c r="BE118" i="2" s="1"/>
  <c r="BI117" i="2"/>
  <c r="BH117" i="2"/>
  <c r="BG117" i="2"/>
  <c r="BF117" i="2"/>
  <c r="T117" i="2"/>
  <c r="R117" i="2"/>
  <c r="P117" i="2"/>
  <c r="BK117" i="2"/>
  <c r="J117" i="2"/>
  <c r="BE117" i="2"/>
  <c r="BI116" i="2"/>
  <c r="BH116" i="2"/>
  <c r="BG116" i="2"/>
  <c r="BF116" i="2"/>
  <c r="T116" i="2"/>
  <c r="T115" i="2" s="1"/>
  <c r="R116" i="2"/>
  <c r="R115" i="2"/>
  <c r="P116" i="2"/>
  <c r="P115" i="2" s="1"/>
  <c r="BK116" i="2"/>
  <c r="BK115" i="2"/>
  <c r="J115" i="2" s="1"/>
  <c r="J63" i="2" s="1"/>
  <c r="J116" i="2"/>
  <c r="BE116" i="2"/>
  <c r="BI114" i="2"/>
  <c r="BH114" i="2"/>
  <c r="BG114" i="2"/>
  <c r="BF114" i="2"/>
  <c r="T114" i="2"/>
  <c r="R114" i="2"/>
  <c r="P114" i="2"/>
  <c r="BK114" i="2"/>
  <c r="J114" i="2"/>
  <c r="BE114" i="2" s="1"/>
  <c r="BI113" i="2"/>
  <c r="BH113" i="2"/>
  <c r="BG113" i="2"/>
  <c r="BF113" i="2"/>
  <c r="T113" i="2"/>
  <c r="R113" i="2"/>
  <c r="P113" i="2"/>
  <c r="BK113" i="2"/>
  <c r="J113" i="2"/>
  <c r="BE113" i="2"/>
  <c r="BI112" i="2"/>
  <c r="BH112" i="2"/>
  <c r="BG112" i="2"/>
  <c r="BF112" i="2"/>
  <c r="T112" i="2"/>
  <c r="R112" i="2"/>
  <c r="P112" i="2"/>
  <c r="BK112" i="2"/>
  <c r="J112" i="2"/>
  <c r="BE112" i="2" s="1"/>
  <c r="BI110" i="2"/>
  <c r="BH110" i="2"/>
  <c r="BG110" i="2"/>
  <c r="BF110" i="2"/>
  <c r="T110" i="2"/>
  <c r="R110" i="2"/>
  <c r="P110" i="2"/>
  <c r="BK110" i="2"/>
  <c r="J110" i="2"/>
  <c r="BE110" i="2"/>
  <c r="BI109" i="2"/>
  <c r="BH109" i="2"/>
  <c r="BG109" i="2"/>
  <c r="BF109" i="2"/>
  <c r="T109" i="2"/>
  <c r="R109" i="2"/>
  <c r="P109" i="2"/>
  <c r="BK109" i="2"/>
  <c r="J109" i="2"/>
  <c r="BE109" i="2" s="1"/>
  <c r="BI108" i="2"/>
  <c r="BH108" i="2"/>
  <c r="BG108" i="2"/>
  <c r="BF108" i="2"/>
  <c r="T108" i="2"/>
  <c r="R108" i="2"/>
  <c r="P108" i="2"/>
  <c r="BK108" i="2"/>
  <c r="J108" i="2"/>
  <c r="BE108" i="2"/>
  <c r="BI107" i="2"/>
  <c r="BH107" i="2"/>
  <c r="BG107" i="2"/>
  <c r="BF107" i="2"/>
  <c r="T107" i="2"/>
  <c r="R107" i="2"/>
  <c r="P107" i="2"/>
  <c r="BK107" i="2"/>
  <c r="J107" i="2"/>
  <c r="BE107" i="2" s="1"/>
  <c r="BI106" i="2"/>
  <c r="BH106" i="2"/>
  <c r="BG106" i="2"/>
  <c r="BF106" i="2"/>
  <c r="T106" i="2"/>
  <c r="R106" i="2"/>
  <c r="P106" i="2"/>
  <c r="BK106" i="2"/>
  <c r="J106" i="2"/>
  <c r="BE106" i="2"/>
  <c r="BI105" i="2"/>
  <c r="BH105" i="2"/>
  <c r="BG105" i="2"/>
  <c r="BF105" i="2"/>
  <c r="T105" i="2"/>
  <c r="R105" i="2"/>
  <c r="P105" i="2"/>
  <c r="BK105" i="2"/>
  <c r="J105" i="2"/>
  <c r="BE105" i="2" s="1"/>
  <c r="BI103" i="2"/>
  <c r="BH103" i="2"/>
  <c r="BG103" i="2"/>
  <c r="BF103" i="2"/>
  <c r="T103" i="2"/>
  <c r="T102" i="2"/>
  <c r="R103" i="2"/>
  <c r="R102" i="2" s="1"/>
  <c r="P103" i="2"/>
  <c r="P102" i="2"/>
  <c r="BK103" i="2"/>
  <c r="BK102" i="2" s="1"/>
  <c r="J102" i="2" s="1"/>
  <c r="J62" i="2" s="1"/>
  <c r="J103" i="2"/>
  <c r="BE103" i="2" s="1"/>
  <c r="BI100" i="2"/>
  <c r="BH100" i="2"/>
  <c r="BG100" i="2"/>
  <c r="BF100" i="2"/>
  <c r="T100" i="2"/>
  <c r="R100" i="2"/>
  <c r="P100" i="2"/>
  <c r="BK100" i="2"/>
  <c r="J100" i="2"/>
  <c r="BE100" i="2"/>
  <c r="BI98" i="2"/>
  <c r="BH98" i="2"/>
  <c r="BG98" i="2"/>
  <c r="BF98" i="2"/>
  <c r="T98" i="2"/>
  <c r="R98" i="2"/>
  <c r="P98" i="2"/>
  <c r="BK98" i="2"/>
  <c r="J98" i="2"/>
  <c r="BE98" i="2" s="1"/>
  <c r="BI97" i="2"/>
  <c r="BH97" i="2"/>
  <c r="BG97" i="2"/>
  <c r="BF97" i="2"/>
  <c r="T97" i="2"/>
  <c r="R97" i="2"/>
  <c r="P97" i="2"/>
  <c r="BK97" i="2"/>
  <c r="J97" i="2"/>
  <c r="BE97" i="2"/>
  <c r="BI93" i="2"/>
  <c r="BH93" i="2"/>
  <c r="BG93" i="2"/>
  <c r="BF93" i="2"/>
  <c r="J34" i="2" s="1"/>
  <c r="AW55" i="1" s="1"/>
  <c r="T93" i="2"/>
  <c r="R93" i="2"/>
  <c r="P93" i="2"/>
  <c r="BK93" i="2"/>
  <c r="J93" i="2"/>
  <c r="BE93" i="2" s="1"/>
  <c r="BI91" i="2"/>
  <c r="BH91" i="2"/>
  <c r="BG91" i="2"/>
  <c r="BF91" i="2"/>
  <c r="T91" i="2"/>
  <c r="R91" i="2"/>
  <c r="P91" i="2"/>
  <c r="BK91" i="2"/>
  <c r="J91" i="2"/>
  <c r="BE91" i="2"/>
  <c r="BI89" i="2"/>
  <c r="F37" i="2" s="1"/>
  <c r="BD55" i="1" s="1"/>
  <c r="BD54" i="1" s="1"/>
  <c r="W33" i="1" s="1"/>
  <c r="BH89" i="2"/>
  <c r="F36" i="2" s="1"/>
  <c r="BC55" i="1" s="1"/>
  <c r="BC54" i="1" s="1"/>
  <c r="BG89" i="2"/>
  <c r="F35" i="2"/>
  <c r="BB55" i="1" s="1"/>
  <c r="BB54" i="1" s="1"/>
  <c r="BF89" i="2"/>
  <c r="T89" i="2"/>
  <c r="T88" i="2"/>
  <c r="T87" i="2" s="1"/>
  <c r="T86" i="2" s="1"/>
  <c r="R89" i="2"/>
  <c r="R88" i="2"/>
  <c r="R87" i="2" s="1"/>
  <c r="P89" i="2"/>
  <c r="P88" i="2"/>
  <c r="P87" i="2" s="1"/>
  <c r="P86" i="2" s="1"/>
  <c r="AU55" i="1" s="1"/>
  <c r="AU54" i="1" s="1"/>
  <c r="BK89" i="2"/>
  <c r="BK88" i="2" s="1"/>
  <c r="J89" i="2"/>
  <c r="BE89" i="2"/>
  <c r="F80" i="2"/>
  <c r="E78" i="2"/>
  <c r="F52" i="2"/>
  <c r="E50" i="2"/>
  <c r="J24" i="2"/>
  <c r="E24" i="2"/>
  <c r="J55" i="2" s="1"/>
  <c r="J23" i="2"/>
  <c r="J21" i="2"/>
  <c r="E21" i="2"/>
  <c r="J82" i="2" s="1"/>
  <c r="J54" i="2"/>
  <c r="J20" i="2"/>
  <c r="J18" i="2"/>
  <c r="E18" i="2"/>
  <c r="F83" i="2"/>
  <c r="F55" i="2"/>
  <c r="J17" i="2"/>
  <c r="J15" i="2"/>
  <c r="E15" i="2"/>
  <c r="F54" i="2" s="1"/>
  <c r="F82" i="2"/>
  <c r="J14" i="2"/>
  <c r="J12" i="2"/>
  <c r="J52" i="2" s="1"/>
  <c r="J80" i="2"/>
  <c r="E7" i="2"/>
  <c r="E76" i="2"/>
  <c r="E48" i="2"/>
  <c r="AS54" i="1"/>
  <c r="L50" i="1"/>
  <c r="AM50" i="1"/>
  <c r="AM49" i="1"/>
  <c r="L49" i="1"/>
  <c r="AM47" i="1"/>
  <c r="L47" i="1"/>
  <c r="L45" i="1"/>
  <c r="L44" i="1"/>
  <c r="F33" i="2" l="1"/>
  <c r="AZ55" i="1" s="1"/>
  <c r="AZ54" i="1" s="1"/>
  <c r="J33" i="2"/>
  <c r="AV55" i="1" s="1"/>
  <c r="AT55" i="1" s="1"/>
  <c r="J88" i="2"/>
  <c r="J61" i="2" s="1"/>
  <c r="BK87" i="2"/>
  <c r="W31" i="1"/>
  <c r="AX54" i="1"/>
  <c r="AY54" i="1"/>
  <c r="W32" i="1"/>
  <c r="R86" i="2"/>
  <c r="J83" i="2"/>
  <c r="F34" i="2"/>
  <c r="BA55" i="1" s="1"/>
  <c r="BA54" i="1" s="1"/>
  <c r="AW54" i="1" l="1"/>
  <c r="AK30" i="1" s="1"/>
  <c r="W30" i="1"/>
  <c r="W29" i="1"/>
  <c r="AV54" i="1"/>
  <c r="J87" i="2"/>
  <c r="J60" i="2" s="1"/>
  <c r="BK86" i="2"/>
  <c r="J86" i="2" s="1"/>
  <c r="AT54" i="1" l="1"/>
  <c r="AK29" i="1"/>
  <c r="J59" i="2"/>
  <c r="J30" i="2"/>
  <c r="J39" i="2" l="1"/>
  <c r="AG55" i="1"/>
  <c r="AN55" i="1" l="1"/>
  <c r="AG54" i="1"/>
  <c r="AN54" i="1" l="1"/>
  <c r="AK26" i="1"/>
  <c r="AK35" i="1" s="1"/>
</calcChain>
</file>

<file path=xl/sharedStrings.xml><?xml version="1.0" encoding="utf-8"?>
<sst xmlns="http://schemas.openxmlformats.org/spreadsheetml/2006/main" count="820" uniqueCount="253">
  <si>
    <t>Export Komplet</t>
  </si>
  <si>
    <t/>
  </si>
  <si>
    <t>2.0</t>
  </si>
  <si>
    <t>ZAMOK</t>
  </si>
  <si>
    <t>False</t>
  </si>
  <si>
    <t>{e6dd245a-4071-4484-82e7-1e1e6c658d23}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</si>
  <si>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</si>
  <si>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</si>
  <si>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</si>
  <si>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</si>
  <si>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</si>
  <si>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</si>
  <si>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</si>
  <si>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</si>
  <si>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N19XYX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</si>
  <si>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</si>
  <si>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</si>
  <si>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III/0092 Líbeznice-Měšice</t>
  </si>
  <si>
    <t>KSO:</t>
  </si>
  <si>
    <t>CC-CZ:</t>
  </si>
  <si>
    <t>Místo:</t>
  </si>
  <si>
    <t xml:space="preserve"> </t>
  </si>
  <si>
    <t>Datum:</t>
  </si>
  <si>
    <t>29. 3. 2019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</si>
  <si>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</si>
  <si>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</si>
  <si>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</si>
  <si>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</si>
  <si>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</si>
  <si>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</si>
  <si>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</si>
  <si>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</si>
  <si>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</si>
  <si>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</si>
  <si>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</si>
  <si>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</si>
  <si>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</si>
  <si>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</si>
  <si>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</si>
  <si>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</si>
  <si>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</si>
  <si>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</si>
  <si>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</si>
  <si>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</si>
  <si>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</si>
  <si>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</si>
  <si>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</si>
  <si>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</si>
  <si>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</si>
  <si>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</si>
  <si>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</si>
  <si>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</si>
  <si>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</si>
  <si>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</si>
  <si>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</si>
  <si>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</si>
  <si>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</si>
  <si>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</si>
  <si>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</si>
  <si>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</si>
  <si>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</si>
  <si>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</si>
  <si>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</si>
  <si>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</si>
  <si>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</si>
  <si>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</si>
  <si>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</si>
  <si>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</si>
  <si>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</si>
  <si>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</si>
  <si>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</si>
  <si>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</si>
  <si>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N19XYX - V1</t>
  </si>
  <si>
    <t>III/0092 Líbeznice - Měšice</t>
  </si>
  <si>
    <t>STA</t>
  </si>
  <si>
    <t>1</t>
  </si>
  <si>
    <t>{688b758c-dbcd-4955-a522-cd829a886adc}</t>
  </si>
  <si>
    <t>2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</si>
  <si>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</si>
  <si>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</si>
  <si>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</si>
  <si>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</si>
  <si>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</si>
  <si>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</si>
  <si>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</si>
  <si>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</si>
  <si>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</si>
  <si>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</si>
  <si>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</si>
  <si>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</si>
  <si>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</si>
  <si>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</si>
  <si>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</si>
  <si>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</si>
  <si>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</si>
  <si>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</si>
  <si>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</si>
  <si>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</si>
  <si>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</si>
  <si>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</si>
  <si>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</si>
  <si>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</si>
  <si>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</si>
  <si>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</si>
  <si>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</si>
  <si>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</si>
  <si>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</si>
  <si>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</si>
  <si>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</si>
  <si>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</si>
  <si>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113107143</t>
  </si>
  <si>
    <t>Odstranění podkladu živičného tl 150 mm ručně</t>
  </si>
  <si>
    <t>m2</t>
  </si>
  <si>
    <t>CS ÚRS 2019 01</t>
  </si>
  <si>
    <t>4</t>
  </si>
  <si>
    <t>1894798714</t>
  </si>
  <si>
    <t>VV</t>
  </si>
  <si>
    <t>"napojení - obourání" 53,9*1</t>
  </si>
  <si>
    <t>113107221</t>
  </si>
  <si>
    <t>Odstranění podkladu z kameniva drceného tl 100 mm strojně pl přes 200 m2</t>
  </si>
  <si>
    <t>-1637059252</t>
  </si>
  <si>
    <t>"přebytečná zemina po recyklaci" 3084</t>
  </si>
  <si>
    <t>3</t>
  </si>
  <si>
    <t>113107324</t>
  </si>
  <si>
    <t>Odstranění podkladu z kameniva drceného tl 400 mm strojně pl do 50 m2</t>
  </si>
  <si>
    <t>-762679889</t>
  </si>
  <si>
    <t>"sanace 15%"3084*0,15</t>
  </si>
  <si>
    <t>"sanace pásu kolem obrub" (139+144)*0,5</t>
  </si>
  <si>
    <t>Součet</t>
  </si>
  <si>
    <t>5</t>
  </si>
  <si>
    <t>181102302</t>
  </si>
  <si>
    <t>Úprava pláně v zářezech se zhutněním</t>
  </si>
  <si>
    <t>CS ÚRS 2018 01</t>
  </si>
  <si>
    <t>-2859899</t>
  </si>
  <si>
    <t>6</t>
  </si>
  <si>
    <t>18130110R</t>
  </si>
  <si>
    <t>Rozprostření zeminy tl vrstvy do 100 mm pl do 500 m2 v rovině nebo ve svahu do 1:5</t>
  </si>
  <si>
    <t>1466982697</t>
  </si>
  <si>
    <t>"úprava pásu za krajnicí a příkopem" 757*(1+0,5+1+0,5)</t>
  </si>
  <si>
    <t>7</t>
  </si>
  <si>
    <t>182101101</t>
  </si>
  <si>
    <t>Svahování v zářezech v hornině tř. 1 až 4</t>
  </si>
  <si>
    <t>-1989666344</t>
  </si>
  <si>
    <t>"svahování příkopu"757*1,17*2</t>
  </si>
  <si>
    <t>Komunikace pozemní</t>
  </si>
  <si>
    <t>8</t>
  </si>
  <si>
    <t>565145121</t>
  </si>
  <si>
    <t>Asfaltový beton vrstva podkladní ACP 16 (obalované kamenivo OKS) tl 60 mm š přes 3 m</t>
  </si>
  <si>
    <t>-778446122</t>
  </si>
  <si>
    <t>2806*5,3/5</t>
  </si>
  <si>
    <t>10</t>
  </si>
  <si>
    <t>566901234</t>
  </si>
  <si>
    <t>Vyspravení podkladu po překopech ing sítí plochy přes 15 m2 štěrkodrtí tl. 250 mm</t>
  </si>
  <si>
    <t>-513708129</t>
  </si>
  <si>
    <t>9</t>
  </si>
  <si>
    <t>566901272</t>
  </si>
  <si>
    <t>Vyspravení podkladu po překopech ing sítí plochy přes 15m2 směsí stmelenou cementem SC20/25 tl 150mm</t>
  </si>
  <si>
    <t>-542515022</t>
  </si>
  <si>
    <t>11</t>
  </si>
  <si>
    <t>567531121</t>
  </si>
  <si>
    <t>Recyklace podkladu za studena na místě - rozpojení a reprofilace tl 250 mm plochy do 3000 m2</t>
  </si>
  <si>
    <t>1306665750</t>
  </si>
  <si>
    <t>12</t>
  </si>
  <si>
    <t>567532121</t>
  </si>
  <si>
    <t>Recyklace podkladu za studena na místě - promísení s pojivem, kamenivem tl 220 mm do 3000 m2</t>
  </si>
  <si>
    <t>-1381361918</t>
  </si>
  <si>
    <t>13</t>
  </si>
  <si>
    <t>M</t>
  </si>
  <si>
    <t>58522110</t>
  </si>
  <si>
    <t>cement portlandký struskový CEM II 42,5MPa</t>
  </si>
  <si>
    <t>t</t>
  </si>
  <si>
    <t>10502765</t>
  </si>
  <si>
    <t>14</t>
  </si>
  <si>
    <t>569831111</t>
  </si>
  <si>
    <t>Zpevnění krajnic štěrkodrtí tl 100 mm</t>
  </si>
  <si>
    <t>-1712447528</t>
  </si>
  <si>
    <t>533*2*0,5</t>
  </si>
  <si>
    <t>573191111</t>
  </si>
  <si>
    <t>Postřik infiltrační kationaktivní emulzí v množství 1 kg/m2</t>
  </si>
  <si>
    <t>662446880</t>
  </si>
  <si>
    <t>16</t>
  </si>
  <si>
    <t>573231111</t>
  </si>
  <si>
    <t>Postřik živičný spojovací ze silniční emulze v množství 0,70 kg/m2</t>
  </si>
  <si>
    <t>2132654593</t>
  </si>
  <si>
    <t>17</t>
  </si>
  <si>
    <t>577144121</t>
  </si>
  <si>
    <t>Asfaltový beton vrstva obrusná ACO 11 (ABS) tř. I tl 50 mm š přes 3 m z nemodifikovaného asfaltu</t>
  </si>
  <si>
    <t>-1831516303</t>
  </si>
  <si>
    <t>Ostatní konstrukce a práce, bourání</t>
  </si>
  <si>
    <t>18</t>
  </si>
  <si>
    <t>919112212</t>
  </si>
  <si>
    <t>Řezání spár pro vytvoření komůrky š 10 mm hl 20 mm pro těsnící zálivku v živičném krytu</t>
  </si>
  <si>
    <t>m</t>
  </si>
  <si>
    <t>1702464015</t>
  </si>
  <si>
    <t>19</t>
  </si>
  <si>
    <t>919122111</t>
  </si>
  <si>
    <t>Těsnění spár zálivkou za tepla pro komůrky š 10 mm hl 20 mm s těsnicím profilem</t>
  </si>
  <si>
    <t>-2092615063</t>
  </si>
  <si>
    <t>20</t>
  </si>
  <si>
    <t>919735112</t>
  </si>
  <si>
    <t>Řezání stávajícího živičného krytu hl do 100 mm</t>
  </si>
  <si>
    <t>380654674</t>
  </si>
  <si>
    <t>"v napojeních"53,9</t>
  </si>
  <si>
    <t>938902202</t>
  </si>
  <si>
    <t>Čištění příkopů ručně š dna do 400 mm objem nánosu do 0,30 m3/m</t>
  </si>
  <si>
    <t>-648514642</t>
  </si>
  <si>
    <t>22</t>
  </si>
  <si>
    <t>938909611</t>
  </si>
  <si>
    <t>Odstranění nánosu na krajnicích tl do 100 mm</t>
  </si>
  <si>
    <t>733407180</t>
  </si>
  <si>
    <t>"krajnice po obou stranách cesty" 556*0,5*2</t>
  </si>
  <si>
    <t>997</t>
  </si>
  <si>
    <t>Přesun sutě</t>
  </si>
  <si>
    <t>23</t>
  </si>
  <si>
    <t>997221551</t>
  </si>
  <si>
    <t>Vodorovná doprava suti ze sypkých materiálů do 1 km</t>
  </si>
  <si>
    <t>2109091280</t>
  </si>
  <si>
    <t>24</t>
  </si>
  <si>
    <t>997221559</t>
  </si>
  <si>
    <t>Příplatek ZKD 1 km u vodorovné dopravy suti ze sypkých materiálů</t>
  </si>
  <si>
    <t>2007525061</t>
  </si>
  <si>
    <t>1091,95*30 'Přepočtené koeficientem množství</t>
  </si>
  <si>
    <t>25</t>
  </si>
  <si>
    <t>997221845</t>
  </si>
  <si>
    <t>Poplatek za uložení na skládce (skládkovné) odpadu asfaltového bez dehtu kód odpadu 170 302</t>
  </si>
  <si>
    <t>2108516299</t>
  </si>
  <si>
    <t>26</t>
  </si>
  <si>
    <t>997221855</t>
  </si>
  <si>
    <t>Poplatek za uložení na skládce (skládkovné) zeminy a kameniva kód odpadu 170 504</t>
  </si>
  <si>
    <t>134805524</t>
  </si>
  <si>
    <t>1091,95-17,032</t>
  </si>
  <si>
    <t>998</t>
  </si>
  <si>
    <t>Přesun hmot</t>
  </si>
  <si>
    <t>27</t>
  </si>
  <si>
    <t>998225111</t>
  </si>
  <si>
    <t>Přesun hmot pro pozemní komunikace s krytem z kamene, monolitickým betonovým nebo živičným</t>
  </si>
  <si>
    <t>-1788009693</t>
  </si>
  <si>
    <t>VRN</t>
  </si>
  <si>
    <t>Vedlejší rozpočtové náklady</t>
  </si>
  <si>
    <t>28</t>
  </si>
  <si>
    <t>03430300R</t>
  </si>
  <si>
    <t>Dopravně inženýrské opratření</t>
  </si>
  <si>
    <t>kpl</t>
  </si>
  <si>
    <t>1024</t>
  </si>
  <si>
    <t>1899511008</t>
  </si>
  <si>
    <t>29</t>
  </si>
  <si>
    <t>04000100R</t>
  </si>
  <si>
    <t>Kontrola inženýrských sítí</t>
  </si>
  <si>
    <t>1358753782</t>
  </si>
  <si>
    <t>30</t>
  </si>
  <si>
    <t>030001000</t>
  </si>
  <si>
    <t>Zařízení staveniště</t>
  </si>
  <si>
    <t>-2123363127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</si>
</sst>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1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26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8" fillId="4" borderId="0" xfId="0" applyFont="1" applyFill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8" fillId="4" borderId="0" xfId="0" applyFont="1" applyFill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8" fillId="4" borderId="16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  <protection locked="0"/>
    </xf>
    <xf numFmtId="0" fontId="18" fillId="4" borderId="18" xfId="0" applyFont="1" applyFill="1" applyBorder="1" applyAlignment="1" applyProtection="1">
      <alignment horizontal="center" vertical="center" wrapText="1"/>
    </xf>
    <xf numFmtId="0" fontId="18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0" fillId="0" borderId="0" xfId="0" applyNumberFormat="1" applyFont="1" applyAlignment="1" applyProtection="1"/>
    <xf numFmtId="166" fontId="27" fillId="0" borderId="12" xfId="0" applyNumberFormat="1" applyFont="1" applyBorder="1" applyAlignment="1" applyProtection="1"/>
    <xf numFmtId="166" fontId="27" fillId="0" borderId="13" xfId="0" applyNumberFormat="1" applyFont="1" applyBorder="1" applyAlignment="1" applyProtection="1"/>
    <xf numFmtId="4" fontId="16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9" fillId="0" borderId="22" xfId="0" applyFont="1" applyBorder="1" applyAlignment="1" applyProtection="1">
      <alignment horizontal="center" vertical="center"/>
    </xf>
    <xf numFmtId="49" fontId="29" fillId="0" borderId="22" xfId="0" applyNumberFormat="1" applyFont="1" applyBorder="1" applyAlignment="1" applyProtection="1">
      <alignment horizontal="left" vertical="center" wrapText="1"/>
    </xf>
    <xf numFmtId="0" fontId="29" fillId="0" borderId="22" xfId="0" applyFont="1" applyBorder="1" applyAlignment="1" applyProtection="1">
      <alignment horizontal="left" vertical="center" wrapText="1"/>
    </xf>
    <xf numFmtId="0" fontId="29" fillId="0" borderId="22" xfId="0" applyFont="1" applyBorder="1" applyAlignment="1" applyProtection="1">
      <alignment horizontal="center" vertical="center" wrapText="1"/>
    </xf>
    <xf numFmtId="167" fontId="29" fillId="0" borderId="22" xfId="0" applyNumberFormat="1" applyFont="1" applyBorder="1" applyAlignment="1" applyProtection="1">
      <alignment vertical="center"/>
    </xf>
    <xf numFmtId="4" fontId="29" fillId="2" borderId="22" xfId="0" applyNumberFormat="1" applyFont="1" applyFill="1" applyBorder="1" applyAlignment="1" applyProtection="1">
      <alignment vertical="center"/>
      <protection locked="0"/>
    </xf>
    <xf numFmtId="4" fontId="29" fillId="0" borderId="22" xfId="0" applyNumberFormat="1" applyFont="1" applyBorder="1" applyAlignment="1" applyProtection="1">
      <alignment vertical="center"/>
    </xf>
    <xf numFmtId="0" fontId="29" fillId="0" borderId="3" xfId="0" applyFont="1" applyBorder="1" applyAlignment="1">
      <alignment vertical="center"/>
    </xf>
    <xf numFmtId="0" fontId="29" fillId="2" borderId="14" xfId="0" applyFont="1" applyFill="1" applyBorder="1" applyAlignment="1" applyProtection="1">
      <alignment horizontal="left" vertical="center"/>
      <protection locked="0"/>
    </xf>
    <xf numFmtId="0" fontId="29" fillId="0" borderId="0" xfId="0" applyFont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4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8" fillId="4" borderId="6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left"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right" vertical="center"/>
    </xf>
    <xf numFmtId="0" fontId="18" fillId="4" borderId="8" xfId="0" applyFont="1" applyFill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top" wrapText="1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ht="36.950000000000003" customHeight="1"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S2" s="14" t="s">
        <v>6</v>
      </c>
      <c r="BT2" s="14" t="s">
        <v>7</v>
      </c>
    </row>
    <row r="3" spans="1:74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50" t="s">
        <v>14</v>
      </c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19"/>
      <c r="AQ5" s="19"/>
      <c r="AR5" s="17"/>
      <c r="BE5" s="220" t="s">
        <v>15</v>
      </c>
      <c r="BS5" s="14" t="s">
        <v>6</v>
      </c>
    </row>
    <row r="6" spans="1:74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52" t="s">
        <v>17</v>
      </c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1"/>
      <c r="AE6" s="251"/>
      <c r="AF6" s="251"/>
      <c r="AG6" s="251"/>
      <c r="AH6" s="251"/>
      <c r="AI6" s="251"/>
      <c r="AJ6" s="251"/>
      <c r="AK6" s="251"/>
      <c r="AL6" s="251"/>
      <c r="AM6" s="251"/>
      <c r="AN6" s="251"/>
      <c r="AO6" s="251"/>
      <c r="AP6" s="19"/>
      <c r="AQ6" s="19"/>
      <c r="AR6" s="17"/>
      <c r="BE6" s="221"/>
      <c r="BS6" s="14" t="s">
        <v>6</v>
      </c>
    </row>
    <row r="7" spans="1:74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21"/>
      <c r="BS7" s="14" t="s">
        <v>6</v>
      </c>
    </row>
    <row r="8" spans="1:74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21"/>
      <c r="BS8" s="14" t="s">
        <v>6</v>
      </c>
    </row>
    <row r="9" spans="1:74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21"/>
      <c r="BS9" s="14" t="s">
        <v>6</v>
      </c>
    </row>
    <row r="10" spans="1:74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21"/>
      <c r="BS10" s="14" t="s">
        <v>6</v>
      </c>
    </row>
    <row r="11" spans="1:74" ht="18.399999999999999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21"/>
      <c r="BS11" s="14" t="s">
        <v>6</v>
      </c>
    </row>
    <row r="12" spans="1:74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21"/>
      <c r="BS12" s="14" t="s">
        <v>6</v>
      </c>
    </row>
    <row r="13" spans="1:74" ht="12" customHeight="1">
      <c r="B13" s="18"/>
      <c r="C13" s="19"/>
      <c r="D13" s="26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28</v>
      </c>
      <c r="AO13" s="19"/>
      <c r="AP13" s="19"/>
      <c r="AQ13" s="19"/>
      <c r="AR13" s="17"/>
      <c r="BE13" s="221"/>
      <c r="BS13" s="14" t="s">
        <v>6</v>
      </c>
    </row>
    <row r="14" spans="1:74" ht="11.25">
      <c r="B14" s="18"/>
      <c r="C14" s="19"/>
      <c r="D14" s="19"/>
      <c r="E14" s="253" t="s">
        <v>28</v>
      </c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54"/>
      <c r="AF14" s="254"/>
      <c r="AG14" s="254"/>
      <c r="AH14" s="254"/>
      <c r="AI14" s="254"/>
      <c r="AJ14" s="254"/>
      <c r="AK14" s="26" t="s">
        <v>26</v>
      </c>
      <c r="AL14" s="19"/>
      <c r="AM14" s="19"/>
      <c r="AN14" s="28" t="s">
        <v>28</v>
      </c>
      <c r="AO14" s="19"/>
      <c r="AP14" s="19"/>
      <c r="AQ14" s="19"/>
      <c r="AR14" s="17"/>
      <c r="BE14" s="221"/>
      <c r="BS14" s="14" t="s">
        <v>6</v>
      </c>
    </row>
    <row r="15" spans="1:74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21"/>
      <c r="BS15" s="14" t="s">
        <v>4</v>
      </c>
    </row>
    <row r="16" spans="1:74" ht="12" customHeight="1">
      <c r="B16" s="18"/>
      <c r="C16" s="19"/>
      <c r="D16" s="26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21"/>
      <c r="BS16" s="14" t="s">
        <v>4</v>
      </c>
    </row>
    <row r="17" spans="2:71" ht="18.399999999999999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21"/>
      <c r="BS17" s="14" t="s">
        <v>30</v>
      </c>
    </row>
    <row r="18" spans="2:7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21"/>
      <c r="BS18" s="14" t="s">
        <v>6</v>
      </c>
    </row>
    <row r="19" spans="2:71" ht="12" customHeight="1">
      <c r="B19" s="18"/>
      <c r="C19" s="19"/>
      <c r="D19" s="26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21"/>
      <c r="BS19" s="14" t="s">
        <v>6</v>
      </c>
    </row>
    <row r="20" spans="2:71" ht="18.399999999999999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21"/>
      <c r="BS20" s="14" t="s">
        <v>30</v>
      </c>
    </row>
    <row r="21" spans="2:7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21"/>
    </row>
    <row r="22" spans="2:71" ht="12" customHeight="1">
      <c r="B22" s="18"/>
      <c r="C22" s="19"/>
      <c r="D22" s="26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21"/>
    </row>
    <row r="23" spans="2:71" ht="16.5" customHeight="1">
      <c r="B23" s="18"/>
      <c r="C23" s="19"/>
      <c r="D23" s="19"/>
      <c r="E23" s="255" t="s">
        <v>1</v>
      </c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5"/>
      <c r="AK23" s="255"/>
      <c r="AL23" s="255"/>
      <c r="AM23" s="255"/>
      <c r="AN23" s="255"/>
      <c r="AO23" s="19"/>
      <c r="AP23" s="19"/>
      <c r="AQ23" s="19"/>
      <c r="AR23" s="17"/>
      <c r="BE23" s="221"/>
    </row>
    <row r="24" spans="2:7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21"/>
    </row>
    <row r="25" spans="2:7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21"/>
    </row>
    <row r="26" spans="2:71" s="1" customFormat="1" ht="25.9" customHeight="1">
      <c r="B26" s="31"/>
      <c r="C26" s="32"/>
      <c r="D26" s="33" t="s">
        <v>33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22">
        <f>ROUND(AG54,2)</f>
        <v>0</v>
      </c>
      <c r="AL26" s="223"/>
      <c r="AM26" s="223"/>
      <c r="AN26" s="223"/>
      <c r="AO26" s="223"/>
      <c r="AP26" s="32"/>
      <c r="AQ26" s="32"/>
      <c r="AR26" s="35"/>
      <c r="BE26" s="221"/>
    </row>
    <row r="27" spans="2:71" s="1" customFormat="1" ht="6.95" customHeight="1"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5"/>
      <c r="BE27" s="221"/>
    </row>
    <row r="28" spans="2:71" s="1" customFormat="1" ht="11.25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256" t="s">
        <v>34</v>
      </c>
      <c r="M28" s="256"/>
      <c r="N28" s="256"/>
      <c r="O28" s="256"/>
      <c r="P28" s="256"/>
      <c r="Q28" s="32"/>
      <c r="R28" s="32"/>
      <c r="S28" s="32"/>
      <c r="T28" s="32"/>
      <c r="U28" s="32"/>
      <c r="V28" s="32"/>
      <c r="W28" s="256" t="s">
        <v>35</v>
      </c>
      <c r="X28" s="256"/>
      <c r="Y28" s="256"/>
      <c r="Z28" s="256"/>
      <c r="AA28" s="256"/>
      <c r="AB28" s="256"/>
      <c r="AC28" s="256"/>
      <c r="AD28" s="256"/>
      <c r="AE28" s="256"/>
      <c r="AF28" s="32"/>
      <c r="AG28" s="32"/>
      <c r="AH28" s="32"/>
      <c r="AI28" s="32"/>
      <c r="AJ28" s="32"/>
      <c r="AK28" s="256" t="s">
        <v>36</v>
      </c>
      <c r="AL28" s="256"/>
      <c r="AM28" s="256"/>
      <c r="AN28" s="256"/>
      <c r="AO28" s="256"/>
      <c r="AP28" s="32"/>
      <c r="AQ28" s="32"/>
      <c r="AR28" s="35"/>
      <c r="BE28" s="221"/>
    </row>
    <row r="29" spans="2:71" s="2" customFormat="1" ht="14.45" customHeight="1">
      <c r="B29" s="36"/>
      <c r="C29" s="37"/>
      <c r="D29" s="26" t="s">
        <v>37</v>
      </c>
      <c r="E29" s="37"/>
      <c r="F29" s="26" t="s">
        <v>38</v>
      </c>
      <c r="G29" s="37"/>
      <c r="H29" s="37"/>
      <c r="I29" s="37"/>
      <c r="J29" s="37"/>
      <c r="K29" s="37"/>
      <c r="L29" s="257">
        <v>0.21</v>
      </c>
      <c r="M29" s="219"/>
      <c r="N29" s="219"/>
      <c r="O29" s="219"/>
      <c r="P29" s="219"/>
      <c r="Q29" s="37"/>
      <c r="R29" s="37"/>
      <c r="S29" s="37"/>
      <c r="T29" s="37"/>
      <c r="U29" s="37"/>
      <c r="V29" s="37"/>
      <c r="W29" s="218">
        <f>ROUND(AZ54, 2)</f>
        <v>0</v>
      </c>
      <c r="X29" s="219"/>
      <c r="Y29" s="219"/>
      <c r="Z29" s="219"/>
      <c r="AA29" s="219"/>
      <c r="AB29" s="219"/>
      <c r="AC29" s="219"/>
      <c r="AD29" s="219"/>
      <c r="AE29" s="219"/>
      <c r="AF29" s="37"/>
      <c r="AG29" s="37"/>
      <c r="AH29" s="37"/>
      <c r="AI29" s="37"/>
      <c r="AJ29" s="37"/>
      <c r="AK29" s="218">
        <f>ROUND(AV54, 2)</f>
        <v>0</v>
      </c>
      <c r="AL29" s="219"/>
      <c r="AM29" s="219"/>
      <c r="AN29" s="219"/>
      <c r="AO29" s="219"/>
      <c r="AP29" s="37"/>
      <c r="AQ29" s="37"/>
      <c r="AR29" s="38"/>
      <c r="BE29" s="221"/>
    </row>
    <row r="30" spans="2:71" s="2" customFormat="1" ht="14.45" customHeight="1">
      <c r="B30" s="36"/>
      <c r="C30" s="37"/>
      <c r="D30" s="37"/>
      <c r="E30" s="37"/>
      <c r="F30" s="26" t="s">
        <v>39</v>
      </c>
      <c r="G30" s="37"/>
      <c r="H30" s="37"/>
      <c r="I30" s="37"/>
      <c r="J30" s="37"/>
      <c r="K30" s="37"/>
      <c r="L30" s="257">
        <v>0.15</v>
      </c>
      <c r="M30" s="219"/>
      <c r="N30" s="219"/>
      <c r="O30" s="219"/>
      <c r="P30" s="219"/>
      <c r="Q30" s="37"/>
      <c r="R30" s="37"/>
      <c r="S30" s="37"/>
      <c r="T30" s="37"/>
      <c r="U30" s="37"/>
      <c r="V30" s="37"/>
      <c r="W30" s="218">
        <f>ROUND(BA54, 2)</f>
        <v>0</v>
      </c>
      <c r="X30" s="219"/>
      <c r="Y30" s="219"/>
      <c r="Z30" s="219"/>
      <c r="AA30" s="219"/>
      <c r="AB30" s="219"/>
      <c r="AC30" s="219"/>
      <c r="AD30" s="219"/>
      <c r="AE30" s="219"/>
      <c r="AF30" s="37"/>
      <c r="AG30" s="37"/>
      <c r="AH30" s="37"/>
      <c r="AI30" s="37"/>
      <c r="AJ30" s="37"/>
      <c r="AK30" s="218">
        <f>ROUND(AW54, 2)</f>
        <v>0</v>
      </c>
      <c r="AL30" s="219"/>
      <c r="AM30" s="219"/>
      <c r="AN30" s="219"/>
      <c r="AO30" s="219"/>
      <c r="AP30" s="37"/>
      <c r="AQ30" s="37"/>
      <c r="AR30" s="38"/>
      <c r="BE30" s="221"/>
    </row>
    <row r="31" spans="2:71" s="2" customFormat="1" ht="14.45" hidden="1" customHeight="1">
      <c r="B31" s="36"/>
      <c r="C31" s="37"/>
      <c r="D31" s="37"/>
      <c r="E31" s="37"/>
      <c r="F31" s="26" t="s">
        <v>40</v>
      </c>
      <c r="G31" s="37"/>
      <c r="H31" s="37"/>
      <c r="I31" s="37"/>
      <c r="J31" s="37"/>
      <c r="K31" s="37"/>
      <c r="L31" s="257">
        <v>0.21</v>
      </c>
      <c r="M31" s="219"/>
      <c r="N31" s="219"/>
      <c r="O31" s="219"/>
      <c r="P31" s="219"/>
      <c r="Q31" s="37"/>
      <c r="R31" s="37"/>
      <c r="S31" s="37"/>
      <c r="T31" s="37"/>
      <c r="U31" s="37"/>
      <c r="V31" s="37"/>
      <c r="W31" s="218">
        <f>ROUND(BB54, 2)</f>
        <v>0</v>
      </c>
      <c r="X31" s="219"/>
      <c r="Y31" s="219"/>
      <c r="Z31" s="219"/>
      <c r="AA31" s="219"/>
      <c r="AB31" s="219"/>
      <c r="AC31" s="219"/>
      <c r="AD31" s="219"/>
      <c r="AE31" s="219"/>
      <c r="AF31" s="37"/>
      <c r="AG31" s="37"/>
      <c r="AH31" s="37"/>
      <c r="AI31" s="37"/>
      <c r="AJ31" s="37"/>
      <c r="AK31" s="218">
        <v>0</v>
      </c>
      <c r="AL31" s="219"/>
      <c r="AM31" s="219"/>
      <c r="AN31" s="219"/>
      <c r="AO31" s="219"/>
      <c r="AP31" s="37"/>
      <c r="AQ31" s="37"/>
      <c r="AR31" s="38"/>
      <c r="BE31" s="221"/>
    </row>
    <row r="32" spans="2:71" s="2" customFormat="1" ht="14.45" hidden="1" customHeight="1">
      <c r="B32" s="36"/>
      <c r="C32" s="37"/>
      <c r="D32" s="37"/>
      <c r="E32" s="37"/>
      <c r="F32" s="26" t="s">
        <v>41</v>
      </c>
      <c r="G32" s="37"/>
      <c r="H32" s="37"/>
      <c r="I32" s="37"/>
      <c r="J32" s="37"/>
      <c r="K32" s="37"/>
      <c r="L32" s="257">
        <v>0.15</v>
      </c>
      <c r="M32" s="219"/>
      <c r="N32" s="219"/>
      <c r="O32" s="219"/>
      <c r="P32" s="219"/>
      <c r="Q32" s="37"/>
      <c r="R32" s="37"/>
      <c r="S32" s="37"/>
      <c r="T32" s="37"/>
      <c r="U32" s="37"/>
      <c r="V32" s="37"/>
      <c r="W32" s="218">
        <f>ROUND(BC54, 2)</f>
        <v>0</v>
      </c>
      <c r="X32" s="219"/>
      <c r="Y32" s="219"/>
      <c r="Z32" s="219"/>
      <c r="AA32" s="219"/>
      <c r="AB32" s="219"/>
      <c r="AC32" s="219"/>
      <c r="AD32" s="219"/>
      <c r="AE32" s="219"/>
      <c r="AF32" s="37"/>
      <c r="AG32" s="37"/>
      <c r="AH32" s="37"/>
      <c r="AI32" s="37"/>
      <c r="AJ32" s="37"/>
      <c r="AK32" s="218">
        <v>0</v>
      </c>
      <c r="AL32" s="219"/>
      <c r="AM32" s="219"/>
      <c r="AN32" s="219"/>
      <c r="AO32" s="219"/>
      <c r="AP32" s="37"/>
      <c r="AQ32" s="37"/>
      <c r="AR32" s="38"/>
      <c r="BE32" s="221"/>
    </row>
    <row r="33" spans="2:57" s="2" customFormat="1" ht="14.45" hidden="1" customHeight="1">
      <c r="B33" s="36"/>
      <c r="C33" s="37"/>
      <c r="D33" s="37"/>
      <c r="E33" s="37"/>
      <c r="F33" s="26" t="s">
        <v>42</v>
      </c>
      <c r="G33" s="37"/>
      <c r="H33" s="37"/>
      <c r="I33" s="37"/>
      <c r="J33" s="37"/>
      <c r="K33" s="37"/>
      <c r="L33" s="257">
        <v>0</v>
      </c>
      <c r="M33" s="219"/>
      <c r="N33" s="219"/>
      <c r="O33" s="219"/>
      <c r="P33" s="219"/>
      <c r="Q33" s="37"/>
      <c r="R33" s="37"/>
      <c r="S33" s="37"/>
      <c r="T33" s="37"/>
      <c r="U33" s="37"/>
      <c r="V33" s="37"/>
      <c r="W33" s="218">
        <f>ROUND(BD54, 2)</f>
        <v>0</v>
      </c>
      <c r="X33" s="219"/>
      <c r="Y33" s="219"/>
      <c r="Z33" s="219"/>
      <c r="AA33" s="219"/>
      <c r="AB33" s="219"/>
      <c r="AC33" s="219"/>
      <c r="AD33" s="219"/>
      <c r="AE33" s="219"/>
      <c r="AF33" s="37"/>
      <c r="AG33" s="37"/>
      <c r="AH33" s="37"/>
      <c r="AI33" s="37"/>
      <c r="AJ33" s="37"/>
      <c r="AK33" s="218">
        <v>0</v>
      </c>
      <c r="AL33" s="219"/>
      <c r="AM33" s="219"/>
      <c r="AN33" s="219"/>
      <c r="AO33" s="219"/>
      <c r="AP33" s="37"/>
      <c r="AQ33" s="37"/>
      <c r="AR33" s="38"/>
      <c r="BE33" s="221"/>
    </row>
    <row r="34" spans="2:57" s="1" customFormat="1" ht="6.95" customHeight="1">
      <c r="B34" s="3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5"/>
      <c r="BE34" s="221"/>
    </row>
    <row r="35" spans="2:57" s="1" customFormat="1" ht="25.9" customHeight="1">
      <c r="B35" s="31"/>
      <c r="C35" s="39"/>
      <c r="D35" s="40" t="s">
        <v>43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44</v>
      </c>
      <c r="U35" s="41"/>
      <c r="V35" s="41"/>
      <c r="W35" s="41"/>
      <c r="X35" s="224" t="s">
        <v>45</v>
      </c>
      <c r="Y35" s="225"/>
      <c r="Z35" s="225"/>
      <c r="AA35" s="225"/>
      <c r="AB35" s="225"/>
      <c r="AC35" s="41"/>
      <c r="AD35" s="41"/>
      <c r="AE35" s="41"/>
      <c r="AF35" s="41"/>
      <c r="AG35" s="41"/>
      <c r="AH35" s="41"/>
      <c r="AI35" s="41"/>
      <c r="AJ35" s="41"/>
      <c r="AK35" s="226">
        <f>SUM(AK26:AK33)</f>
        <v>0</v>
      </c>
      <c r="AL35" s="225"/>
      <c r="AM35" s="225"/>
      <c r="AN35" s="225"/>
      <c r="AO35" s="227"/>
      <c r="AP35" s="39"/>
      <c r="AQ35" s="39"/>
      <c r="AR35" s="35"/>
    </row>
    <row r="36" spans="2:57" s="1" customFormat="1" ht="6.95" customHeight="1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5"/>
    </row>
    <row r="37" spans="2:57" s="1" customFormat="1" ht="6.95" customHeight="1"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35"/>
    </row>
    <row r="41" spans="2:57" s="1" customFormat="1" ht="6.95" customHeight="1"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35"/>
    </row>
    <row r="42" spans="2:57" s="1" customFormat="1" ht="24.95" customHeight="1">
      <c r="B42" s="31"/>
      <c r="C42" s="20" t="s">
        <v>46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5"/>
    </row>
    <row r="43" spans="2:57" s="1" customFormat="1" ht="6.95" customHeight="1">
      <c r="B43" s="31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5"/>
    </row>
    <row r="44" spans="2:57" s="1" customFormat="1" ht="12" customHeight="1">
      <c r="B44" s="31"/>
      <c r="C44" s="26" t="s">
        <v>13</v>
      </c>
      <c r="D44" s="32"/>
      <c r="E44" s="32"/>
      <c r="F44" s="32"/>
      <c r="G44" s="32"/>
      <c r="H44" s="32"/>
      <c r="I44" s="32"/>
      <c r="J44" s="32"/>
      <c r="K44" s="32"/>
      <c r="L44" s="32" t="str">
        <f>K5</f>
        <v>N19XYX</v>
      </c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5"/>
    </row>
    <row r="45" spans="2:57" s="3" customFormat="1" ht="36.950000000000003" customHeight="1">
      <c r="B45" s="47"/>
      <c r="C45" s="48" t="s">
        <v>16</v>
      </c>
      <c r="D45" s="49"/>
      <c r="E45" s="49"/>
      <c r="F45" s="49"/>
      <c r="G45" s="49"/>
      <c r="H45" s="49"/>
      <c r="I45" s="49"/>
      <c r="J45" s="49"/>
      <c r="K45" s="49"/>
      <c r="L45" s="231" t="str">
        <f>K6</f>
        <v>III/0092 Líbeznice-Měšice</v>
      </c>
      <c r="M45" s="232"/>
      <c r="N45" s="232"/>
      <c r="O45" s="232"/>
      <c r="P45" s="232"/>
      <c r="Q45" s="232"/>
      <c r="R45" s="232"/>
      <c r="S45" s="232"/>
      <c r="T45" s="232"/>
      <c r="U45" s="232"/>
      <c r="V45" s="232"/>
      <c r="W45" s="232"/>
      <c r="X45" s="232"/>
      <c r="Y45" s="232"/>
      <c r="Z45" s="232"/>
      <c r="AA45" s="232"/>
      <c r="AB45" s="232"/>
      <c r="AC45" s="232"/>
      <c r="AD45" s="232"/>
      <c r="AE45" s="232"/>
      <c r="AF45" s="232"/>
      <c r="AG45" s="232"/>
      <c r="AH45" s="232"/>
      <c r="AI45" s="232"/>
      <c r="AJ45" s="232"/>
      <c r="AK45" s="232"/>
      <c r="AL45" s="232"/>
      <c r="AM45" s="232"/>
      <c r="AN45" s="232"/>
      <c r="AO45" s="232"/>
      <c r="AP45" s="49"/>
      <c r="AQ45" s="49"/>
      <c r="AR45" s="50"/>
    </row>
    <row r="46" spans="2:57" s="1" customFormat="1" ht="6.95" customHeight="1">
      <c r="B46" s="31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5"/>
    </row>
    <row r="47" spans="2:57" s="1" customFormat="1" ht="12" customHeight="1">
      <c r="B47" s="31"/>
      <c r="C47" s="26" t="s">
        <v>20</v>
      </c>
      <c r="D47" s="32"/>
      <c r="E47" s="32"/>
      <c r="F47" s="32"/>
      <c r="G47" s="32"/>
      <c r="H47" s="32"/>
      <c r="I47" s="32"/>
      <c r="J47" s="32"/>
      <c r="K47" s="32"/>
      <c r="L47" s="51" t="str">
        <f>IF(K8="","",K8)</f>
        <v xml:space="preserve"> </v>
      </c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26" t="s">
        <v>22</v>
      </c>
      <c r="AJ47" s="32"/>
      <c r="AK47" s="32"/>
      <c r="AL47" s="32"/>
      <c r="AM47" s="233" t="str">
        <f>IF(AN8= "","",AN8)</f>
        <v>29. 3. 2019</v>
      </c>
      <c r="AN47" s="233"/>
      <c r="AO47" s="32"/>
      <c r="AP47" s="32"/>
      <c r="AQ47" s="32"/>
      <c r="AR47" s="35"/>
    </row>
    <row r="48" spans="2:57" s="1" customFormat="1" ht="6.95" customHeight="1">
      <c r="B48" s="31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5"/>
    </row>
    <row r="49" spans="1:91" s="1" customFormat="1" ht="13.7" customHeight="1">
      <c r="B49" s="31"/>
      <c r="C49" s="26" t="s">
        <v>24</v>
      </c>
      <c r="D49" s="32"/>
      <c r="E49" s="32"/>
      <c r="F49" s="32"/>
      <c r="G49" s="32"/>
      <c r="H49" s="32"/>
      <c r="I49" s="32"/>
      <c r="J49" s="32"/>
      <c r="K49" s="32"/>
      <c r="L49" s="32" t="str">
        <f>IF(E11= "","",E11)</f>
        <v xml:space="preserve"> </v>
      </c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26" t="s">
        <v>29</v>
      </c>
      <c r="AJ49" s="32"/>
      <c r="AK49" s="32"/>
      <c r="AL49" s="32"/>
      <c r="AM49" s="229" t="str">
        <f>IF(E17="","",E17)</f>
        <v xml:space="preserve"> </v>
      </c>
      <c r="AN49" s="230"/>
      <c r="AO49" s="230"/>
      <c r="AP49" s="230"/>
      <c r="AQ49" s="32"/>
      <c r="AR49" s="35"/>
      <c r="AS49" s="234" t="s">
        <v>47</v>
      </c>
      <c r="AT49" s="235"/>
      <c r="AU49" s="53"/>
      <c r="AV49" s="53"/>
      <c r="AW49" s="53"/>
      <c r="AX49" s="53"/>
      <c r="AY49" s="53"/>
      <c r="AZ49" s="53"/>
      <c r="BA49" s="53"/>
      <c r="BB49" s="53"/>
      <c r="BC49" s="53"/>
      <c r="BD49" s="54"/>
    </row>
    <row r="50" spans="1:91" s="1" customFormat="1" ht="13.7" customHeight="1">
      <c r="B50" s="31"/>
      <c r="C50" s="26" t="s">
        <v>27</v>
      </c>
      <c r="D50" s="32"/>
      <c r="E50" s="32"/>
      <c r="F50" s="32"/>
      <c r="G50" s="32"/>
      <c r="H50" s="32"/>
      <c r="I50" s="32"/>
      <c r="J50" s="32"/>
      <c r="K50" s="32"/>
      <c r="L50" s="32" t="str">
        <f>IF(E14= "Vyplň údaj","",E14)</f>
        <v/>
      </c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26" t="s">
        <v>31</v>
      </c>
      <c r="AJ50" s="32"/>
      <c r="AK50" s="32"/>
      <c r="AL50" s="32"/>
      <c r="AM50" s="229" t="str">
        <f>IF(E20="","",E20)</f>
        <v xml:space="preserve"> </v>
      </c>
      <c r="AN50" s="230"/>
      <c r="AO50" s="230"/>
      <c r="AP50" s="230"/>
      <c r="AQ50" s="32"/>
      <c r="AR50" s="35"/>
      <c r="AS50" s="236"/>
      <c r="AT50" s="237"/>
      <c r="AU50" s="55"/>
      <c r="AV50" s="55"/>
      <c r="AW50" s="55"/>
      <c r="AX50" s="55"/>
      <c r="AY50" s="55"/>
      <c r="AZ50" s="55"/>
      <c r="BA50" s="55"/>
      <c r="BB50" s="55"/>
      <c r="BC50" s="55"/>
      <c r="BD50" s="56"/>
    </row>
    <row r="51" spans="1:91" s="1" customFormat="1" ht="10.9" customHeight="1">
      <c r="B51" s="31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5"/>
      <c r="AS51" s="238"/>
      <c r="AT51" s="239"/>
      <c r="AU51" s="57"/>
      <c r="AV51" s="57"/>
      <c r="AW51" s="57"/>
      <c r="AX51" s="57"/>
      <c r="AY51" s="57"/>
      <c r="AZ51" s="57"/>
      <c r="BA51" s="57"/>
      <c r="BB51" s="57"/>
      <c r="BC51" s="57"/>
      <c r="BD51" s="58"/>
    </row>
    <row r="52" spans="1:91" s="1" customFormat="1" ht="29.25" customHeight="1">
      <c r="B52" s="31"/>
      <c r="C52" s="240" t="s">
        <v>48</v>
      </c>
      <c r="D52" s="241"/>
      <c r="E52" s="241"/>
      <c r="F52" s="241"/>
      <c r="G52" s="241"/>
      <c r="H52" s="59"/>
      <c r="I52" s="242" t="s">
        <v>49</v>
      </c>
      <c r="J52" s="241"/>
      <c r="K52" s="241"/>
      <c r="L52" s="241"/>
      <c r="M52" s="241"/>
      <c r="N52" s="241"/>
      <c r="O52" s="241"/>
      <c r="P52" s="241"/>
      <c r="Q52" s="241"/>
      <c r="R52" s="241"/>
      <c r="S52" s="241"/>
      <c r="T52" s="241"/>
      <c r="U52" s="241"/>
      <c r="V52" s="241"/>
      <c r="W52" s="241"/>
      <c r="X52" s="241"/>
      <c r="Y52" s="241"/>
      <c r="Z52" s="241"/>
      <c r="AA52" s="241"/>
      <c r="AB52" s="241"/>
      <c r="AC52" s="241"/>
      <c r="AD52" s="241"/>
      <c r="AE52" s="241"/>
      <c r="AF52" s="241"/>
      <c r="AG52" s="243" t="s">
        <v>50</v>
      </c>
      <c r="AH52" s="241"/>
      <c r="AI52" s="241"/>
      <c r="AJ52" s="241"/>
      <c r="AK52" s="241"/>
      <c r="AL52" s="241"/>
      <c r="AM52" s="241"/>
      <c r="AN52" s="242" t="s">
        <v>51</v>
      </c>
      <c r="AO52" s="241"/>
      <c r="AP52" s="244"/>
      <c r="AQ52" s="60" t="s">
        <v>52</v>
      </c>
      <c r="AR52" s="35"/>
      <c r="AS52" s="61" t="s">
        <v>53</v>
      </c>
      <c r="AT52" s="62" t="s">
        <v>54</v>
      </c>
      <c r="AU52" s="62" t="s">
        <v>55</v>
      </c>
      <c r="AV52" s="62" t="s">
        <v>56</v>
      </c>
      <c r="AW52" s="62" t="s">
        <v>57</v>
      </c>
      <c r="AX52" s="62" t="s">
        <v>58</v>
      </c>
      <c r="AY52" s="62" t="s">
        <v>59</v>
      </c>
      <c r="AZ52" s="62" t="s">
        <v>60</v>
      </c>
      <c r="BA52" s="62" t="s">
        <v>61</v>
      </c>
      <c r="BB52" s="62" t="s">
        <v>62</v>
      </c>
      <c r="BC52" s="62" t="s">
        <v>63</v>
      </c>
      <c r="BD52" s="63" t="s">
        <v>64</v>
      </c>
    </row>
    <row r="53" spans="1:91" s="1" customFormat="1" ht="10.9" customHeight="1">
      <c r="B53" s="31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5"/>
      <c r="AS53" s="64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6"/>
    </row>
    <row r="54" spans="1:91" s="4" customFormat="1" ht="32.450000000000003" customHeight="1">
      <c r="B54" s="67"/>
      <c r="C54" s="68" t="s">
        <v>65</v>
      </c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248">
        <f>ROUND(AG55,2)</f>
        <v>0</v>
      </c>
      <c r="AH54" s="248"/>
      <c r="AI54" s="248"/>
      <c r="AJ54" s="248"/>
      <c r="AK54" s="248"/>
      <c r="AL54" s="248"/>
      <c r="AM54" s="248"/>
      <c r="AN54" s="249">
        <f>SUM(AG54,AT54)</f>
        <v>0</v>
      </c>
      <c r="AO54" s="249"/>
      <c r="AP54" s="249"/>
      <c r="AQ54" s="71" t="s">
        <v>1</v>
      </c>
      <c r="AR54" s="72"/>
      <c r="AS54" s="73">
        <f>ROUND(AS55,2)</f>
        <v>0</v>
      </c>
      <c r="AT54" s="74">
        <f>ROUND(SUM(AV54:AW54),2)</f>
        <v>0</v>
      </c>
      <c r="AU54" s="75">
        <f>ROUND(AU55,5)</f>
        <v>0</v>
      </c>
      <c r="AV54" s="74">
        <f>ROUND(AZ54*L29,2)</f>
        <v>0</v>
      </c>
      <c r="AW54" s="74">
        <f>ROUND(BA54*L30,2)</f>
        <v>0</v>
      </c>
      <c r="AX54" s="74">
        <f>ROUND(BB54*L29,2)</f>
        <v>0</v>
      </c>
      <c r="AY54" s="74">
        <f>ROUND(BC54*L30,2)</f>
        <v>0</v>
      </c>
      <c r="AZ54" s="74">
        <f>ROUND(AZ55,2)</f>
        <v>0</v>
      </c>
      <c r="BA54" s="74">
        <f>ROUND(BA55,2)</f>
        <v>0</v>
      </c>
      <c r="BB54" s="74">
        <f>ROUND(BB55,2)</f>
        <v>0</v>
      </c>
      <c r="BC54" s="74">
        <f>ROUND(BC55,2)</f>
        <v>0</v>
      </c>
      <c r="BD54" s="76">
        <f>ROUND(BD55,2)</f>
        <v>0</v>
      </c>
      <c r="BS54" s="77" t="s">
        <v>66</v>
      </c>
      <c r="BT54" s="77" t="s">
        <v>67</v>
      </c>
      <c r="BU54" s="78" t="s">
        <v>68</v>
      </c>
      <c r="BV54" s="77" t="s">
        <v>69</v>
      </c>
      <c r="BW54" s="77" t="s">
        <v>5</v>
      </c>
      <c r="BX54" s="77" t="s">
        <v>70</v>
      </c>
      <c r="CL54" s="77" t="s">
        <v>1</v>
      </c>
    </row>
    <row r="55" spans="1:91" s="5" customFormat="1" ht="27" customHeight="1">
      <c r="A55" s="79" t="s">
        <v>71</v>
      </c>
      <c r="B55" s="80"/>
      <c r="C55" s="81"/>
      <c r="D55" s="247" t="s">
        <v>72</v>
      </c>
      <c r="E55" s="247"/>
      <c r="F55" s="247"/>
      <c r="G55" s="247"/>
      <c r="H55" s="247"/>
      <c r="I55" s="82"/>
      <c r="J55" s="247" t="s">
        <v>73</v>
      </c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  <c r="V55" s="247"/>
      <c r="W55" s="247"/>
      <c r="X55" s="247"/>
      <c r="Y55" s="247"/>
      <c r="Z55" s="247"/>
      <c r="AA55" s="247"/>
      <c r="AB55" s="247"/>
      <c r="AC55" s="247"/>
      <c r="AD55" s="247"/>
      <c r="AE55" s="247"/>
      <c r="AF55" s="247"/>
      <c r="AG55" s="245">
        <f>'N19XYX - V1 - III-0092 Lí...'!J30</f>
        <v>0</v>
      </c>
      <c r="AH55" s="246"/>
      <c r="AI55" s="246"/>
      <c r="AJ55" s="246"/>
      <c r="AK55" s="246"/>
      <c r="AL55" s="246"/>
      <c r="AM55" s="246"/>
      <c r="AN55" s="245">
        <f>SUM(AG55,AT55)</f>
        <v>0</v>
      </c>
      <c r="AO55" s="246"/>
      <c r="AP55" s="246"/>
      <c r="AQ55" s="83" t="s">
        <v>74</v>
      </c>
      <c r="AR55" s="84"/>
      <c r="AS55" s="85">
        <v>0</v>
      </c>
      <c r="AT55" s="86">
        <f>ROUND(SUM(AV55:AW55),2)</f>
        <v>0</v>
      </c>
      <c r="AU55" s="87">
        <f>'N19XYX - V1 - III-0092 Lí...'!P86</f>
        <v>0</v>
      </c>
      <c r="AV55" s="86">
        <f>'N19XYX - V1 - III-0092 Lí...'!J33</f>
        <v>0</v>
      </c>
      <c r="AW55" s="86">
        <f>'N19XYX - V1 - III-0092 Lí...'!J34</f>
        <v>0</v>
      </c>
      <c r="AX55" s="86">
        <f>'N19XYX - V1 - III-0092 Lí...'!J35</f>
        <v>0</v>
      </c>
      <c r="AY55" s="86">
        <f>'N19XYX - V1 - III-0092 Lí...'!J36</f>
        <v>0</v>
      </c>
      <c r="AZ55" s="86">
        <f>'N19XYX - V1 - III-0092 Lí...'!F33</f>
        <v>0</v>
      </c>
      <c r="BA55" s="86">
        <f>'N19XYX - V1 - III-0092 Lí...'!F34</f>
        <v>0</v>
      </c>
      <c r="BB55" s="86">
        <f>'N19XYX - V1 - III-0092 Lí...'!F35</f>
        <v>0</v>
      </c>
      <c r="BC55" s="86">
        <f>'N19XYX - V1 - III-0092 Lí...'!F36</f>
        <v>0</v>
      </c>
      <c r="BD55" s="88">
        <f>'N19XYX - V1 - III-0092 Lí...'!F37</f>
        <v>0</v>
      </c>
      <c r="BT55" s="89" t="s">
        <v>75</v>
      </c>
      <c r="BV55" s="89" t="s">
        <v>69</v>
      </c>
      <c r="BW55" s="89" t="s">
        <v>76</v>
      </c>
      <c r="BX55" s="89" t="s">
        <v>5</v>
      </c>
      <c r="CL55" s="89" t="s">
        <v>1</v>
      </c>
      <c r="CM55" s="89" t="s">
        <v>77</v>
      </c>
    </row>
    <row r="56" spans="1:91" s="1" customFormat="1" ht="30" customHeight="1">
      <c r="B56" s="31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5"/>
    </row>
    <row r="57" spans="1:91" s="1" customFormat="1" ht="6.95" customHeight="1"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35"/>
    </row>
  </sheetData>
  <sheetProtection algorithmName="SHA-512" hashValue="mXkO4GDgbvlaxk/BmqU7hxpYvynM9XVb1nGg7u3316hhS6vtsVbhvvQFxR5K1ilhVkjDJ8gDpAEKRGEm6ymLYA==" saltValue="9f5l0NCtI9Zu0V1RJMnuKxp+IqkxmD+Npy1hkuNmYZPsT1pYAg9slu3BiV6MGT0sLBc7U9qbjF0W633WEOjTTw==" spinCount="100000" sheet="1" objects="1" scenarios="1" formatColumns="0" formatRows="0"/>
  <mergeCells count="42">
    <mergeCell ref="L30:P30"/>
    <mergeCell ref="L31:P31"/>
    <mergeCell ref="L32:P32"/>
    <mergeCell ref="L33:P33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X35:AB35"/>
    <mergeCell ref="AK35:AO35"/>
    <mergeCell ref="AR2:BE2"/>
    <mergeCell ref="AM50:AP50"/>
    <mergeCell ref="L45:AO45"/>
    <mergeCell ref="AM47:AN47"/>
    <mergeCell ref="AM49:AP49"/>
    <mergeCell ref="AS49:AT5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55" location="'N19XYX - V1 - III-0092 Lí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36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0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4" t="s">
        <v>76</v>
      </c>
    </row>
    <row r="3" spans="2:46" ht="6.95" customHeight="1">
      <c r="B3" s="91"/>
      <c r="C3" s="92"/>
      <c r="D3" s="92"/>
      <c r="E3" s="92"/>
      <c r="F3" s="92"/>
      <c r="G3" s="92"/>
      <c r="H3" s="92"/>
      <c r="I3" s="93"/>
      <c r="J3" s="92"/>
      <c r="K3" s="92"/>
      <c r="L3" s="17"/>
      <c r="AT3" s="14" t="s">
        <v>77</v>
      </c>
    </row>
    <row r="4" spans="2:46" ht="24.95" customHeight="1">
      <c r="B4" s="17"/>
      <c r="D4" s="94" t="s">
        <v>78</v>
      </c>
      <c r="L4" s="17"/>
      <c r="M4" s="21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95" t="s">
        <v>16</v>
      </c>
      <c r="L6" s="17"/>
    </row>
    <row r="7" spans="2:46" ht="16.5" customHeight="1">
      <c r="B7" s="17"/>
      <c r="E7" s="258" t="str">
        <f>'Rekapitulace stavby'!K6</f>
        <v>III/0092 Líbeznice-Měšice</v>
      </c>
      <c r="F7" s="259"/>
      <c r="G7" s="259"/>
      <c r="H7" s="259"/>
      <c r="L7" s="17"/>
    </row>
    <row r="8" spans="2:46" s="1" customFormat="1" ht="12" customHeight="1">
      <c r="B8" s="35"/>
      <c r="D8" s="95" t="s">
        <v>79</v>
      </c>
      <c r="I8" s="96"/>
      <c r="L8" s="35"/>
    </row>
    <row r="9" spans="2:46" s="1" customFormat="1" ht="36.950000000000003" customHeight="1">
      <c r="B9" s="35"/>
      <c r="E9" s="260" t="s">
        <v>73</v>
      </c>
      <c r="F9" s="261"/>
      <c r="G9" s="261"/>
      <c r="H9" s="261"/>
      <c r="I9" s="96"/>
      <c r="L9" s="35"/>
    </row>
    <row r="10" spans="2:46" s="1" customFormat="1" ht="11.25">
      <c r="B10" s="35"/>
      <c r="I10" s="96"/>
      <c r="L10" s="35"/>
    </row>
    <row r="11" spans="2:46" s="1" customFormat="1" ht="12" customHeight="1">
      <c r="B11" s="35"/>
      <c r="D11" s="95" t="s">
        <v>18</v>
      </c>
      <c r="F11" s="14" t="s">
        <v>1</v>
      </c>
      <c r="I11" s="97" t="s">
        <v>19</v>
      </c>
      <c r="J11" s="14" t="s">
        <v>1</v>
      </c>
      <c r="L11" s="35"/>
    </row>
    <row r="12" spans="2:46" s="1" customFormat="1" ht="12" customHeight="1">
      <c r="B12" s="35"/>
      <c r="D12" s="95" t="s">
        <v>20</v>
      </c>
      <c r="F12" s="14" t="s">
        <v>21</v>
      </c>
      <c r="I12" s="97" t="s">
        <v>22</v>
      </c>
      <c r="J12" s="98" t="str">
        <f>'Rekapitulace stavby'!AN8</f>
        <v>29. 3. 2019</v>
      </c>
      <c r="L12" s="35"/>
    </row>
    <row r="13" spans="2:46" s="1" customFormat="1" ht="10.9" customHeight="1">
      <c r="B13" s="35"/>
      <c r="I13" s="96"/>
      <c r="L13" s="35"/>
    </row>
    <row r="14" spans="2:46" s="1" customFormat="1" ht="12" customHeight="1">
      <c r="B14" s="35"/>
      <c r="D14" s="95" t="s">
        <v>24</v>
      </c>
      <c r="I14" s="97" t="s">
        <v>25</v>
      </c>
      <c r="J14" s="14" t="str">
        <f>IF('Rekapitulace stavby'!AN10="","",'Rekapitulace stavby'!AN10)</f>
        <v/>
      </c>
      <c r="L14" s="35"/>
    </row>
    <row r="15" spans="2:46" s="1" customFormat="1" ht="18" customHeight="1">
      <c r="B15" s="35"/>
      <c r="E15" s="14" t="str">
        <f>IF('Rekapitulace stavby'!E11="","",'Rekapitulace stavby'!E11)</f>
        <v xml:space="preserve"> </v>
      </c>
      <c r="I15" s="97" t="s">
        <v>26</v>
      </c>
      <c r="J15" s="14" t="str">
        <f>IF('Rekapitulace stavby'!AN11="","",'Rekapitulace stavby'!AN11)</f>
        <v/>
      </c>
      <c r="L15" s="35"/>
    </row>
    <row r="16" spans="2:46" s="1" customFormat="1" ht="6.95" customHeight="1">
      <c r="B16" s="35"/>
      <c r="I16" s="96"/>
      <c r="L16" s="35"/>
    </row>
    <row r="17" spans="2:12" s="1" customFormat="1" ht="12" customHeight="1">
      <c r="B17" s="35"/>
      <c r="D17" s="95" t="s">
        <v>27</v>
      </c>
      <c r="I17" s="97" t="s">
        <v>25</v>
      </c>
      <c r="J17" s="27" t="str">
        <f>'Rekapitulace stavby'!AN13</f>
        <v>Vyplň údaj</v>
      </c>
      <c r="L17" s="35"/>
    </row>
    <row r="18" spans="2:12" s="1" customFormat="1" ht="18" customHeight="1">
      <c r="B18" s="35"/>
      <c r="E18" s="262" t="str">
        <f>'Rekapitulace stavby'!E14</f>
        <v>Vyplň údaj</v>
      </c>
      <c r="F18" s="263"/>
      <c r="G18" s="263"/>
      <c r="H18" s="263"/>
      <c r="I18" s="97" t="s">
        <v>26</v>
      </c>
      <c r="J18" s="27" t="str">
        <f>'Rekapitulace stavby'!AN14</f>
        <v>Vyplň údaj</v>
      </c>
      <c r="L18" s="35"/>
    </row>
    <row r="19" spans="2:12" s="1" customFormat="1" ht="6.95" customHeight="1">
      <c r="B19" s="35"/>
      <c r="I19" s="96"/>
      <c r="L19" s="35"/>
    </row>
    <row r="20" spans="2:12" s="1" customFormat="1" ht="12" customHeight="1">
      <c r="B20" s="35"/>
      <c r="D20" s="95" t="s">
        <v>29</v>
      </c>
      <c r="I20" s="97" t="s">
        <v>25</v>
      </c>
      <c r="J20" s="14" t="str">
        <f>IF('Rekapitulace stavby'!AN16="","",'Rekapitulace stavby'!AN16)</f>
        <v/>
      </c>
      <c r="L20" s="35"/>
    </row>
    <row r="21" spans="2:12" s="1" customFormat="1" ht="18" customHeight="1">
      <c r="B21" s="35"/>
      <c r="E21" s="14" t="str">
        <f>IF('Rekapitulace stavby'!E17="","",'Rekapitulace stavby'!E17)</f>
        <v xml:space="preserve"> </v>
      </c>
      <c r="I21" s="97" t="s">
        <v>26</v>
      </c>
      <c r="J21" s="14" t="str">
        <f>IF('Rekapitulace stavby'!AN17="","",'Rekapitulace stavby'!AN17)</f>
        <v/>
      </c>
      <c r="L21" s="35"/>
    </row>
    <row r="22" spans="2:12" s="1" customFormat="1" ht="6.95" customHeight="1">
      <c r="B22" s="35"/>
      <c r="I22" s="96"/>
      <c r="L22" s="35"/>
    </row>
    <row r="23" spans="2:12" s="1" customFormat="1" ht="12" customHeight="1">
      <c r="B23" s="35"/>
      <c r="D23" s="95" t="s">
        <v>31</v>
      </c>
      <c r="I23" s="97" t="s">
        <v>25</v>
      </c>
      <c r="J23" s="14" t="str">
        <f>IF('Rekapitulace stavby'!AN19="","",'Rekapitulace stavby'!AN19)</f>
        <v/>
      </c>
      <c r="L23" s="35"/>
    </row>
    <row r="24" spans="2:12" s="1" customFormat="1" ht="18" customHeight="1">
      <c r="B24" s="35"/>
      <c r="E24" s="14" t="str">
        <f>IF('Rekapitulace stavby'!E20="","",'Rekapitulace stavby'!E20)</f>
        <v xml:space="preserve"> </v>
      </c>
      <c r="I24" s="97" t="s">
        <v>26</v>
      </c>
      <c r="J24" s="14" t="str">
        <f>IF('Rekapitulace stavby'!AN20="","",'Rekapitulace stavby'!AN20)</f>
        <v/>
      </c>
      <c r="L24" s="35"/>
    </row>
    <row r="25" spans="2:12" s="1" customFormat="1" ht="6.95" customHeight="1">
      <c r="B25" s="35"/>
      <c r="I25" s="96"/>
      <c r="L25" s="35"/>
    </row>
    <row r="26" spans="2:12" s="1" customFormat="1" ht="12" customHeight="1">
      <c r="B26" s="35"/>
      <c r="D26" s="95" t="s">
        <v>32</v>
      </c>
      <c r="I26" s="96"/>
      <c r="L26" s="35"/>
    </row>
    <row r="27" spans="2:12" s="6" customFormat="1" ht="16.5" customHeight="1">
      <c r="B27" s="99"/>
      <c r="E27" s="264" t="s">
        <v>1</v>
      </c>
      <c r="F27" s="264"/>
      <c r="G27" s="264"/>
      <c r="H27" s="264"/>
      <c r="I27" s="100"/>
      <c r="L27" s="99"/>
    </row>
    <row r="28" spans="2:12" s="1" customFormat="1" ht="6.95" customHeight="1">
      <c r="B28" s="35"/>
      <c r="I28" s="96"/>
      <c r="L28" s="35"/>
    </row>
    <row r="29" spans="2:12" s="1" customFormat="1" ht="6.95" customHeight="1">
      <c r="B29" s="35"/>
      <c r="D29" s="53"/>
      <c r="E29" s="53"/>
      <c r="F29" s="53"/>
      <c r="G29" s="53"/>
      <c r="H29" s="53"/>
      <c r="I29" s="101"/>
      <c r="J29" s="53"/>
      <c r="K29" s="53"/>
      <c r="L29" s="35"/>
    </row>
    <row r="30" spans="2:12" s="1" customFormat="1" ht="25.35" customHeight="1">
      <c r="B30" s="35"/>
      <c r="D30" s="102" t="s">
        <v>33</v>
      </c>
      <c r="I30" s="96"/>
      <c r="J30" s="103">
        <f>ROUND(J86, 2)</f>
        <v>0</v>
      </c>
      <c r="L30" s="35"/>
    </row>
    <row r="31" spans="2:12" s="1" customFormat="1" ht="6.95" customHeight="1">
      <c r="B31" s="35"/>
      <c r="D31" s="53"/>
      <c r="E31" s="53"/>
      <c r="F31" s="53"/>
      <c r="G31" s="53"/>
      <c r="H31" s="53"/>
      <c r="I31" s="101"/>
      <c r="J31" s="53"/>
      <c r="K31" s="53"/>
      <c r="L31" s="35"/>
    </row>
    <row r="32" spans="2:12" s="1" customFormat="1" ht="14.45" customHeight="1">
      <c r="B32" s="35"/>
      <c r="F32" s="104" t="s">
        <v>35</v>
      </c>
      <c r="I32" s="105" t="s">
        <v>34</v>
      </c>
      <c r="J32" s="104" t="s">
        <v>36</v>
      </c>
      <c r="L32" s="35"/>
    </row>
    <row r="33" spans="2:12" s="1" customFormat="1" ht="14.45" customHeight="1">
      <c r="B33" s="35"/>
      <c r="D33" s="95" t="s">
        <v>37</v>
      </c>
      <c r="E33" s="95" t="s">
        <v>38</v>
      </c>
      <c r="F33" s="106">
        <f>ROUND((SUM(BE86:BE135)),  2)</f>
        <v>0</v>
      </c>
      <c r="I33" s="107">
        <v>0.21</v>
      </c>
      <c r="J33" s="106">
        <f>ROUND(((SUM(BE86:BE135))*I33),  2)</f>
        <v>0</v>
      </c>
      <c r="L33" s="35"/>
    </row>
    <row r="34" spans="2:12" s="1" customFormat="1" ht="14.45" customHeight="1">
      <c r="B34" s="35"/>
      <c r="E34" s="95" t="s">
        <v>39</v>
      </c>
      <c r="F34" s="106">
        <f>ROUND((SUM(BF86:BF135)),  2)</f>
        <v>0</v>
      </c>
      <c r="I34" s="107">
        <v>0.15</v>
      </c>
      <c r="J34" s="106">
        <f>ROUND(((SUM(BF86:BF135))*I34),  2)</f>
        <v>0</v>
      </c>
      <c r="L34" s="35"/>
    </row>
    <row r="35" spans="2:12" s="1" customFormat="1" ht="14.45" hidden="1" customHeight="1">
      <c r="B35" s="35"/>
      <c r="E35" s="95" t="s">
        <v>40</v>
      </c>
      <c r="F35" s="106">
        <f>ROUND((SUM(BG86:BG135)),  2)</f>
        <v>0</v>
      </c>
      <c r="I35" s="107">
        <v>0.21</v>
      </c>
      <c r="J35" s="106">
        <f>0</f>
        <v>0</v>
      </c>
      <c r="L35" s="35"/>
    </row>
    <row r="36" spans="2:12" s="1" customFormat="1" ht="14.45" hidden="1" customHeight="1">
      <c r="B36" s="35"/>
      <c r="E36" s="95" t="s">
        <v>41</v>
      </c>
      <c r="F36" s="106">
        <f>ROUND((SUM(BH86:BH135)),  2)</f>
        <v>0</v>
      </c>
      <c r="I36" s="107">
        <v>0.15</v>
      </c>
      <c r="J36" s="106">
        <f>0</f>
        <v>0</v>
      </c>
      <c r="L36" s="35"/>
    </row>
    <row r="37" spans="2:12" s="1" customFormat="1" ht="14.45" hidden="1" customHeight="1">
      <c r="B37" s="35"/>
      <c r="E37" s="95" t="s">
        <v>42</v>
      </c>
      <c r="F37" s="106">
        <f>ROUND((SUM(BI86:BI135)),  2)</f>
        <v>0</v>
      </c>
      <c r="I37" s="107">
        <v>0</v>
      </c>
      <c r="J37" s="106">
        <f>0</f>
        <v>0</v>
      </c>
      <c r="L37" s="35"/>
    </row>
    <row r="38" spans="2:12" s="1" customFormat="1" ht="6.95" customHeight="1">
      <c r="B38" s="35"/>
      <c r="I38" s="96"/>
      <c r="L38" s="35"/>
    </row>
    <row r="39" spans="2:12" s="1" customFormat="1" ht="25.35" customHeight="1">
      <c r="B39" s="35"/>
      <c r="C39" s="108"/>
      <c r="D39" s="109" t="s">
        <v>43</v>
      </c>
      <c r="E39" s="110"/>
      <c r="F39" s="110"/>
      <c r="G39" s="111" t="s">
        <v>44</v>
      </c>
      <c r="H39" s="112" t="s">
        <v>45</v>
      </c>
      <c r="I39" s="113"/>
      <c r="J39" s="114">
        <f>SUM(J30:J37)</f>
        <v>0</v>
      </c>
      <c r="K39" s="115"/>
      <c r="L39" s="35"/>
    </row>
    <row r="40" spans="2:12" s="1" customFormat="1" ht="14.45" customHeight="1">
      <c r="B40" s="116"/>
      <c r="C40" s="117"/>
      <c r="D40" s="117"/>
      <c r="E40" s="117"/>
      <c r="F40" s="117"/>
      <c r="G40" s="117"/>
      <c r="H40" s="117"/>
      <c r="I40" s="118"/>
      <c r="J40" s="117"/>
      <c r="K40" s="117"/>
      <c r="L40" s="35"/>
    </row>
    <row r="44" spans="2:12" s="1" customFormat="1" ht="6.95" hidden="1" customHeight="1">
      <c r="B44" s="119"/>
      <c r="C44" s="120"/>
      <c r="D44" s="120"/>
      <c r="E44" s="120"/>
      <c r="F44" s="120"/>
      <c r="G44" s="120"/>
      <c r="H44" s="120"/>
      <c r="I44" s="121"/>
      <c r="J44" s="120"/>
      <c r="K44" s="120"/>
      <c r="L44" s="35"/>
    </row>
    <row r="45" spans="2:12" s="1" customFormat="1" ht="24.95" hidden="1" customHeight="1">
      <c r="B45" s="31"/>
      <c r="C45" s="20" t="s">
        <v>80</v>
      </c>
      <c r="D45" s="32"/>
      <c r="E45" s="32"/>
      <c r="F45" s="32"/>
      <c r="G45" s="32"/>
      <c r="H45" s="32"/>
      <c r="I45" s="96"/>
      <c r="J45" s="32"/>
      <c r="K45" s="32"/>
      <c r="L45" s="35"/>
    </row>
    <row r="46" spans="2:12" s="1" customFormat="1" ht="6.95" hidden="1" customHeight="1">
      <c r="B46" s="31"/>
      <c r="C46" s="32"/>
      <c r="D46" s="32"/>
      <c r="E46" s="32"/>
      <c r="F46" s="32"/>
      <c r="G46" s="32"/>
      <c r="H46" s="32"/>
      <c r="I46" s="96"/>
      <c r="J46" s="32"/>
      <c r="K46" s="32"/>
      <c r="L46" s="35"/>
    </row>
    <row r="47" spans="2:12" s="1" customFormat="1" ht="12" hidden="1" customHeight="1">
      <c r="B47" s="31"/>
      <c r="C47" s="26" t="s">
        <v>16</v>
      </c>
      <c r="D47" s="32"/>
      <c r="E47" s="32"/>
      <c r="F47" s="32"/>
      <c r="G47" s="32"/>
      <c r="H47" s="32"/>
      <c r="I47" s="96"/>
      <c r="J47" s="32"/>
      <c r="K47" s="32"/>
      <c r="L47" s="35"/>
    </row>
    <row r="48" spans="2:12" s="1" customFormat="1" ht="16.5" hidden="1" customHeight="1">
      <c r="B48" s="31"/>
      <c r="C48" s="32"/>
      <c r="D48" s="32"/>
      <c r="E48" s="265" t="str">
        <f>E7</f>
        <v>III/0092 Líbeznice-Měšice</v>
      </c>
      <c r="F48" s="266"/>
      <c r="G48" s="266"/>
      <c r="H48" s="266"/>
      <c r="I48" s="96"/>
      <c r="J48" s="32"/>
      <c r="K48" s="32"/>
      <c r="L48" s="35"/>
    </row>
    <row r="49" spans="2:47" s="1" customFormat="1" ht="12" hidden="1" customHeight="1">
      <c r="B49" s="31"/>
      <c r="C49" s="26" t="s">
        <v>79</v>
      </c>
      <c r="D49" s="32"/>
      <c r="E49" s="32"/>
      <c r="F49" s="32"/>
      <c r="G49" s="32"/>
      <c r="H49" s="32"/>
      <c r="I49" s="96"/>
      <c r="J49" s="32"/>
      <c r="K49" s="32"/>
      <c r="L49" s="35"/>
    </row>
    <row r="50" spans="2:47" s="1" customFormat="1" ht="16.5" hidden="1" customHeight="1">
      <c r="B50" s="31"/>
      <c r="C50" s="32"/>
      <c r="D50" s="32"/>
      <c r="E50" s="231" t="str">
        <f>E9</f>
        <v>III/0092 Líbeznice - Měšice</v>
      </c>
      <c r="F50" s="230"/>
      <c r="G50" s="230"/>
      <c r="H50" s="230"/>
      <c r="I50" s="96"/>
      <c r="J50" s="32"/>
      <c r="K50" s="32"/>
      <c r="L50" s="35"/>
    </row>
    <row r="51" spans="2:47" s="1" customFormat="1" ht="6.95" hidden="1" customHeight="1">
      <c r="B51" s="31"/>
      <c r="C51" s="32"/>
      <c r="D51" s="32"/>
      <c r="E51" s="32"/>
      <c r="F51" s="32"/>
      <c r="G51" s="32"/>
      <c r="H51" s="32"/>
      <c r="I51" s="96"/>
      <c r="J51" s="32"/>
      <c r="K51" s="32"/>
      <c r="L51" s="35"/>
    </row>
    <row r="52" spans="2:47" s="1" customFormat="1" ht="12" hidden="1" customHeight="1">
      <c r="B52" s="31"/>
      <c r="C52" s="26" t="s">
        <v>20</v>
      </c>
      <c r="D52" s="32"/>
      <c r="E52" s="32"/>
      <c r="F52" s="24" t="str">
        <f>F12</f>
        <v xml:space="preserve"> </v>
      </c>
      <c r="G52" s="32"/>
      <c r="H52" s="32"/>
      <c r="I52" s="97" t="s">
        <v>22</v>
      </c>
      <c r="J52" s="52" t="str">
        <f>IF(J12="","",J12)</f>
        <v>29. 3. 2019</v>
      </c>
      <c r="K52" s="32"/>
      <c r="L52" s="35"/>
    </row>
    <row r="53" spans="2:47" s="1" customFormat="1" ht="6.95" hidden="1" customHeight="1">
      <c r="B53" s="31"/>
      <c r="C53" s="32"/>
      <c r="D53" s="32"/>
      <c r="E53" s="32"/>
      <c r="F53" s="32"/>
      <c r="G53" s="32"/>
      <c r="H53" s="32"/>
      <c r="I53" s="96"/>
      <c r="J53" s="32"/>
      <c r="K53" s="32"/>
      <c r="L53" s="35"/>
    </row>
    <row r="54" spans="2:47" s="1" customFormat="1" ht="13.7" hidden="1" customHeight="1">
      <c r="B54" s="31"/>
      <c r="C54" s="26" t="s">
        <v>24</v>
      </c>
      <c r="D54" s="32"/>
      <c r="E54" s="32"/>
      <c r="F54" s="24" t="str">
        <f>E15</f>
        <v xml:space="preserve"> </v>
      </c>
      <c r="G54" s="32"/>
      <c r="H54" s="32"/>
      <c r="I54" s="97" t="s">
        <v>29</v>
      </c>
      <c r="J54" s="29" t="str">
        <f>E21</f>
        <v xml:space="preserve"> </v>
      </c>
      <c r="K54" s="32"/>
      <c r="L54" s="35"/>
    </row>
    <row r="55" spans="2:47" s="1" customFormat="1" ht="13.7" hidden="1" customHeight="1">
      <c r="B55" s="31"/>
      <c r="C55" s="26" t="s">
        <v>27</v>
      </c>
      <c r="D55" s="32"/>
      <c r="E55" s="32"/>
      <c r="F55" s="24" t="str">
        <f>IF(E18="","",E18)</f>
        <v>Vyplň údaj</v>
      </c>
      <c r="G55" s="32"/>
      <c r="H55" s="32"/>
      <c r="I55" s="97" t="s">
        <v>31</v>
      </c>
      <c r="J55" s="29" t="str">
        <f>E24</f>
        <v xml:space="preserve"> </v>
      </c>
      <c r="K55" s="32"/>
      <c r="L55" s="35"/>
    </row>
    <row r="56" spans="2:47" s="1" customFormat="1" ht="10.35" hidden="1" customHeight="1">
      <c r="B56" s="31"/>
      <c r="C56" s="32"/>
      <c r="D56" s="32"/>
      <c r="E56" s="32"/>
      <c r="F56" s="32"/>
      <c r="G56" s="32"/>
      <c r="H56" s="32"/>
      <c r="I56" s="96"/>
      <c r="J56" s="32"/>
      <c r="K56" s="32"/>
      <c r="L56" s="35"/>
    </row>
    <row r="57" spans="2:47" s="1" customFormat="1" ht="29.25" hidden="1" customHeight="1">
      <c r="B57" s="31"/>
      <c r="C57" s="122" t="s">
        <v>81</v>
      </c>
      <c r="D57" s="123"/>
      <c r="E57" s="123"/>
      <c r="F57" s="123"/>
      <c r="G57" s="123"/>
      <c r="H57" s="123"/>
      <c r="I57" s="124"/>
      <c r="J57" s="125" t="s">
        <v>82</v>
      </c>
      <c r="K57" s="123"/>
      <c r="L57" s="35"/>
    </row>
    <row r="58" spans="2:47" s="1" customFormat="1" ht="10.35" hidden="1" customHeight="1">
      <c r="B58" s="31"/>
      <c r="C58" s="32"/>
      <c r="D58" s="32"/>
      <c r="E58" s="32"/>
      <c r="F58" s="32"/>
      <c r="G58" s="32"/>
      <c r="H58" s="32"/>
      <c r="I58" s="96"/>
      <c r="J58" s="32"/>
      <c r="K58" s="32"/>
      <c r="L58" s="35"/>
    </row>
    <row r="59" spans="2:47" s="1" customFormat="1" ht="22.9" hidden="1" customHeight="1">
      <c r="B59" s="31"/>
      <c r="C59" s="126" t="s">
        <v>83</v>
      </c>
      <c r="D59" s="32"/>
      <c r="E59" s="32"/>
      <c r="F59" s="32"/>
      <c r="G59" s="32"/>
      <c r="H59" s="32"/>
      <c r="I59" s="96"/>
      <c r="J59" s="70">
        <f>J86</f>
        <v>0</v>
      </c>
      <c r="K59" s="32"/>
      <c r="L59" s="35"/>
      <c r="AU59" s="14" t="s">
        <v>84</v>
      </c>
    </row>
    <row r="60" spans="2:47" s="7" customFormat="1" ht="24.95" hidden="1" customHeight="1">
      <c r="B60" s="127"/>
      <c r="C60" s="128"/>
      <c r="D60" s="129" t="s">
        <v>85</v>
      </c>
      <c r="E60" s="130"/>
      <c r="F60" s="130"/>
      <c r="G60" s="130"/>
      <c r="H60" s="130"/>
      <c r="I60" s="131"/>
      <c r="J60" s="132">
        <f>J87</f>
        <v>0</v>
      </c>
      <c r="K60" s="128"/>
      <c r="L60" s="133"/>
    </row>
    <row r="61" spans="2:47" s="8" customFormat="1" ht="19.899999999999999" hidden="1" customHeight="1">
      <c r="B61" s="134"/>
      <c r="C61" s="135"/>
      <c r="D61" s="136" t="s">
        <v>86</v>
      </c>
      <c r="E61" s="137"/>
      <c r="F61" s="137"/>
      <c r="G61" s="137"/>
      <c r="H61" s="137"/>
      <c r="I61" s="138"/>
      <c r="J61" s="139">
        <f>J88</f>
        <v>0</v>
      </c>
      <c r="K61" s="135"/>
      <c r="L61" s="140"/>
    </row>
    <row r="62" spans="2:47" s="8" customFormat="1" ht="19.899999999999999" hidden="1" customHeight="1">
      <c r="B62" s="134"/>
      <c r="C62" s="135"/>
      <c r="D62" s="136" t="s">
        <v>87</v>
      </c>
      <c r="E62" s="137"/>
      <c r="F62" s="137"/>
      <c r="G62" s="137"/>
      <c r="H62" s="137"/>
      <c r="I62" s="138"/>
      <c r="J62" s="139">
        <f>J102</f>
        <v>0</v>
      </c>
      <c r="K62" s="135"/>
      <c r="L62" s="140"/>
    </row>
    <row r="63" spans="2:47" s="8" customFormat="1" ht="19.899999999999999" hidden="1" customHeight="1">
      <c r="B63" s="134"/>
      <c r="C63" s="135"/>
      <c r="D63" s="136" t="s">
        <v>88</v>
      </c>
      <c r="E63" s="137"/>
      <c r="F63" s="137"/>
      <c r="G63" s="137"/>
      <c r="H63" s="137"/>
      <c r="I63" s="138"/>
      <c r="J63" s="139">
        <f>J115</f>
        <v>0</v>
      </c>
      <c r="K63" s="135"/>
      <c r="L63" s="140"/>
    </row>
    <row r="64" spans="2:47" s="8" customFormat="1" ht="19.899999999999999" hidden="1" customHeight="1">
      <c r="B64" s="134"/>
      <c r="C64" s="135"/>
      <c r="D64" s="136" t="s">
        <v>89</v>
      </c>
      <c r="E64" s="137"/>
      <c r="F64" s="137"/>
      <c r="G64" s="137"/>
      <c r="H64" s="137"/>
      <c r="I64" s="138"/>
      <c r="J64" s="139">
        <f>J123</f>
        <v>0</v>
      </c>
      <c r="K64" s="135"/>
      <c r="L64" s="140"/>
    </row>
    <row r="65" spans="2:12" s="8" customFormat="1" ht="19.899999999999999" hidden="1" customHeight="1">
      <c r="B65" s="134"/>
      <c r="C65" s="135"/>
      <c r="D65" s="136" t="s">
        <v>90</v>
      </c>
      <c r="E65" s="137"/>
      <c r="F65" s="137"/>
      <c r="G65" s="137"/>
      <c r="H65" s="137"/>
      <c r="I65" s="138"/>
      <c r="J65" s="139">
        <f>J130</f>
        <v>0</v>
      </c>
      <c r="K65" s="135"/>
      <c r="L65" s="140"/>
    </row>
    <row r="66" spans="2:12" s="7" customFormat="1" ht="24.95" hidden="1" customHeight="1">
      <c r="B66" s="127"/>
      <c r="C66" s="128"/>
      <c r="D66" s="129" t="s">
        <v>91</v>
      </c>
      <c r="E66" s="130"/>
      <c r="F66" s="130"/>
      <c r="G66" s="130"/>
      <c r="H66" s="130"/>
      <c r="I66" s="131"/>
      <c r="J66" s="132">
        <f>J132</f>
        <v>0</v>
      </c>
      <c r="K66" s="128"/>
      <c r="L66" s="133"/>
    </row>
    <row r="67" spans="2:12" s="1" customFormat="1" ht="21.75" hidden="1" customHeight="1">
      <c r="B67" s="31"/>
      <c r="C67" s="32"/>
      <c r="D67" s="32"/>
      <c r="E67" s="32"/>
      <c r="F67" s="32"/>
      <c r="G67" s="32"/>
      <c r="H67" s="32"/>
      <c r="I67" s="96"/>
      <c r="J67" s="32"/>
      <c r="K67" s="32"/>
      <c r="L67" s="35"/>
    </row>
    <row r="68" spans="2:12" s="1" customFormat="1" ht="6.95" hidden="1" customHeight="1">
      <c r="B68" s="43"/>
      <c r="C68" s="44"/>
      <c r="D68" s="44"/>
      <c r="E68" s="44"/>
      <c r="F68" s="44"/>
      <c r="G68" s="44"/>
      <c r="H68" s="44"/>
      <c r="I68" s="118"/>
      <c r="J68" s="44"/>
      <c r="K68" s="44"/>
      <c r="L68" s="35"/>
    </row>
    <row r="69" spans="2:12" ht="11.25" hidden="1"/>
    <row r="70" spans="2:12" ht="11.25" hidden="1"/>
    <row r="71" spans="2:12" ht="11.25" hidden="1"/>
    <row r="72" spans="2:12" s="1" customFormat="1" ht="6.95" customHeight="1">
      <c r="B72" s="45"/>
      <c r="C72" s="46"/>
      <c r="D72" s="46"/>
      <c r="E72" s="46"/>
      <c r="F72" s="46"/>
      <c r="G72" s="46"/>
      <c r="H72" s="46"/>
      <c r="I72" s="121"/>
      <c r="J72" s="46"/>
      <c r="K72" s="46"/>
      <c r="L72" s="35"/>
    </row>
    <row r="73" spans="2:12" s="1" customFormat="1" ht="24.95" customHeight="1">
      <c r="B73" s="31"/>
      <c r="C73" s="20" t="s">
        <v>92</v>
      </c>
      <c r="D73" s="32"/>
      <c r="E73" s="32"/>
      <c r="F73" s="32"/>
      <c r="G73" s="32"/>
      <c r="H73" s="32"/>
      <c r="I73" s="96"/>
      <c r="J73" s="32"/>
      <c r="K73" s="32"/>
      <c r="L73" s="35"/>
    </row>
    <row r="74" spans="2:12" s="1" customFormat="1" ht="6.95" customHeight="1">
      <c r="B74" s="31"/>
      <c r="C74" s="32"/>
      <c r="D74" s="32"/>
      <c r="E74" s="32"/>
      <c r="F74" s="32"/>
      <c r="G74" s="32"/>
      <c r="H74" s="32"/>
      <c r="I74" s="96"/>
      <c r="J74" s="32"/>
      <c r="K74" s="32"/>
      <c r="L74" s="35"/>
    </row>
    <row r="75" spans="2:12" s="1" customFormat="1" ht="12" customHeight="1">
      <c r="B75" s="31"/>
      <c r="C75" s="26" t="s">
        <v>16</v>
      </c>
      <c r="D75" s="32"/>
      <c r="E75" s="32"/>
      <c r="F75" s="32"/>
      <c r="G75" s="32"/>
      <c r="H75" s="32"/>
      <c r="I75" s="96"/>
      <c r="J75" s="32"/>
      <c r="K75" s="32"/>
      <c r="L75" s="35"/>
    </row>
    <row r="76" spans="2:12" s="1" customFormat="1" ht="16.5" customHeight="1">
      <c r="B76" s="31"/>
      <c r="C76" s="32"/>
      <c r="D76" s="32"/>
      <c r="E76" s="265" t="str">
        <f>E7</f>
        <v>III/0092 Líbeznice-Měšice</v>
      </c>
      <c r="F76" s="266"/>
      <c r="G76" s="266"/>
      <c r="H76" s="266"/>
      <c r="I76" s="96"/>
      <c r="J76" s="32"/>
      <c r="K76" s="32"/>
      <c r="L76" s="35"/>
    </row>
    <row r="77" spans="2:12" s="1" customFormat="1" ht="12" customHeight="1">
      <c r="B77" s="31"/>
      <c r="C77" s="26" t="s">
        <v>79</v>
      </c>
      <c r="D77" s="32"/>
      <c r="E77" s="32"/>
      <c r="F77" s="32"/>
      <c r="G77" s="32"/>
      <c r="H77" s="32"/>
      <c r="I77" s="96"/>
      <c r="J77" s="32"/>
      <c r="K77" s="32"/>
      <c r="L77" s="35"/>
    </row>
    <row r="78" spans="2:12" s="1" customFormat="1" ht="16.5" customHeight="1">
      <c r="B78" s="31"/>
      <c r="C78" s="32"/>
      <c r="D78" s="32"/>
      <c r="E78" s="231" t="str">
        <f>E9</f>
        <v>III/0092 Líbeznice - Měšice</v>
      </c>
      <c r="F78" s="230"/>
      <c r="G78" s="230"/>
      <c r="H78" s="230"/>
      <c r="I78" s="96"/>
      <c r="J78" s="32"/>
      <c r="K78" s="32"/>
      <c r="L78" s="35"/>
    </row>
    <row r="79" spans="2:12" s="1" customFormat="1" ht="6.95" customHeight="1">
      <c r="B79" s="31"/>
      <c r="C79" s="32"/>
      <c r="D79" s="32"/>
      <c r="E79" s="32"/>
      <c r="F79" s="32"/>
      <c r="G79" s="32"/>
      <c r="H79" s="32"/>
      <c r="I79" s="96"/>
      <c r="J79" s="32"/>
      <c r="K79" s="32"/>
      <c r="L79" s="35"/>
    </row>
    <row r="80" spans="2:12" s="1" customFormat="1" ht="12" customHeight="1">
      <c r="B80" s="31"/>
      <c r="C80" s="26" t="s">
        <v>20</v>
      </c>
      <c r="D80" s="32"/>
      <c r="E80" s="32"/>
      <c r="F80" s="24" t="str">
        <f>F12</f>
        <v xml:space="preserve"> </v>
      </c>
      <c r="G80" s="32"/>
      <c r="H80" s="32"/>
      <c r="I80" s="97" t="s">
        <v>22</v>
      </c>
      <c r="J80" s="52" t="str">
        <f>IF(J12="","",J12)</f>
        <v>29. 3. 2019</v>
      </c>
      <c r="K80" s="32"/>
      <c r="L80" s="35"/>
    </row>
    <row r="81" spans="2:65" s="1" customFormat="1" ht="6.95" customHeight="1">
      <c r="B81" s="31"/>
      <c r="C81" s="32"/>
      <c r="D81" s="32"/>
      <c r="E81" s="32"/>
      <c r="F81" s="32"/>
      <c r="G81" s="32"/>
      <c r="H81" s="32"/>
      <c r="I81" s="96"/>
      <c r="J81" s="32"/>
      <c r="K81" s="32"/>
      <c r="L81" s="35"/>
    </row>
    <row r="82" spans="2:65" s="1" customFormat="1" ht="13.7" customHeight="1">
      <c r="B82" s="31"/>
      <c r="C82" s="26" t="s">
        <v>24</v>
      </c>
      <c r="D82" s="32"/>
      <c r="E82" s="32"/>
      <c r="F82" s="24" t="str">
        <f>E15</f>
        <v xml:space="preserve"> </v>
      </c>
      <c r="G82" s="32"/>
      <c r="H82" s="32"/>
      <c r="I82" s="97" t="s">
        <v>29</v>
      </c>
      <c r="J82" s="29" t="str">
        <f>E21</f>
        <v xml:space="preserve"> </v>
      </c>
      <c r="K82" s="32"/>
      <c r="L82" s="35"/>
    </row>
    <row r="83" spans="2:65" s="1" customFormat="1" ht="13.7" customHeight="1">
      <c r="B83" s="31"/>
      <c r="C83" s="26" t="s">
        <v>27</v>
      </c>
      <c r="D83" s="32"/>
      <c r="E83" s="32"/>
      <c r="F83" s="24" t="str">
        <f>IF(E18="","",E18)</f>
        <v>Vyplň údaj</v>
      </c>
      <c r="G83" s="32"/>
      <c r="H83" s="32"/>
      <c r="I83" s="97" t="s">
        <v>31</v>
      </c>
      <c r="J83" s="29" t="str">
        <f>E24</f>
        <v xml:space="preserve"> </v>
      </c>
      <c r="K83" s="32"/>
      <c r="L83" s="35"/>
    </row>
    <row r="84" spans="2:65" s="1" customFormat="1" ht="10.35" customHeight="1">
      <c r="B84" s="31"/>
      <c r="C84" s="32"/>
      <c r="D84" s="32"/>
      <c r="E84" s="32"/>
      <c r="F84" s="32"/>
      <c r="G84" s="32"/>
      <c r="H84" s="32"/>
      <c r="I84" s="96"/>
      <c r="J84" s="32"/>
      <c r="K84" s="32"/>
      <c r="L84" s="35"/>
    </row>
    <row r="85" spans="2:65" s="9" customFormat="1" ht="29.25" customHeight="1">
      <c r="B85" s="141"/>
      <c r="C85" s="142" t="s">
        <v>93</v>
      </c>
      <c r="D85" s="143" t="s">
        <v>52</v>
      </c>
      <c r="E85" s="143" t="s">
        <v>48</v>
      </c>
      <c r="F85" s="143" t="s">
        <v>49</v>
      </c>
      <c r="G85" s="143" t="s">
        <v>94</v>
      </c>
      <c r="H85" s="143" t="s">
        <v>95</v>
      </c>
      <c r="I85" s="144" t="s">
        <v>96</v>
      </c>
      <c r="J85" s="145" t="s">
        <v>82</v>
      </c>
      <c r="K85" s="146" t="s">
        <v>97</v>
      </c>
      <c r="L85" s="147"/>
      <c r="M85" s="61" t="s">
        <v>1</v>
      </c>
      <c r="N85" s="62" t="s">
        <v>37</v>
      </c>
      <c r="O85" s="62" t="s">
        <v>98</v>
      </c>
      <c r="P85" s="62" t="s">
        <v>99</v>
      </c>
      <c r="Q85" s="62" t="s">
        <v>100</v>
      </c>
      <c r="R85" s="62" t="s">
        <v>101</v>
      </c>
      <c r="S85" s="62" t="s">
        <v>102</v>
      </c>
      <c r="T85" s="63" t="s">
        <v>103</v>
      </c>
    </row>
    <row r="86" spans="2:65" s="1" customFormat="1" ht="22.9" customHeight="1">
      <c r="B86" s="31"/>
      <c r="C86" s="68" t="s">
        <v>104</v>
      </c>
      <c r="D86" s="32"/>
      <c r="E86" s="32"/>
      <c r="F86" s="32"/>
      <c r="G86" s="32"/>
      <c r="H86" s="32"/>
      <c r="I86" s="96"/>
      <c r="J86" s="148">
        <f>BK86</f>
        <v>0</v>
      </c>
      <c r="K86" s="32"/>
      <c r="L86" s="35"/>
      <c r="M86" s="64"/>
      <c r="N86" s="65"/>
      <c r="O86" s="65"/>
      <c r="P86" s="149">
        <f>P87+P132</f>
        <v>0</v>
      </c>
      <c r="Q86" s="65"/>
      <c r="R86" s="149">
        <f>R87+R132</f>
        <v>655.06655700000022</v>
      </c>
      <c r="S86" s="65"/>
      <c r="T86" s="150">
        <f>T87+T132</f>
        <v>1091.9504000000002</v>
      </c>
      <c r="AT86" s="14" t="s">
        <v>66</v>
      </c>
      <c r="AU86" s="14" t="s">
        <v>84</v>
      </c>
      <c r="BK86" s="151">
        <f>BK87+BK132</f>
        <v>0</v>
      </c>
    </row>
    <row r="87" spans="2:65" s="10" customFormat="1" ht="25.9" customHeight="1">
      <c r="B87" s="152"/>
      <c r="C87" s="153"/>
      <c r="D87" s="154" t="s">
        <v>66</v>
      </c>
      <c r="E87" s="155" t="s">
        <v>105</v>
      </c>
      <c r="F87" s="155" t="s">
        <v>106</v>
      </c>
      <c r="G87" s="153"/>
      <c r="H87" s="153"/>
      <c r="I87" s="156"/>
      <c r="J87" s="157">
        <f>BK87</f>
        <v>0</v>
      </c>
      <c r="K87" s="153"/>
      <c r="L87" s="158"/>
      <c r="M87" s="159"/>
      <c r="N87" s="160"/>
      <c r="O87" s="160"/>
      <c r="P87" s="161">
        <f>P88+P102+P115+P123+P130</f>
        <v>0</v>
      </c>
      <c r="Q87" s="160"/>
      <c r="R87" s="161">
        <f>R88+R102+R115+R123+R130</f>
        <v>655.06655700000022</v>
      </c>
      <c r="S87" s="160"/>
      <c r="T87" s="162">
        <f>T88+T102+T115+T123+T130</f>
        <v>1091.9504000000002</v>
      </c>
      <c r="AR87" s="163" t="s">
        <v>75</v>
      </c>
      <c r="AT87" s="164" t="s">
        <v>66</v>
      </c>
      <c r="AU87" s="164" t="s">
        <v>67</v>
      </c>
      <c r="AY87" s="163" t="s">
        <v>107</v>
      </c>
      <c r="BK87" s="165">
        <f>BK88+BK102+BK115+BK123+BK130</f>
        <v>0</v>
      </c>
    </row>
    <row r="88" spans="2:65" s="10" customFormat="1" ht="22.9" customHeight="1">
      <c r="B88" s="152"/>
      <c r="C88" s="153"/>
      <c r="D88" s="154" t="s">
        <v>66</v>
      </c>
      <c r="E88" s="166" t="s">
        <v>75</v>
      </c>
      <c r="F88" s="166" t="s">
        <v>108</v>
      </c>
      <c r="G88" s="153"/>
      <c r="H88" s="153"/>
      <c r="I88" s="156"/>
      <c r="J88" s="167">
        <f>BK88</f>
        <v>0</v>
      </c>
      <c r="K88" s="153"/>
      <c r="L88" s="158"/>
      <c r="M88" s="159"/>
      <c r="N88" s="160"/>
      <c r="O88" s="160"/>
      <c r="P88" s="161">
        <f>SUM(P89:P101)</f>
        <v>0</v>
      </c>
      <c r="Q88" s="160"/>
      <c r="R88" s="161">
        <f>SUM(R89:R101)</f>
        <v>0</v>
      </c>
      <c r="S88" s="160"/>
      <c r="T88" s="162">
        <f>SUM(T89:T101)</f>
        <v>891.69040000000018</v>
      </c>
      <c r="AR88" s="163" t="s">
        <v>75</v>
      </c>
      <c r="AT88" s="164" t="s">
        <v>66</v>
      </c>
      <c r="AU88" s="164" t="s">
        <v>75</v>
      </c>
      <c r="AY88" s="163" t="s">
        <v>107</v>
      </c>
      <c r="BK88" s="165">
        <f>SUM(BK89:BK101)</f>
        <v>0</v>
      </c>
    </row>
    <row r="89" spans="2:65" s="1" customFormat="1" ht="16.5" customHeight="1">
      <c r="B89" s="31"/>
      <c r="C89" s="168" t="s">
        <v>75</v>
      </c>
      <c r="D89" s="168" t="s">
        <v>109</v>
      </c>
      <c r="E89" s="169" t="s">
        <v>110</v>
      </c>
      <c r="F89" s="170" t="s">
        <v>111</v>
      </c>
      <c r="G89" s="171" t="s">
        <v>112</v>
      </c>
      <c r="H89" s="172">
        <v>53.9</v>
      </c>
      <c r="I89" s="173"/>
      <c r="J89" s="174">
        <f>ROUND(I89*H89,2)</f>
        <v>0</v>
      </c>
      <c r="K89" s="170" t="s">
        <v>113</v>
      </c>
      <c r="L89" s="35"/>
      <c r="M89" s="175" t="s">
        <v>1</v>
      </c>
      <c r="N89" s="176" t="s">
        <v>38</v>
      </c>
      <c r="O89" s="57"/>
      <c r="P89" s="177">
        <f>O89*H89</f>
        <v>0</v>
      </c>
      <c r="Q89" s="177">
        <v>0</v>
      </c>
      <c r="R89" s="177">
        <f>Q89*H89</f>
        <v>0</v>
      </c>
      <c r="S89" s="177">
        <v>0.316</v>
      </c>
      <c r="T89" s="178">
        <f>S89*H89</f>
        <v>17.032399999999999</v>
      </c>
      <c r="AR89" s="14" t="s">
        <v>114</v>
      </c>
      <c r="AT89" s="14" t="s">
        <v>109</v>
      </c>
      <c r="AU89" s="14" t="s">
        <v>77</v>
      </c>
      <c r="AY89" s="14" t="s">
        <v>107</v>
      </c>
      <c r="BE89" s="179">
        <f>IF(N89="základní",J89,0)</f>
        <v>0</v>
      </c>
      <c r="BF89" s="179">
        <f>IF(N89="snížená",J89,0)</f>
        <v>0</v>
      </c>
      <c r="BG89" s="179">
        <f>IF(N89="zákl. přenesená",J89,0)</f>
        <v>0</v>
      </c>
      <c r="BH89" s="179">
        <f>IF(N89="sníž. přenesená",J89,0)</f>
        <v>0</v>
      </c>
      <c r="BI89" s="179">
        <f>IF(N89="nulová",J89,0)</f>
        <v>0</v>
      </c>
      <c r="BJ89" s="14" t="s">
        <v>75</v>
      </c>
      <c r="BK89" s="179">
        <f>ROUND(I89*H89,2)</f>
        <v>0</v>
      </c>
      <c r="BL89" s="14" t="s">
        <v>114</v>
      </c>
      <c r="BM89" s="14" t="s">
        <v>115</v>
      </c>
    </row>
    <row r="90" spans="2:65" s="11" customFormat="1" ht="11.25">
      <c r="B90" s="180"/>
      <c r="C90" s="181"/>
      <c r="D90" s="182" t="s">
        <v>116</v>
      </c>
      <c r="E90" s="183" t="s">
        <v>1</v>
      </c>
      <c r="F90" s="184" t="s">
        <v>117</v>
      </c>
      <c r="G90" s="181"/>
      <c r="H90" s="185">
        <v>53.9</v>
      </c>
      <c r="I90" s="186"/>
      <c r="J90" s="181"/>
      <c r="K90" s="181"/>
      <c r="L90" s="187"/>
      <c r="M90" s="188"/>
      <c r="N90" s="189"/>
      <c r="O90" s="189"/>
      <c r="P90" s="189"/>
      <c r="Q90" s="189"/>
      <c r="R90" s="189"/>
      <c r="S90" s="189"/>
      <c r="T90" s="190"/>
      <c r="AT90" s="191" t="s">
        <v>116</v>
      </c>
      <c r="AU90" s="191" t="s">
        <v>77</v>
      </c>
      <c r="AV90" s="11" t="s">
        <v>77</v>
      </c>
      <c r="AW90" s="11" t="s">
        <v>30</v>
      </c>
      <c r="AX90" s="11" t="s">
        <v>75</v>
      </c>
      <c r="AY90" s="191" t="s">
        <v>107</v>
      </c>
    </row>
    <row r="91" spans="2:65" s="1" customFormat="1" ht="16.5" customHeight="1">
      <c r="B91" s="31"/>
      <c r="C91" s="168" t="s">
        <v>77</v>
      </c>
      <c r="D91" s="168" t="s">
        <v>109</v>
      </c>
      <c r="E91" s="169" t="s">
        <v>118</v>
      </c>
      <c r="F91" s="170" t="s">
        <v>119</v>
      </c>
      <c r="G91" s="171" t="s">
        <v>112</v>
      </c>
      <c r="H91" s="172">
        <v>3084</v>
      </c>
      <c r="I91" s="173"/>
      <c r="J91" s="174">
        <f>ROUND(I91*H91,2)</f>
        <v>0</v>
      </c>
      <c r="K91" s="170" t="s">
        <v>113</v>
      </c>
      <c r="L91" s="35"/>
      <c r="M91" s="175" t="s">
        <v>1</v>
      </c>
      <c r="N91" s="176" t="s">
        <v>38</v>
      </c>
      <c r="O91" s="57"/>
      <c r="P91" s="177">
        <f>O91*H91</f>
        <v>0</v>
      </c>
      <c r="Q91" s="177">
        <v>0</v>
      </c>
      <c r="R91" s="177">
        <f>Q91*H91</f>
        <v>0</v>
      </c>
      <c r="S91" s="177">
        <v>0.17</v>
      </c>
      <c r="T91" s="178">
        <f>S91*H91</f>
        <v>524.28000000000009</v>
      </c>
      <c r="AR91" s="14" t="s">
        <v>114</v>
      </c>
      <c r="AT91" s="14" t="s">
        <v>109</v>
      </c>
      <c r="AU91" s="14" t="s">
        <v>77</v>
      </c>
      <c r="AY91" s="14" t="s">
        <v>107</v>
      </c>
      <c r="BE91" s="179">
        <f>IF(N91="základní",J91,0)</f>
        <v>0</v>
      </c>
      <c r="BF91" s="179">
        <f>IF(N91="snížená",J91,0)</f>
        <v>0</v>
      </c>
      <c r="BG91" s="179">
        <f>IF(N91="zákl. přenesená",J91,0)</f>
        <v>0</v>
      </c>
      <c r="BH91" s="179">
        <f>IF(N91="sníž. přenesená",J91,0)</f>
        <v>0</v>
      </c>
      <c r="BI91" s="179">
        <f>IF(N91="nulová",J91,0)</f>
        <v>0</v>
      </c>
      <c r="BJ91" s="14" t="s">
        <v>75</v>
      </c>
      <c r="BK91" s="179">
        <f>ROUND(I91*H91,2)</f>
        <v>0</v>
      </c>
      <c r="BL91" s="14" t="s">
        <v>114</v>
      </c>
      <c r="BM91" s="14" t="s">
        <v>120</v>
      </c>
    </row>
    <row r="92" spans="2:65" s="11" customFormat="1" ht="11.25">
      <c r="B92" s="180"/>
      <c r="C92" s="181"/>
      <c r="D92" s="182" t="s">
        <v>116</v>
      </c>
      <c r="E92" s="183" t="s">
        <v>1</v>
      </c>
      <c r="F92" s="184" t="s">
        <v>121</v>
      </c>
      <c r="G92" s="181"/>
      <c r="H92" s="185">
        <v>3084</v>
      </c>
      <c r="I92" s="186"/>
      <c r="J92" s="181"/>
      <c r="K92" s="181"/>
      <c r="L92" s="187"/>
      <c r="M92" s="188"/>
      <c r="N92" s="189"/>
      <c r="O92" s="189"/>
      <c r="P92" s="189"/>
      <c r="Q92" s="189"/>
      <c r="R92" s="189"/>
      <c r="S92" s="189"/>
      <c r="T92" s="190"/>
      <c r="AT92" s="191" t="s">
        <v>116</v>
      </c>
      <c r="AU92" s="191" t="s">
        <v>77</v>
      </c>
      <c r="AV92" s="11" t="s">
        <v>77</v>
      </c>
      <c r="AW92" s="11" t="s">
        <v>30</v>
      </c>
      <c r="AX92" s="11" t="s">
        <v>75</v>
      </c>
      <c r="AY92" s="191" t="s">
        <v>107</v>
      </c>
    </row>
    <row r="93" spans="2:65" s="1" customFormat="1" ht="16.5" customHeight="1">
      <c r="B93" s="31"/>
      <c r="C93" s="168" t="s">
        <v>122</v>
      </c>
      <c r="D93" s="168" t="s">
        <v>109</v>
      </c>
      <c r="E93" s="169" t="s">
        <v>123</v>
      </c>
      <c r="F93" s="170" t="s">
        <v>124</v>
      </c>
      <c r="G93" s="171" t="s">
        <v>112</v>
      </c>
      <c r="H93" s="172">
        <v>604.1</v>
      </c>
      <c r="I93" s="173"/>
      <c r="J93" s="174">
        <f>ROUND(I93*H93,2)</f>
        <v>0</v>
      </c>
      <c r="K93" s="170" t="s">
        <v>113</v>
      </c>
      <c r="L93" s="35"/>
      <c r="M93" s="175" t="s">
        <v>1</v>
      </c>
      <c r="N93" s="176" t="s">
        <v>38</v>
      </c>
      <c r="O93" s="57"/>
      <c r="P93" s="177">
        <f>O93*H93</f>
        <v>0</v>
      </c>
      <c r="Q93" s="177">
        <v>0</v>
      </c>
      <c r="R93" s="177">
        <f>Q93*H93</f>
        <v>0</v>
      </c>
      <c r="S93" s="177">
        <v>0.57999999999999996</v>
      </c>
      <c r="T93" s="178">
        <f>S93*H93</f>
        <v>350.37799999999999</v>
      </c>
      <c r="AR93" s="14" t="s">
        <v>114</v>
      </c>
      <c r="AT93" s="14" t="s">
        <v>109</v>
      </c>
      <c r="AU93" s="14" t="s">
        <v>77</v>
      </c>
      <c r="AY93" s="14" t="s">
        <v>107</v>
      </c>
      <c r="BE93" s="179">
        <f>IF(N93="základní",J93,0)</f>
        <v>0</v>
      </c>
      <c r="BF93" s="179">
        <f>IF(N93="snížená",J93,0)</f>
        <v>0</v>
      </c>
      <c r="BG93" s="179">
        <f>IF(N93="zákl. přenesená",J93,0)</f>
        <v>0</v>
      </c>
      <c r="BH93" s="179">
        <f>IF(N93="sníž. přenesená",J93,0)</f>
        <v>0</v>
      </c>
      <c r="BI93" s="179">
        <f>IF(N93="nulová",J93,0)</f>
        <v>0</v>
      </c>
      <c r="BJ93" s="14" t="s">
        <v>75</v>
      </c>
      <c r="BK93" s="179">
        <f>ROUND(I93*H93,2)</f>
        <v>0</v>
      </c>
      <c r="BL93" s="14" t="s">
        <v>114</v>
      </c>
      <c r="BM93" s="14" t="s">
        <v>125</v>
      </c>
    </row>
    <row r="94" spans="2:65" s="11" customFormat="1" ht="11.25">
      <c r="B94" s="180"/>
      <c r="C94" s="181"/>
      <c r="D94" s="182" t="s">
        <v>116</v>
      </c>
      <c r="E94" s="183" t="s">
        <v>1</v>
      </c>
      <c r="F94" s="184" t="s">
        <v>126</v>
      </c>
      <c r="G94" s="181"/>
      <c r="H94" s="185">
        <v>462.6</v>
      </c>
      <c r="I94" s="186"/>
      <c r="J94" s="181"/>
      <c r="K94" s="181"/>
      <c r="L94" s="187"/>
      <c r="M94" s="188"/>
      <c r="N94" s="189"/>
      <c r="O94" s="189"/>
      <c r="P94" s="189"/>
      <c r="Q94" s="189"/>
      <c r="R94" s="189"/>
      <c r="S94" s="189"/>
      <c r="T94" s="190"/>
      <c r="AT94" s="191" t="s">
        <v>116</v>
      </c>
      <c r="AU94" s="191" t="s">
        <v>77</v>
      </c>
      <c r="AV94" s="11" t="s">
        <v>77</v>
      </c>
      <c r="AW94" s="11" t="s">
        <v>30</v>
      </c>
      <c r="AX94" s="11" t="s">
        <v>67</v>
      </c>
      <c r="AY94" s="191" t="s">
        <v>107</v>
      </c>
    </row>
    <row r="95" spans="2:65" s="11" customFormat="1" ht="11.25">
      <c r="B95" s="180"/>
      <c r="C95" s="181"/>
      <c r="D95" s="182" t="s">
        <v>116</v>
      </c>
      <c r="E95" s="183" t="s">
        <v>1</v>
      </c>
      <c r="F95" s="184" t="s">
        <v>127</v>
      </c>
      <c r="G95" s="181"/>
      <c r="H95" s="185">
        <v>141.5</v>
      </c>
      <c r="I95" s="186"/>
      <c r="J95" s="181"/>
      <c r="K95" s="181"/>
      <c r="L95" s="187"/>
      <c r="M95" s="188"/>
      <c r="N95" s="189"/>
      <c r="O95" s="189"/>
      <c r="P95" s="189"/>
      <c r="Q95" s="189"/>
      <c r="R95" s="189"/>
      <c r="S95" s="189"/>
      <c r="T95" s="190"/>
      <c r="AT95" s="191" t="s">
        <v>116</v>
      </c>
      <c r="AU95" s="191" t="s">
        <v>77</v>
      </c>
      <c r="AV95" s="11" t="s">
        <v>77</v>
      </c>
      <c r="AW95" s="11" t="s">
        <v>30</v>
      </c>
      <c r="AX95" s="11" t="s">
        <v>67</v>
      </c>
      <c r="AY95" s="191" t="s">
        <v>107</v>
      </c>
    </row>
    <row r="96" spans="2:65" s="12" customFormat="1" ht="11.25">
      <c r="B96" s="192"/>
      <c r="C96" s="193"/>
      <c r="D96" s="182" t="s">
        <v>116</v>
      </c>
      <c r="E96" s="194" t="s">
        <v>1</v>
      </c>
      <c r="F96" s="195" t="s">
        <v>128</v>
      </c>
      <c r="G96" s="193"/>
      <c r="H96" s="196">
        <v>604.1</v>
      </c>
      <c r="I96" s="197"/>
      <c r="J96" s="193"/>
      <c r="K96" s="193"/>
      <c r="L96" s="198"/>
      <c r="M96" s="199"/>
      <c r="N96" s="200"/>
      <c r="O96" s="200"/>
      <c r="P96" s="200"/>
      <c r="Q96" s="200"/>
      <c r="R96" s="200"/>
      <c r="S96" s="200"/>
      <c r="T96" s="201"/>
      <c r="AT96" s="202" t="s">
        <v>116</v>
      </c>
      <c r="AU96" s="202" t="s">
        <v>77</v>
      </c>
      <c r="AV96" s="12" t="s">
        <v>114</v>
      </c>
      <c r="AW96" s="12" t="s">
        <v>30</v>
      </c>
      <c r="AX96" s="12" t="s">
        <v>75</v>
      </c>
      <c r="AY96" s="202" t="s">
        <v>107</v>
      </c>
    </row>
    <row r="97" spans="2:65" s="1" customFormat="1" ht="16.5" customHeight="1">
      <c r="B97" s="31"/>
      <c r="C97" s="168" t="s">
        <v>129</v>
      </c>
      <c r="D97" s="168" t="s">
        <v>109</v>
      </c>
      <c r="E97" s="169" t="s">
        <v>130</v>
      </c>
      <c r="F97" s="170" t="s">
        <v>131</v>
      </c>
      <c r="G97" s="171" t="s">
        <v>112</v>
      </c>
      <c r="H97" s="172">
        <v>3084</v>
      </c>
      <c r="I97" s="173"/>
      <c r="J97" s="174">
        <f>ROUND(I97*H97,2)</f>
        <v>0</v>
      </c>
      <c r="K97" s="170" t="s">
        <v>132</v>
      </c>
      <c r="L97" s="35"/>
      <c r="M97" s="175" t="s">
        <v>1</v>
      </c>
      <c r="N97" s="176" t="s">
        <v>38</v>
      </c>
      <c r="O97" s="57"/>
      <c r="P97" s="177">
        <f>O97*H97</f>
        <v>0</v>
      </c>
      <c r="Q97" s="177">
        <v>0</v>
      </c>
      <c r="R97" s="177">
        <f>Q97*H97</f>
        <v>0</v>
      </c>
      <c r="S97" s="177">
        <v>0</v>
      </c>
      <c r="T97" s="178">
        <f>S97*H97</f>
        <v>0</v>
      </c>
      <c r="AR97" s="14" t="s">
        <v>114</v>
      </c>
      <c r="AT97" s="14" t="s">
        <v>109</v>
      </c>
      <c r="AU97" s="14" t="s">
        <v>77</v>
      </c>
      <c r="AY97" s="14" t="s">
        <v>107</v>
      </c>
      <c r="BE97" s="179">
        <f>IF(N97="základní",J97,0)</f>
        <v>0</v>
      </c>
      <c r="BF97" s="179">
        <f>IF(N97="snížená",J97,0)</f>
        <v>0</v>
      </c>
      <c r="BG97" s="179">
        <f>IF(N97="zákl. přenesená",J97,0)</f>
        <v>0</v>
      </c>
      <c r="BH97" s="179">
        <f>IF(N97="sníž. přenesená",J97,0)</f>
        <v>0</v>
      </c>
      <c r="BI97" s="179">
        <f>IF(N97="nulová",J97,0)</f>
        <v>0</v>
      </c>
      <c r="BJ97" s="14" t="s">
        <v>75</v>
      </c>
      <c r="BK97" s="179">
        <f>ROUND(I97*H97,2)</f>
        <v>0</v>
      </c>
      <c r="BL97" s="14" t="s">
        <v>114</v>
      </c>
      <c r="BM97" s="14" t="s">
        <v>133</v>
      </c>
    </row>
    <row r="98" spans="2:65" s="1" customFormat="1" ht="16.5" customHeight="1">
      <c r="B98" s="31"/>
      <c r="C98" s="168" t="s">
        <v>134</v>
      </c>
      <c r="D98" s="168" t="s">
        <v>109</v>
      </c>
      <c r="E98" s="169" t="s">
        <v>135</v>
      </c>
      <c r="F98" s="170" t="s">
        <v>136</v>
      </c>
      <c r="G98" s="171" t="s">
        <v>112</v>
      </c>
      <c r="H98" s="172">
        <v>2271</v>
      </c>
      <c r="I98" s="173"/>
      <c r="J98" s="174">
        <f>ROUND(I98*H98,2)</f>
        <v>0</v>
      </c>
      <c r="K98" s="170" t="s">
        <v>1</v>
      </c>
      <c r="L98" s="35"/>
      <c r="M98" s="175" t="s">
        <v>1</v>
      </c>
      <c r="N98" s="176" t="s">
        <v>38</v>
      </c>
      <c r="O98" s="57"/>
      <c r="P98" s="177">
        <f>O98*H98</f>
        <v>0</v>
      </c>
      <c r="Q98" s="177">
        <v>0</v>
      </c>
      <c r="R98" s="177">
        <f>Q98*H98</f>
        <v>0</v>
      </c>
      <c r="S98" s="177">
        <v>0</v>
      </c>
      <c r="T98" s="178">
        <f>S98*H98</f>
        <v>0</v>
      </c>
      <c r="AR98" s="14" t="s">
        <v>114</v>
      </c>
      <c r="AT98" s="14" t="s">
        <v>109</v>
      </c>
      <c r="AU98" s="14" t="s">
        <v>77</v>
      </c>
      <c r="AY98" s="14" t="s">
        <v>107</v>
      </c>
      <c r="BE98" s="179">
        <f>IF(N98="základní",J98,0)</f>
        <v>0</v>
      </c>
      <c r="BF98" s="179">
        <f>IF(N98="snížená",J98,0)</f>
        <v>0</v>
      </c>
      <c r="BG98" s="179">
        <f>IF(N98="zákl. přenesená",J98,0)</f>
        <v>0</v>
      </c>
      <c r="BH98" s="179">
        <f>IF(N98="sníž. přenesená",J98,0)</f>
        <v>0</v>
      </c>
      <c r="BI98" s="179">
        <f>IF(N98="nulová",J98,0)</f>
        <v>0</v>
      </c>
      <c r="BJ98" s="14" t="s">
        <v>75</v>
      </c>
      <c r="BK98" s="179">
        <f>ROUND(I98*H98,2)</f>
        <v>0</v>
      </c>
      <c r="BL98" s="14" t="s">
        <v>114</v>
      </c>
      <c r="BM98" s="14" t="s">
        <v>137</v>
      </c>
    </row>
    <row r="99" spans="2:65" s="11" customFormat="1" ht="11.25">
      <c r="B99" s="180"/>
      <c r="C99" s="181"/>
      <c r="D99" s="182" t="s">
        <v>116</v>
      </c>
      <c r="E99" s="183" t="s">
        <v>1</v>
      </c>
      <c r="F99" s="184" t="s">
        <v>138</v>
      </c>
      <c r="G99" s="181"/>
      <c r="H99" s="185">
        <v>2271</v>
      </c>
      <c r="I99" s="186"/>
      <c r="J99" s="181"/>
      <c r="K99" s="181"/>
      <c r="L99" s="187"/>
      <c r="M99" s="188"/>
      <c r="N99" s="189"/>
      <c r="O99" s="189"/>
      <c r="P99" s="189"/>
      <c r="Q99" s="189"/>
      <c r="R99" s="189"/>
      <c r="S99" s="189"/>
      <c r="T99" s="190"/>
      <c r="AT99" s="191" t="s">
        <v>116</v>
      </c>
      <c r="AU99" s="191" t="s">
        <v>77</v>
      </c>
      <c r="AV99" s="11" t="s">
        <v>77</v>
      </c>
      <c r="AW99" s="11" t="s">
        <v>30</v>
      </c>
      <c r="AX99" s="11" t="s">
        <v>75</v>
      </c>
      <c r="AY99" s="191" t="s">
        <v>107</v>
      </c>
    </row>
    <row r="100" spans="2:65" s="1" customFormat="1" ht="16.5" customHeight="1">
      <c r="B100" s="31"/>
      <c r="C100" s="168" t="s">
        <v>139</v>
      </c>
      <c r="D100" s="168" t="s">
        <v>109</v>
      </c>
      <c r="E100" s="169" t="s">
        <v>140</v>
      </c>
      <c r="F100" s="170" t="s">
        <v>141</v>
      </c>
      <c r="G100" s="171" t="s">
        <v>112</v>
      </c>
      <c r="H100" s="172">
        <v>1771.38</v>
      </c>
      <c r="I100" s="173"/>
      <c r="J100" s="174">
        <f>ROUND(I100*H100,2)</f>
        <v>0</v>
      </c>
      <c r="K100" s="170" t="s">
        <v>113</v>
      </c>
      <c r="L100" s="35"/>
      <c r="M100" s="175" t="s">
        <v>1</v>
      </c>
      <c r="N100" s="176" t="s">
        <v>38</v>
      </c>
      <c r="O100" s="57"/>
      <c r="P100" s="177">
        <f>O100*H100</f>
        <v>0</v>
      </c>
      <c r="Q100" s="177">
        <v>0</v>
      </c>
      <c r="R100" s="177">
        <f>Q100*H100</f>
        <v>0</v>
      </c>
      <c r="S100" s="177">
        <v>0</v>
      </c>
      <c r="T100" s="178">
        <f>S100*H100</f>
        <v>0</v>
      </c>
      <c r="AR100" s="14" t="s">
        <v>114</v>
      </c>
      <c r="AT100" s="14" t="s">
        <v>109</v>
      </c>
      <c r="AU100" s="14" t="s">
        <v>77</v>
      </c>
      <c r="AY100" s="14" t="s">
        <v>107</v>
      </c>
      <c r="BE100" s="179">
        <f>IF(N100="základní",J100,0)</f>
        <v>0</v>
      </c>
      <c r="BF100" s="179">
        <f>IF(N100="snížená",J100,0)</f>
        <v>0</v>
      </c>
      <c r="BG100" s="179">
        <f>IF(N100="zákl. přenesená",J100,0)</f>
        <v>0</v>
      </c>
      <c r="BH100" s="179">
        <f>IF(N100="sníž. přenesená",J100,0)</f>
        <v>0</v>
      </c>
      <c r="BI100" s="179">
        <f>IF(N100="nulová",J100,0)</f>
        <v>0</v>
      </c>
      <c r="BJ100" s="14" t="s">
        <v>75</v>
      </c>
      <c r="BK100" s="179">
        <f>ROUND(I100*H100,2)</f>
        <v>0</v>
      </c>
      <c r="BL100" s="14" t="s">
        <v>114</v>
      </c>
      <c r="BM100" s="14" t="s">
        <v>142</v>
      </c>
    </row>
    <row r="101" spans="2:65" s="11" customFormat="1" ht="11.25">
      <c r="B101" s="180"/>
      <c r="C101" s="181"/>
      <c r="D101" s="182" t="s">
        <v>116</v>
      </c>
      <c r="E101" s="183" t="s">
        <v>1</v>
      </c>
      <c r="F101" s="184" t="s">
        <v>143</v>
      </c>
      <c r="G101" s="181"/>
      <c r="H101" s="185">
        <v>1771.38</v>
      </c>
      <c r="I101" s="186"/>
      <c r="J101" s="181"/>
      <c r="K101" s="181"/>
      <c r="L101" s="187"/>
      <c r="M101" s="188"/>
      <c r="N101" s="189"/>
      <c r="O101" s="189"/>
      <c r="P101" s="189"/>
      <c r="Q101" s="189"/>
      <c r="R101" s="189"/>
      <c r="S101" s="189"/>
      <c r="T101" s="190"/>
      <c r="AT101" s="191" t="s">
        <v>116</v>
      </c>
      <c r="AU101" s="191" t="s">
        <v>77</v>
      </c>
      <c r="AV101" s="11" t="s">
        <v>77</v>
      </c>
      <c r="AW101" s="11" t="s">
        <v>30</v>
      </c>
      <c r="AX101" s="11" t="s">
        <v>75</v>
      </c>
      <c r="AY101" s="191" t="s">
        <v>107</v>
      </c>
    </row>
    <row r="102" spans="2:65" s="10" customFormat="1" ht="22.9" customHeight="1">
      <c r="B102" s="152"/>
      <c r="C102" s="153"/>
      <c r="D102" s="154" t="s">
        <v>66</v>
      </c>
      <c r="E102" s="166" t="s">
        <v>129</v>
      </c>
      <c r="F102" s="166" t="s">
        <v>144</v>
      </c>
      <c r="G102" s="153"/>
      <c r="H102" s="153"/>
      <c r="I102" s="156"/>
      <c r="J102" s="167">
        <f>BK102</f>
        <v>0</v>
      </c>
      <c r="K102" s="153"/>
      <c r="L102" s="158"/>
      <c r="M102" s="159"/>
      <c r="N102" s="160"/>
      <c r="O102" s="160"/>
      <c r="P102" s="161">
        <f>SUM(P103:P114)</f>
        <v>0</v>
      </c>
      <c r="Q102" s="160"/>
      <c r="R102" s="161">
        <f>SUM(R103:R114)</f>
        <v>655.0638620000002</v>
      </c>
      <c r="S102" s="160"/>
      <c r="T102" s="162">
        <f>SUM(T103:T114)</f>
        <v>0</v>
      </c>
      <c r="AR102" s="163" t="s">
        <v>75</v>
      </c>
      <c r="AT102" s="164" t="s">
        <v>66</v>
      </c>
      <c r="AU102" s="164" t="s">
        <v>75</v>
      </c>
      <c r="AY102" s="163" t="s">
        <v>107</v>
      </c>
      <c r="BK102" s="165">
        <f>SUM(BK103:BK114)</f>
        <v>0</v>
      </c>
    </row>
    <row r="103" spans="2:65" s="1" customFormat="1" ht="16.5" customHeight="1">
      <c r="B103" s="31"/>
      <c r="C103" s="168" t="s">
        <v>145</v>
      </c>
      <c r="D103" s="168" t="s">
        <v>109</v>
      </c>
      <c r="E103" s="169" t="s">
        <v>146</v>
      </c>
      <c r="F103" s="170" t="s">
        <v>147</v>
      </c>
      <c r="G103" s="171" t="s">
        <v>112</v>
      </c>
      <c r="H103" s="172">
        <v>2974.36</v>
      </c>
      <c r="I103" s="173"/>
      <c r="J103" s="174">
        <f>ROUND(I103*H103,2)</f>
        <v>0</v>
      </c>
      <c r="K103" s="170" t="s">
        <v>113</v>
      </c>
      <c r="L103" s="35"/>
      <c r="M103" s="175" t="s">
        <v>1</v>
      </c>
      <c r="N103" s="176" t="s">
        <v>38</v>
      </c>
      <c r="O103" s="57"/>
      <c r="P103" s="177">
        <f>O103*H103</f>
        <v>0</v>
      </c>
      <c r="Q103" s="177">
        <v>0</v>
      </c>
      <c r="R103" s="177">
        <f>Q103*H103</f>
        <v>0</v>
      </c>
      <c r="S103" s="177">
        <v>0</v>
      </c>
      <c r="T103" s="178">
        <f>S103*H103</f>
        <v>0</v>
      </c>
      <c r="AR103" s="14" t="s">
        <v>114</v>
      </c>
      <c r="AT103" s="14" t="s">
        <v>109</v>
      </c>
      <c r="AU103" s="14" t="s">
        <v>77</v>
      </c>
      <c r="AY103" s="14" t="s">
        <v>107</v>
      </c>
      <c r="BE103" s="179">
        <f>IF(N103="základní",J103,0)</f>
        <v>0</v>
      </c>
      <c r="BF103" s="179">
        <f>IF(N103="snížená",J103,0)</f>
        <v>0</v>
      </c>
      <c r="BG103" s="179">
        <f>IF(N103="zákl. přenesená",J103,0)</f>
        <v>0</v>
      </c>
      <c r="BH103" s="179">
        <f>IF(N103="sníž. přenesená",J103,0)</f>
        <v>0</v>
      </c>
      <c r="BI103" s="179">
        <f>IF(N103="nulová",J103,0)</f>
        <v>0</v>
      </c>
      <c r="BJ103" s="14" t="s">
        <v>75</v>
      </c>
      <c r="BK103" s="179">
        <f>ROUND(I103*H103,2)</f>
        <v>0</v>
      </c>
      <c r="BL103" s="14" t="s">
        <v>114</v>
      </c>
      <c r="BM103" s="14" t="s">
        <v>148</v>
      </c>
    </row>
    <row r="104" spans="2:65" s="11" customFormat="1" ht="11.25">
      <c r="B104" s="180"/>
      <c r="C104" s="181"/>
      <c r="D104" s="182" t="s">
        <v>116</v>
      </c>
      <c r="E104" s="183" t="s">
        <v>1</v>
      </c>
      <c r="F104" s="184" t="s">
        <v>149</v>
      </c>
      <c r="G104" s="181"/>
      <c r="H104" s="185">
        <v>2974.36</v>
      </c>
      <c r="I104" s="186"/>
      <c r="J104" s="181"/>
      <c r="K104" s="181"/>
      <c r="L104" s="187"/>
      <c r="M104" s="188"/>
      <c r="N104" s="189"/>
      <c r="O104" s="189"/>
      <c r="P104" s="189"/>
      <c r="Q104" s="189"/>
      <c r="R104" s="189"/>
      <c r="S104" s="189"/>
      <c r="T104" s="190"/>
      <c r="AT104" s="191" t="s">
        <v>116</v>
      </c>
      <c r="AU104" s="191" t="s">
        <v>77</v>
      </c>
      <c r="AV104" s="11" t="s">
        <v>77</v>
      </c>
      <c r="AW104" s="11" t="s">
        <v>30</v>
      </c>
      <c r="AX104" s="11" t="s">
        <v>75</v>
      </c>
      <c r="AY104" s="191" t="s">
        <v>107</v>
      </c>
    </row>
    <row r="105" spans="2:65" s="1" customFormat="1" ht="16.5" customHeight="1">
      <c r="B105" s="31"/>
      <c r="C105" s="168" t="s">
        <v>150</v>
      </c>
      <c r="D105" s="168" t="s">
        <v>109</v>
      </c>
      <c r="E105" s="169" t="s">
        <v>151</v>
      </c>
      <c r="F105" s="170" t="s">
        <v>152</v>
      </c>
      <c r="G105" s="171" t="s">
        <v>112</v>
      </c>
      <c r="H105" s="172">
        <v>604.1</v>
      </c>
      <c r="I105" s="173"/>
      <c r="J105" s="174">
        <f t="shared" ref="J105:J110" si="0">ROUND(I105*H105,2)</f>
        <v>0</v>
      </c>
      <c r="K105" s="170" t="s">
        <v>113</v>
      </c>
      <c r="L105" s="35"/>
      <c r="M105" s="175" t="s">
        <v>1</v>
      </c>
      <c r="N105" s="176" t="s">
        <v>38</v>
      </c>
      <c r="O105" s="57"/>
      <c r="P105" s="177">
        <f t="shared" ref="P105:P110" si="1">O105*H105</f>
        <v>0</v>
      </c>
      <c r="Q105" s="177">
        <v>0.46166000000000001</v>
      </c>
      <c r="R105" s="177">
        <f t="shared" ref="R105:R110" si="2">Q105*H105</f>
        <v>278.88880600000005</v>
      </c>
      <c r="S105" s="177">
        <v>0</v>
      </c>
      <c r="T105" s="178">
        <f t="shared" ref="T105:T110" si="3">S105*H105</f>
        <v>0</v>
      </c>
      <c r="AR105" s="14" t="s">
        <v>114</v>
      </c>
      <c r="AT105" s="14" t="s">
        <v>109</v>
      </c>
      <c r="AU105" s="14" t="s">
        <v>77</v>
      </c>
      <c r="AY105" s="14" t="s">
        <v>107</v>
      </c>
      <c r="BE105" s="179">
        <f t="shared" ref="BE105:BE110" si="4">IF(N105="základní",J105,0)</f>
        <v>0</v>
      </c>
      <c r="BF105" s="179">
        <f t="shared" ref="BF105:BF110" si="5">IF(N105="snížená",J105,0)</f>
        <v>0</v>
      </c>
      <c r="BG105" s="179">
        <f t="shared" ref="BG105:BG110" si="6">IF(N105="zákl. přenesená",J105,0)</f>
        <v>0</v>
      </c>
      <c r="BH105" s="179">
        <f t="shared" ref="BH105:BH110" si="7">IF(N105="sníž. přenesená",J105,0)</f>
        <v>0</v>
      </c>
      <c r="BI105" s="179">
        <f t="shared" ref="BI105:BI110" si="8">IF(N105="nulová",J105,0)</f>
        <v>0</v>
      </c>
      <c r="BJ105" s="14" t="s">
        <v>75</v>
      </c>
      <c r="BK105" s="179">
        <f t="shared" ref="BK105:BK110" si="9">ROUND(I105*H105,2)</f>
        <v>0</v>
      </c>
      <c r="BL105" s="14" t="s">
        <v>114</v>
      </c>
      <c r="BM105" s="14" t="s">
        <v>153</v>
      </c>
    </row>
    <row r="106" spans="2:65" s="1" customFormat="1" ht="16.5" customHeight="1">
      <c r="B106" s="31"/>
      <c r="C106" s="168" t="s">
        <v>154</v>
      </c>
      <c r="D106" s="168" t="s">
        <v>109</v>
      </c>
      <c r="E106" s="169" t="s">
        <v>155</v>
      </c>
      <c r="F106" s="170" t="s">
        <v>156</v>
      </c>
      <c r="G106" s="171" t="s">
        <v>112</v>
      </c>
      <c r="H106" s="172">
        <v>604.1</v>
      </c>
      <c r="I106" s="173"/>
      <c r="J106" s="174">
        <f t="shared" si="0"/>
        <v>0</v>
      </c>
      <c r="K106" s="170" t="s">
        <v>113</v>
      </c>
      <c r="L106" s="35"/>
      <c r="M106" s="175" t="s">
        <v>1</v>
      </c>
      <c r="N106" s="176" t="s">
        <v>38</v>
      </c>
      <c r="O106" s="57"/>
      <c r="P106" s="177">
        <f t="shared" si="1"/>
        <v>0</v>
      </c>
      <c r="Q106" s="177">
        <v>0.37536000000000003</v>
      </c>
      <c r="R106" s="177">
        <f t="shared" si="2"/>
        <v>226.75497600000003</v>
      </c>
      <c r="S106" s="177">
        <v>0</v>
      </c>
      <c r="T106" s="178">
        <f t="shared" si="3"/>
        <v>0</v>
      </c>
      <c r="AR106" s="14" t="s">
        <v>114</v>
      </c>
      <c r="AT106" s="14" t="s">
        <v>109</v>
      </c>
      <c r="AU106" s="14" t="s">
        <v>77</v>
      </c>
      <c r="AY106" s="14" t="s">
        <v>107</v>
      </c>
      <c r="BE106" s="179">
        <f t="shared" si="4"/>
        <v>0</v>
      </c>
      <c r="BF106" s="179">
        <f t="shared" si="5"/>
        <v>0</v>
      </c>
      <c r="BG106" s="179">
        <f t="shared" si="6"/>
        <v>0</v>
      </c>
      <c r="BH106" s="179">
        <f t="shared" si="7"/>
        <v>0</v>
      </c>
      <c r="BI106" s="179">
        <f t="shared" si="8"/>
        <v>0</v>
      </c>
      <c r="BJ106" s="14" t="s">
        <v>75</v>
      </c>
      <c r="BK106" s="179">
        <f t="shared" si="9"/>
        <v>0</v>
      </c>
      <c r="BL106" s="14" t="s">
        <v>114</v>
      </c>
      <c r="BM106" s="14" t="s">
        <v>157</v>
      </c>
    </row>
    <row r="107" spans="2:65" s="1" customFormat="1" ht="16.5" customHeight="1">
      <c r="B107" s="31"/>
      <c r="C107" s="168" t="s">
        <v>158</v>
      </c>
      <c r="D107" s="168" t="s">
        <v>109</v>
      </c>
      <c r="E107" s="169" t="s">
        <v>159</v>
      </c>
      <c r="F107" s="170" t="s">
        <v>160</v>
      </c>
      <c r="G107" s="171" t="s">
        <v>112</v>
      </c>
      <c r="H107" s="172">
        <v>3084</v>
      </c>
      <c r="I107" s="173"/>
      <c r="J107" s="174">
        <f t="shared" si="0"/>
        <v>0</v>
      </c>
      <c r="K107" s="170" t="s">
        <v>113</v>
      </c>
      <c r="L107" s="35"/>
      <c r="M107" s="175" t="s">
        <v>1</v>
      </c>
      <c r="N107" s="176" t="s">
        <v>38</v>
      </c>
      <c r="O107" s="57"/>
      <c r="P107" s="177">
        <f t="shared" si="1"/>
        <v>0</v>
      </c>
      <c r="Q107" s="177">
        <v>0</v>
      </c>
      <c r="R107" s="177">
        <f t="shared" si="2"/>
        <v>0</v>
      </c>
      <c r="S107" s="177">
        <v>0</v>
      </c>
      <c r="T107" s="178">
        <f t="shared" si="3"/>
        <v>0</v>
      </c>
      <c r="AR107" s="14" t="s">
        <v>114</v>
      </c>
      <c r="AT107" s="14" t="s">
        <v>109</v>
      </c>
      <c r="AU107" s="14" t="s">
        <v>77</v>
      </c>
      <c r="AY107" s="14" t="s">
        <v>107</v>
      </c>
      <c r="BE107" s="179">
        <f t="shared" si="4"/>
        <v>0</v>
      </c>
      <c r="BF107" s="179">
        <f t="shared" si="5"/>
        <v>0</v>
      </c>
      <c r="BG107" s="179">
        <f t="shared" si="6"/>
        <v>0</v>
      </c>
      <c r="BH107" s="179">
        <f t="shared" si="7"/>
        <v>0</v>
      </c>
      <c r="BI107" s="179">
        <f t="shared" si="8"/>
        <v>0</v>
      </c>
      <c r="BJ107" s="14" t="s">
        <v>75</v>
      </c>
      <c r="BK107" s="179">
        <f t="shared" si="9"/>
        <v>0</v>
      </c>
      <c r="BL107" s="14" t="s">
        <v>114</v>
      </c>
      <c r="BM107" s="14" t="s">
        <v>161</v>
      </c>
    </row>
    <row r="108" spans="2:65" s="1" customFormat="1" ht="16.5" customHeight="1">
      <c r="B108" s="31"/>
      <c r="C108" s="168" t="s">
        <v>162</v>
      </c>
      <c r="D108" s="168" t="s">
        <v>109</v>
      </c>
      <c r="E108" s="169" t="s">
        <v>163</v>
      </c>
      <c r="F108" s="170" t="s">
        <v>164</v>
      </c>
      <c r="G108" s="171" t="s">
        <v>112</v>
      </c>
      <c r="H108" s="172">
        <v>3084</v>
      </c>
      <c r="I108" s="173"/>
      <c r="J108" s="174">
        <f t="shared" si="0"/>
        <v>0</v>
      </c>
      <c r="K108" s="170" t="s">
        <v>113</v>
      </c>
      <c r="L108" s="35"/>
      <c r="M108" s="175" t="s">
        <v>1</v>
      </c>
      <c r="N108" s="176" t="s">
        <v>38</v>
      </c>
      <c r="O108" s="57"/>
      <c r="P108" s="177">
        <f t="shared" si="1"/>
        <v>0</v>
      </c>
      <c r="Q108" s="177">
        <v>0</v>
      </c>
      <c r="R108" s="177">
        <f t="shared" si="2"/>
        <v>0</v>
      </c>
      <c r="S108" s="177">
        <v>0</v>
      </c>
      <c r="T108" s="178">
        <f t="shared" si="3"/>
        <v>0</v>
      </c>
      <c r="AR108" s="14" t="s">
        <v>114</v>
      </c>
      <c r="AT108" s="14" t="s">
        <v>109</v>
      </c>
      <c r="AU108" s="14" t="s">
        <v>77</v>
      </c>
      <c r="AY108" s="14" t="s">
        <v>107</v>
      </c>
      <c r="BE108" s="179">
        <f t="shared" si="4"/>
        <v>0</v>
      </c>
      <c r="BF108" s="179">
        <f t="shared" si="5"/>
        <v>0</v>
      </c>
      <c r="BG108" s="179">
        <f t="shared" si="6"/>
        <v>0</v>
      </c>
      <c r="BH108" s="179">
        <f t="shared" si="7"/>
        <v>0</v>
      </c>
      <c r="BI108" s="179">
        <f t="shared" si="8"/>
        <v>0</v>
      </c>
      <c r="BJ108" s="14" t="s">
        <v>75</v>
      </c>
      <c r="BK108" s="179">
        <f t="shared" si="9"/>
        <v>0</v>
      </c>
      <c r="BL108" s="14" t="s">
        <v>114</v>
      </c>
      <c r="BM108" s="14" t="s">
        <v>165</v>
      </c>
    </row>
    <row r="109" spans="2:65" s="1" customFormat="1" ht="16.5" customHeight="1">
      <c r="B109" s="31"/>
      <c r="C109" s="203" t="s">
        <v>166</v>
      </c>
      <c r="D109" s="203" t="s">
        <v>167</v>
      </c>
      <c r="E109" s="204" t="s">
        <v>168</v>
      </c>
      <c r="F109" s="205" t="s">
        <v>169</v>
      </c>
      <c r="G109" s="206" t="s">
        <v>170</v>
      </c>
      <c r="H109" s="207">
        <v>49.344000000000001</v>
      </c>
      <c r="I109" s="208"/>
      <c r="J109" s="209">
        <f t="shared" si="0"/>
        <v>0</v>
      </c>
      <c r="K109" s="205" t="s">
        <v>113</v>
      </c>
      <c r="L109" s="210"/>
      <c r="M109" s="211" t="s">
        <v>1</v>
      </c>
      <c r="N109" s="212" t="s">
        <v>38</v>
      </c>
      <c r="O109" s="57"/>
      <c r="P109" s="177">
        <f t="shared" si="1"/>
        <v>0</v>
      </c>
      <c r="Q109" s="177">
        <v>1</v>
      </c>
      <c r="R109" s="177">
        <f t="shared" si="2"/>
        <v>49.344000000000001</v>
      </c>
      <c r="S109" s="177">
        <v>0</v>
      </c>
      <c r="T109" s="178">
        <f t="shared" si="3"/>
        <v>0</v>
      </c>
      <c r="AR109" s="14" t="s">
        <v>145</v>
      </c>
      <c r="AT109" s="14" t="s">
        <v>167</v>
      </c>
      <c r="AU109" s="14" t="s">
        <v>77</v>
      </c>
      <c r="AY109" s="14" t="s">
        <v>107</v>
      </c>
      <c r="BE109" s="179">
        <f t="shared" si="4"/>
        <v>0</v>
      </c>
      <c r="BF109" s="179">
        <f t="shared" si="5"/>
        <v>0</v>
      </c>
      <c r="BG109" s="179">
        <f t="shared" si="6"/>
        <v>0</v>
      </c>
      <c r="BH109" s="179">
        <f t="shared" si="7"/>
        <v>0</v>
      </c>
      <c r="BI109" s="179">
        <f t="shared" si="8"/>
        <v>0</v>
      </c>
      <c r="BJ109" s="14" t="s">
        <v>75</v>
      </c>
      <c r="BK109" s="179">
        <f t="shared" si="9"/>
        <v>0</v>
      </c>
      <c r="BL109" s="14" t="s">
        <v>114</v>
      </c>
      <c r="BM109" s="14" t="s">
        <v>171</v>
      </c>
    </row>
    <row r="110" spans="2:65" s="1" customFormat="1" ht="16.5" customHeight="1">
      <c r="B110" s="31"/>
      <c r="C110" s="168" t="s">
        <v>172</v>
      </c>
      <c r="D110" s="168" t="s">
        <v>109</v>
      </c>
      <c r="E110" s="169" t="s">
        <v>173</v>
      </c>
      <c r="F110" s="170" t="s">
        <v>174</v>
      </c>
      <c r="G110" s="171" t="s">
        <v>112</v>
      </c>
      <c r="H110" s="172">
        <v>533</v>
      </c>
      <c r="I110" s="173"/>
      <c r="J110" s="174">
        <f t="shared" si="0"/>
        <v>0</v>
      </c>
      <c r="K110" s="170" t="s">
        <v>113</v>
      </c>
      <c r="L110" s="35"/>
      <c r="M110" s="175" t="s">
        <v>1</v>
      </c>
      <c r="N110" s="176" t="s">
        <v>38</v>
      </c>
      <c r="O110" s="57"/>
      <c r="P110" s="177">
        <f t="shared" si="1"/>
        <v>0</v>
      </c>
      <c r="Q110" s="177">
        <v>0.18776000000000001</v>
      </c>
      <c r="R110" s="177">
        <f t="shared" si="2"/>
        <v>100.07608</v>
      </c>
      <c r="S110" s="177">
        <v>0</v>
      </c>
      <c r="T110" s="178">
        <f t="shared" si="3"/>
        <v>0</v>
      </c>
      <c r="AR110" s="14" t="s">
        <v>114</v>
      </c>
      <c r="AT110" s="14" t="s">
        <v>109</v>
      </c>
      <c r="AU110" s="14" t="s">
        <v>77</v>
      </c>
      <c r="AY110" s="14" t="s">
        <v>107</v>
      </c>
      <c r="BE110" s="179">
        <f t="shared" si="4"/>
        <v>0</v>
      </c>
      <c r="BF110" s="179">
        <f t="shared" si="5"/>
        <v>0</v>
      </c>
      <c r="BG110" s="179">
        <f t="shared" si="6"/>
        <v>0</v>
      </c>
      <c r="BH110" s="179">
        <f t="shared" si="7"/>
        <v>0</v>
      </c>
      <c r="BI110" s="179">
        <f t="shared" si="8"/>
        <v>0</v>
      </c>
      <c r="BJ110" s="14" t="s">
        <v>75</v>
      </c>
      <c r="BK110" s="179">
        <f t="shared" si="9"/>
        <v>0</v>
      </c>
      <c r="BL110" s="14" t="s">
        <v>114</v>
      </c>
      <c r="BM110" s="14" t="s">
        <v>175</v>
      </c>
    </row>
    <row r="111" spans="2:65" s="11" customFormat="1" ht="11.25">
      <c r="B111" s="180"/>
      <c r="C111" s="181"/>
      <c r="D111" s="182" t="s">
        <v>116</v>
      </c>
      <c r="E111" s="183" t="s">
        <v>1</v>
      </c>
      <c r="F111" s="184" t="s">
        <v>176</v>
      </c>
      <c r="G111" s="181"/>
      <c r="H111" s="185">
        <v>533</v>
      </c>
      <c r="I111" s="186"/>
      <c r="J111" s="181"/>
      <c r="K111" s="181"/>
      <c r="L111" s="187"/>
      <c r="M111" s="188"/>
      <c r="N111" s="189"/>
      <c r="O111" s="189"/>
      <c r="P111" s="189"/>
      <c r="Q111" s="189"/>
      <c r="R111" s="189"/>
      <c r="S111" s="189"/>
      <c r="T111" s="190"/>
      <c r="AT111" s="191" t="s">
        <v>116</v>
      </c>
      <c r="AU111" s="191" t="s">
        <v>77</v>
      </c>
      <c r="AV111" s="11" t="s">
        <v>77</v>
      </c>
      <c r="AW111" s="11" t="s">
        <v>30</v>
      </c>
      <c r="AX111" s="11" t="s">
        <v>75</v>
      </c>
      <c r="AY111" s="191" t="s">
        <v>107</v>
      </c>
    </row>
    <row r="112" spans="2:65" s="1" customFormat="1" ht="16.5" customHeight="1">
      <c r="B112" s="31"/>
      <c r="C112" s="168" t="s">
        <v>8</v>
      </c>
      <c r="D112" s="168" t="s">
        <v>109</v>
      </c>
      <c r="E112" s="169" t="s">
        <v>177</v>
      </c>
      <c r="F112" s="170" t="s">
        <v>178</v>
      </c>
      <c r="G112" s="171" t="s">
        <v>112</v>
      </c>
      <c r="H112" s="172">
        <v>3084</v>
      </c>
      <c r="I112" s="173"/>
      <c r="J112" s="174">
        <f>ROUND(I112*H112,2)</f>
        <v>0</v>
      </c>
      <c r="K112" s="170" t="s">
        <v>113</v>
      </c>
      <c r="L112" s="35"/>
      <c r="M112" s="175" t="s">
        <v>1</v>
      </c>
      <c r="N112" s="176" t="s">
        <v>38</v>
      </c>
      <c r="O112" s="57"/>
      <c r="P112" s="177">
        <f>O112*H112</f>
        <v>0</v>
      </c>
      <c r="Q112" s="177">
        <v>0</v>
      </c>
      <c r="R112" s="177">
        <f>Q112*H112</f>
        <v>0</v>
      </c>
      <c r="S112" s="177">
        <v>0</v>
      </c>
      <c r="T112" s="178">
        <f>S112*H112</f>
        <v>0</v>
      </c>
      <c r="AR112" s="14" t="s">
        <v>114</v>
      </c>
      <c r="AT112" s="14" t="s">
        <v>109</v>
      </c>
      <c r="AU112" s="14" t="s">
        <v>77</v>
      </c>
      <c r="AY112" s="14" t="s">
        <v>107</v>
      </c>
      <c r="BE112" s="179">
        <f>IF(N112="základní",J112,0)</f>
        <v>0</v>
      </c>
      <c r="BF112" s="179">
        <f>IF(N112="snížená",J112,0)</f>
        <v>0</v>
      </c>
      <c r="BG112" s="179">
        <f>IF(N112="zákl. přenesená",J112,0)</f>
        <v>0</v>
      </c>
      <c r="BH112" s="179">
        <f>IF(N112="sníž. přenesená",J112,0)</f>
        <v>0</v>
      </c>
      <c r="BI112" s="179">
        <f>IF(N112="nulová",J112,0)</f>
        <v>0</v>
      </c>
      <c r="BJ112" s="14" t="s">
        <v>75</v>
      </c>
      <c r="BK112" s="179">
        <f>ROUND(I112*H112,2)</f>
        <v>0</v>
      </c>
      <c r="BL112" s="14" t="s">
        <v>114</v>
      </c>
      <c r="BM112" s="14" t="s">
        <v>179</v>
      </c>
    </row>
    <row r="113" spans="2:65" s="1" customFormat="1" ht="16.5" customHeight="1">
      <c r="B113" s="31"/>
      <c r="C113" s="168" t="s">
        <v>180</v>
      </c>
      <c r="D113" s="168" t="s">
        <v>109</v>
      </c>
      <c r="E113" s="169" t="s">
        <v>181</v>
      </c>
      <c r="F113" s="170" t="s">
        <v>182</v>
      </c>
      <c r="G113" s="171" t="s">
        <v>112</v>
      </c>
      <c r="H113" s="172">
        <v>2974.36</v>
      </c>
      <c r="I113" s="173"/>
      <c r="J113" s="174">
        <f>ROUND(I113*H113,2)</f>
        <v>0</v>
      </c>
      <c r="K113" s="170" t="s">
        <v>113</v>
      </c>
      <c r="L113" s="35"/>
      <c r="M113" s="175" t="s">
        <v>1</v>
      </c>
      <c r="N113" s="176" t="s">
        <v>38</v>
      </c>
      <c r="O113" s="57"/>
      <c r="P113" s="177">
        <f>O113*H113</f>
        <v>0</v>
      </c>
      <c r="Q113" s="177">
        <v>0</v>
      </c>
      <c r="R113" s="177">
        <f>Q113*H113</f>
        <v>0</v>
      </c>
      <c r="S113" s="177">
        <v>0</v>
      </c>
      <c r="T113" s="178">
        <f>S113*H113</f>
        <v>0</v>
      </c>
      <c r="AR113" s="14" t="s">
        <v>114</v>
      </c>
      <c r="AT113" s="14" t="s">
        <v>109</v>
      </c>
      <c r="AU113" s="14" t="s">
        <v>77</v>
      </c>
      <c r="AY113" s="14" t="s">
        <v>107</v>
      </c>
      <c r="BE113" s="179">
        <f>IF(N113="základní",J113,0)</f>
        <v>0</v>
      </c>
      <c r="BF113" s="179">
        <f>IF(N113="snížená",J113,0)</f>
        <v>0</v>
      </c>
      <c r="BG113" s="179">
        <f>IF(N113="zákl. přenesená",J113,0)</f>
        <v>0</v>
      </c>
      <c r="BH113" s="179">
        <f>IF(N113="sníž. přenesená",J113,0)</f>
        <v>0</v>
      </c>
      <c r="BI113" s="179">
        <f>IF(N113="nulová",J113,0)</f>
        <v>0</v>
      </c>
      <c r="BJ113" s="14" t="s">
        <v>75</v>
      </c>
      <c r="BK113" s="179">
        <f>ROUND(I113*H113,2)</f>
        <v>0</v>
      </c>
      <c r="BL113" s="14" t="s">
        <v>114</v>
      </c>
      <c r="BM113" s="14" t="s">
        <v>183</v>
      </c>
    </row>
    <row r="114" spans="2:65" s="1" customFormat="1" ht="16.5" customHeight="1">
      <c r="B114" s="31"/>
      <c r="C114" s="168" t="s">
        <v>184</v>
      </c>
      <c r="D114" s="168" t="s">
        <v>109</v>
      </c>
      <c r="E114" s="169" t="s">
        <v>185</v>
      </c>
      <c r="F114" s="170" t="s">
        <v>186</v>
      </c>
      <c r="G114" s="171" t="s">
        <v>112</v>
      </c>
      <c r="H114" s="172">
        <v>2806</v>
      </c>
      <c r="I114" s="173"/>
      <c r="J114" s="174">
        <f>ROUND(I114*H114,2)</f>
        <v>0</v>
      </c>
      <c r="K114" s="170" t="s">
        <v>113</v>
      </c>
      <c r="L114" s="35"/>
      <c r="M114" s="175" t="s">
        <v>1</v>
      </c>
      <c r="N114" s="176" t="s">
        <v>38</v>
      </c>
      <c r="O114" s="57"/>
      <c r="P114" s="177">
        <f>O114*H114</f>
        <v>0</v>
      </c>
      <c r="Q114" s="177">
        <v>0</v>
      </c>
      <c r="R114" s="177">
        <f>Q114*H114</f>
        <v>0</v>
      </c>
      <c r="S114" s="177">
        <v>0</v>
      </c>
      <c r="T114" s="178">
        <f>S114*H114</f>
        <v>0</v>
      </c>
      <c r="AR114" s="14" t="s">
        <v>114</v>
      </c>
      <c r="AT114" s="14" t="s">
        <v>109</v>
      </c>
      <c r="AU114" s="14" t="s">
        <v>77</v>
      </c>
      <c r="AY114" s="14" t="s">
        <v>107</v>
      </c>
      <c r="BE114" s="179">
        <f>IF(N114="základní",J114,0)</f>
        <v>0</v>
      </c>
      <c r="BF114" s="179">
        <f>IF(N114="snížená",J114,0)</f>
        <v>0</v>
      </c>
      <c r="BG114" s="179">
        <f>IF(N114="zákl. přenesená",J114,0)</f>
        <v>0</v>
      </c>
      <c r="BH114" s="179">
        <f>IF(N114="sníž. přenesená",J114,0)</f>
        <v>0</v>
      </c>
      <c r="BI114" s="179">
        <f>IF(N114="nulová",J114,0)</f>
        <v>0</v>
      </c>
      <c r="BJ114" s="14" t="s">
        <v>75</v>
      </c>
      <c r="BK114" s="179">
        <f>ROUND(I114*H114,2)</f>
        <v>0</v>
      </c>
      <c r="BL114" s="14" t="s">
        <v>114</v>
      </c>
      <c r="BM114" s="14" t="s">
        <v>187</v>
      </c>
    </row>
    <row r="115" spans="2:65" s="10" customFormat="1" ht="22.9" customHeight="1">
      <c r="B115" s="152"/>
      <c r="C115" s="153"/>
      <c r="D115" s="154" t="s">
        <v>66</v>
      </c>
      <c r="E115" s="166" t="s">
        <v>154</v>
      </c>
      <c r="F115" s="166" t="s">
        <v>188</v>
      </c>
      <c r="G115" s="153"/>
      <c r="H115" s="153"/>
      <c r="I115" s="156"/>
      <c r="J115" s="167">
        <f>BK115</f>
        <v>0</v>
      </c>
      <c r="K115" s="153"/>
      <c r="L115" s="158"/>
      <c r="M115" s="159"/>
      <c r="N115" s="160"/>
      <c r="O115" s="160"/>
      <c r="P115" s="161">
        <f>SUM(P116:P122)</f>
        <v>0</v>
      </c>
      <c r="Q115" s="160"/>
      <c r="R115" s="161">
        <f>SUM(R116:R122)</f>
        <v>2.6949999999999999E-3</v>
      </c>
      <c r="S115" s="160"/>
      <c r="T115" s="162">
        <f>SUM(T116:T122)</f>
        <v>200.26</v>
      </c>
      <c r="AR115" s="163" t="s">
        <v>75</v>
      </c>
      <c r="AT115" s="164" t="s">
        <v>66</v>
      </c>
      <c r="AU115" s="164" t="s">
        <v>75</v>
      </c>
      <c r="AY115" s="163" t="s">
        <v>107</v>
      </c>
      <c r="BK115" s="165">
        <f>SUM(BK116:BK122)</f>
        <v>0</v>
      </c>
    </row>
    <row r="116" spans="2:65" s="1" customFormat="1" ht="16.5" customHeight="1">
      <c r="B116" s="31"/>
      <c r="C116" s="168" t="s">
        <v>189</v>
      </c>
      <c r="D116" s="168" t="s">
        <v>109</v>
      </c>
      <c r="E116" s="169" t="s">
        <v>190</v>
      </c>
      <c r="F116" s="170" t="s">
        <v>191</v>
      </c>
      <c r="G116" s="171" t="s">
        <v>192</v>
      </c>
      <c r="H116" s="172">
        <v>53.9</v>
      </c>
      <c r="I116" s="173"/>
      <c r="J116" s="174">
        <f>ROUND(I116*H116,2)</f>
        <v>0</v>
      </c>
      <c r="K116" s="170" t="s">
        <v>113</v>
      </c>
      <c r="L116" s="35"/>
      <c r="M116" s="175" t="s">
        <v>1</v>
      </c>
      <c r="N116" s="176" t="s">
        <v>38</v>
      </c>
      <c r="O116" s="57"/>
      <c r="P116" s="177">
        <f>O116*H116</f>
        <v>0</v>
      </c>
      <c r="Q116" s="177">
        <v>0</v>
      </c>
      <c r="R116" s="177">
        <f>Q116*H116</f>
        <v>0</v>
      </c>
      <c r="S116" s="177">
        <v>0</v>
      </c>
      <c r="T116" s="178">
        <f>S116*H116</f>
        <v>0</v>
      </c>
      <c r="AR116" s="14" t="s">
        <v>114</v>
      </c>
      <c r="AT116" s="14" t="s">
        <v>109</v>
      </c>
      <c r="AU116" s="14" t="s">
        <v>77</v>
      </c>
      <c r="AY116" s="14" t="s">
        <v>107</v>
      </c>
      <c r="BE116" s="179">
        <f>IF(N116="základní",J116,0)</f>
        <v>0</v>
      </c>
      <c r="BF116" s="179">
        <f>IF(N116="snížená",J116,0)</f>
        <v>0</v>
      </c>
      <c r="BG116" s="179">
        <f>IF(N116="zákl. přenesená",J116,0)</f>
        <v>0</v>
      </c>
      <c r="BH116" s="179">
        <f>IF(N116="sníž. přenesená",J116,0)</f>
        <v>0</v>
      </c>
      <c r="BI116" s="179">
        <f>IF(N116="nulová",J116,0)</f>
        <v>0</v>
      </c>
      <c r="BJ116" s="14" t="s">
        <v>75</v>
      </c>
      <c r="BK116" s="179">
        <f>ROUND(I116*H116,2)</f>
        <v>0</v>
      </c>
      <c r="BL116" s="14" t="s">
        <v>114</v>
      </c>
      <c r="BM116" s="14" t="s">
        <v>193</v>
      </c>
    </row>
    <row r="117" spans="2:65" s="1" customFormat="1" ht="16.5" customHeight="1">
      <c r="B117" s="31"/>
      <c r="C117" s="168" t="s">
        <v>194</v>
      </c>
      <c r="D117" s="168" t="s">
        <v>109</v>
      </c>
      <c r="E117" s="169" t="s">
        <v>195</v>
      </c>
      <c r="F117" s="170" t="s">
        <v>196</v>
      </c>
      <c r="G117" s="171" t="s">
        <v>192</v>
      </c>
      <c r="H117" s="172">
        <v>53.9</v>
      </c>
      <c r="I117" s="173"/>
      <c r="J117" s="174">
        <f>ROUND(I117*H117,2)</f>
        <v>0</v>
      </c>
      <c r="K117" s="170" t="s">
        <v>113</v>
      </c>
      <c r="L117" s="35"/>
      <c r="M117" s="175" t="s">
        <v>1</v>
      </c>
      <c r="N117" s="176" t="s">
        <v>38</v>
      </c>
      <c r="O117" s="57"/>
      <c r="P117" s="177">
        <f>O117*H117</f>
        <v>0</v>
      </c>
      <c r="Q117" s="177">
        <v>5.0000000000000002E-5</v>
      </c>
      <c r="R117" s="177">
        <f>Q117*H117</f>
        <v>2.6949999999999999E-3</v>
      </c>
      <c r="S117" s="177">
        <v>0</v>
      </c>
      <c r="T117" s="178">
        <f>S117*H117</f>
        <v>0</v>
      </c>
      <c r="AR117" s="14" t="s">
        <v>114</v>
      </c>
      <c r="AT117" s="14" t="s">
        <v>109</v>
      </c>
      <c r="AU117" s="14" t="s">
        <v>77</v>
      </c>
      <c r="AY117" s="14" t="s">
        <v>107</v>
      </c>
      <c r="BE117" s="179">
        <f>IF(N117="základní",J117,0)</f>
        <v>0</v>
      </c>
      <c r="BF117" s="179">
        <f>IF(N117="snížená",J117,0)</f>
        <v>0</v>
      </c>
      <c r="BG117" s="179">
        <f>IF(N117="zákl. přenesená",J117,0)</f>
        <v>0</v>
      </c>
      <c r="BH117" s="179">
        <f>IF(N117="sníž. přenesená",J117,0)</f>
        <v>0</v>
      </c>
      <c r="BI117" s="179">
        <f>IF(N117="nulová",J117,0)</f>
        <v>0</v>
      </c>
      <c r="BJ117" s="14" t="s">
        <v>75</v>
      </c>
      <c r="BK117" s="179">
        <f>ROUND(I117*H117,2)</f>
        <v>0</v>
      </c>
      <c r="BL117" s="14" t="s">
        <v>114</v>
      </c>
      <c r="BM117" s="14" t="s">
        <v>197</v>
      </c>
    </row>
    <row r="118" spans="2:65" s="1" customFormat="1" ht="16.5" customHeight="1">
      <c r="B118" s="31"/>
      <c r="C118" s="168" t="s">
        <v>198</v>
      </c>
      <c r="D118" s="168" t="s">
        <v>109</v>
      </c>
      <c r="E118" s="169" t="s">
        <v>199</v>
      </c>
      <c r="F118" s="170" t="s">
        <v>200</v>
      </c>
      <c r="G118" s="171" t="s">
        <v>192</v>
      </c>
      <c r="H118" s="172">
        <v>53.9</v>
      </c>
      <c r="I118" s="173"/>
      <c r="J118" s="174">
        <f>ROUND(I118*H118,2)</f>
        <v>0</v>
      </c>
      <c r="K118" s="170" t="s">
        <v>113</v>
      </c>
      <c r="L118" s="35"/>
      <c r="M118" s="175" t="s">
        <v>1</v>
      </c>
      <c r="N118" s="176" t="s">
        <v>38</v>
      </c>
      <c r="O118" s="57"/>
      <c r="P118" s="177">
        <f>O118*H118</f>
        <v>0</v>
      </c>
      <c r="Q118" s="177">
        <v>0</v>
      </c>
      <c r="R118" s="177">
        <f>Q118*H118</f>
        <v>0</v>
      </c>
      <c r="S118" s="177">
        <v>0</v>
      </c>
      <c r="T118" s="178">
        <f>S118*H118</f>
        <v>0</v>
      </c>
      <c r="AR118" s="14" t="s">
        <v>114</v>
      </c>
      <c r="AT118" s="14" t="s">
        <v>109</v>
      </c>
      <c r="AU118" s="14" t="s">
        <v>77</v>
      </c>
      <c r="AY118" s="14" t="s">
        <v>107</v>
      </c>
      <c r="BE118" s="179">
        <f>IF(N118="základní",J118,0)</f>
        <v>0</v>
      </c>
      <c r="BF118" s="179">
        <f>IF(N118="snížená",J118,0)</f>
        <v>0</v>
      </c>
      <c r="BG118" s="179">
        <f>IF(N118="zákl. přenesená",J118,0)</f>
        <v>0</v>
      </c>
      <c r="BH118" s="179">
        <f>IF(N118="sníž. přenesená",J118,0)</f>
        <v>0</v>
      </c>
      <c r="BI118" s="179">
        <f>IF(N118="nulová",J118,0)</f>
        <v>0</v>
      </c>
      <c r="BJ118" s="14" t="s">
        <v>75</v>
      </c>
      <c r="BK118" s="179">
        <f>ROUND(I118*H118,2)</f>
        <v>0</v>
      </c>
      <c r="BL118" s="14" t="s">
        <v>114</v>
      </c>
      <c r="BM118" s="14" t="s">
        <v>201</v>
      </c>
    </row>
    <row r="119" spans="2:65" s="11" customFormat="1" ht="11.25">
      <c r="B119" s="180"/>
      <c r="C119" s="181"/>
      <c r="D119" s="182" t="s">
        <v>116</v>
      </c>
      <c r="E119" s="183" t="s">
        <v>1</v>
      </c>
      <c r="F119" s="184" t="s">
        <v>202</v>
      </c>
      <c r="G119" s="181"/>
      <c r="H119" s="185">
        <v>53.9</v>
      </c>
      <c r="I119" s="186"/>
      <c r="J119" s="181"/>
      <c r="K119" s="181"/>
      <c r="L119" s="187"/>
      <c r="M119" s="188"/>
      <c r="N119" s="189"/>
      <c r="O119" s="189"/>
      <c r="P119" s="189"/>
      <c r="Q119" s="189"/>
      <c r="R119" s="189"/>
      <c r="S119" s="189"/>
      <c r="T119" s="190"/>
      <c r="AT119" s="191" t="s">
        <v>116</v>
      </c>
      <c r="AU119" s="191" t="s">
        <v>77</v>
      </c>
      <c r="AV119" s="11" t="s">
        <v>77</v>
      </c>
      <c r="AW119" s="11" t="s">
        <v>30</v>
      </c>
      <c r="AX119" s="11" t="s">
        <v>75</v>
      </c>
      <c r="AY119" s="191" t="s">
        <v>107</v>
      </c>
    </row>
    <row r="120" spans="2:65" s="1" customFormat="1" ht="16.5" customHeight="1">
      <c r="B120" s="31"/>
      <c r="C120" s="168" t="s">
        <v>7</v>
      </c>
      <c r="D120" s="168" t="s">
        <v>109</v>
      </c>
      <c r="E120" s="169" t="s">
        <v>203</v>
      </c>
      <c r="F120" s="170" t="s">
        <v>204</v>
      </c>
      <c r="G120" s="171" t="s">
        <v>192</v>
      </c>
      <c r="H120" s="172">
        <v>757</v>
      </c>
      <c r="I120" s="173"/>
      <c r="J120" s="174">
        <f>ROUND(I120*H120,2)</f>
        <v>0</v>
      </c>
      <c r="K120" s="170" t="s">
        <v>113</v>
      </c>
      <c r="L120" s="35"/>
      <c r="M120" s="175" t="s">
        <v>1</v>
      </c>
      <c r="N120" s="176" t="s">
        <v>38</v>
      </c>
      <c r="O120" s="57"/>
      <c r="P120" s="177">
        <f>O120*H120</f>
        <v>0</v>
      </c>
      <c r="Q120" s="177">
        <v>0</v>
      </c>
      <c r="R120" s="177">
        <f>Q120*H120</f>
        <v>0</v>
      </c>
      <c r="S120" s="177">
        <v>0.17199999999999999</v>
      </c>
      <c r="T120" s="178">
        <f>S120*H120</f>
        <v>130.20399999999998</v>
      </c>
      <c r="AR120" s="14" t="s">
        <v>114</v>
      </c>
      <c r="AT120" s="14" t="s">
        <v>109</v>
      </c>
      <c r="AU120" s="14" t="s">
        <v>77</v>
      </c>
      <c r="AY120" s="14" t="s">
        <v>107</v>
      </c>
      <c r="BE120" s="179">
        <f>IF(N120="základní",J120,0)</f>
        <v>0</v>
      </c>
      <c r="BF120" s="179">
        <f>IF(N120="snížená",J120,0)</f>
        <v>0</v>
      </c>
      <c r="BG120" s="179">
        <f>IF(N120="zákl. přenesená",J120,0)</f>
        <v>0</v>
      </c>
      <c r="BH120" s="179">
        <f>IF(N120="sníž. přenesená",J120,0)</f>
        <v>0</v>
      </c>
      <c r="BI120" s="179">
        <f>IF(N120="nulová",J120,0)</f>
        <v>0</v>
      </c>
      <c r="BJ120" s="14" t="s">
        <v>75</v>
      </c>
      <c r="BK120" s="179">
        <f>ROUND(I120*H120,2)</f>
        <v>0</v>
      </c>
      <c r="BL120" s="14" t="s">
        <v>114</v>
      </c>
      <c r="BM120" s="14" t="s">
        <v>205</v>
      </c>
    </row>
    <row r="121" spans="2:65" s="1" customFormat="1" ht="16.5" customHeight="1">
      <c r="B121" s="31"/>
      <c r="C121" s="168" t="s">
        <v>206</v>
      </c>
      <c r="D121" s="168" t="s">
        <v>109</v>
      </c>
      <c r="E121" s="169" t="s">
        <v>207</v>
      </c>
      <c r="F121" s="170" t="s">
        <v>208</v>
      </c>
      <c r="G121" s="171" t="s">
        <v>112</v>
      </c>
      <c r="H121" s="172">
        <v>556</v>
      </c>
      <c r="I121" s="173"/>
      <c r="J121" s="174">
        <f>ROUND(I121*H121,2)</f>
        <v>0</v>
      </c>
      <c r="K121" s="170" t="s">
        <v>113</v>
      </c>
      <c r="L121" s="35"/>
      <c r="M121" s="175" t="s">
        <v>1</v>
      </c>
      <c r="N121" s="176" t="s">
        <v>38</v>
      </c>
      <c r="O121" s="57"/>
      <c r="P121" s="177">
        <f>O121*H121</f>
        <v>0</v>
      </c>
      <c r="Q121" s="177">
        <v>0</v>
      </c>
      <c r="R121" s="177">
        <f>Q121*H121</f>
        <v>0</v>
      </c>
      <c r="S121" s="177">
        <v>0.126</v>
      </c>
      <c r="T121" s="178">
        <f>S121*H121</f>
        <v>70.055999999999997</v>
      </c>
      <c r="AR121" s="14" t="s">
        <v>114</v>
      </c>
      <c r="AT121" s="14" t="s">
        <v>109</v>
      </c>
      <c r="AU121" s="14" t="s">
        <v>77</v>
      </c>
      <c r="AY121" s="14" t="s">
        <v>107</v>
      </c>
      <c r="BE121" s="179">
        <f>IF(N121="základní",J121,0)</f>
        <v>0</v>
      </c>
      <c r="BF121" s="179">
        <f>IF(N121="snížená",J121,0)</f>
        <v>0</v>
      </c>
      <c r="BG121" s="179">
        <f>IF(N121="zákl. přenesená",J121,0)</f>
        <v>0</v>
      </c>
      <c r="BH121" s="179">
        <f>IF(N121="sníž. přenesená",J121,0)</f>
        <v>0</v>
      </c>
      <c r="BI121" s="179">
        <f>IF(N121="nulová",J121,0)</f>
        <v>0</v>
      </c>
      <c r="BJ121" s="14" t="s">
        <v>75</v>
      </c>
      <c r="BK121" s="179">
        <f>ROUND(I121*H121,2)</f>
        <v>0</v>
      </c>
      <c r="BL121" s="14" t="s">
        <v>114</v>
      </c>
      <c r="BM121" s="14" t="s">
        <v>209</v>
      </c>
    </row>
    <row r="122" spans="2:65" s="11" customFormat="1" ht="11.25">
      <c r="B122" s="180"/>
      <c r="C122" s="181"/>
      <c r="D122" s="182" t="s">
        <v>116</v>
      </c>
      <c r="E122" s="183" t="s">
        <v>1</v>
      </c>
      <c r="F122" s="184" t="s">
        <v>210</v>
      </c>
      <c r="G122" s="181"/>
      <c r="H122" s="185">
        <v>556</v>
      </c>
      <c r="I122" s="186"/>
      <c r="J122" s="181"/>
      <c r="K122" s="181"/>
      <c r="L122" s="187"/>
      <c r="M122" s="188"/>
      <c r="N122" s="189"/>
      <c r="O122" s="189"/>
      <c r="P122" s="189"/>
      <c r="Q122" s="189"/>
      <c r="R122" s="189"/>
      <c r="S122" s="189"/>
      <c r="T122" s="190"/>
      <c r="AT122" s="191" t="s">
        <v>116</v>
      </c>
      <c r="AU122" s="191" t="s">
        <v>77</v>
      </c>
      <c r="AV122" s="11" t="s">
        <v>77</v>
      </c>
      <c r="AW122" s="11" t="s">
        <v>30</v>
      </c>
      <c r="AX122" s="11" t="s">
        <v>75</v>
      </c>
      <c r="AY122" s="191" t="s">
        <v>107</v>
      </c>
    </row>
    <row r="123" spans="2:65" s="10" customFormat="1" ht="22.9" customHeight="1">
      <c r="B123" s="152"/>
      <c r="C123" s="153"/>
      <c r="D123" s="154" t="s">
        <v>66</v>
      </c>
      <c r="E123" s="166" t="s">
        <v>211</v>
      </c>
      <c r="F123" s="166" t="s">
        <v>212</v>
      </c>
      <c r="G123" s="153"/>
      <c r="H123" s="153"/>
      <c r="I123" s="156"/>
      <c r="J123" s="167">
        <f>BK123</f>
        <v>0</v>
      </c>
      <c r="K123" s="153"/>
      <c r="L123" s="158"/>
      <c r="M123" s="159"/>
      <c r="N123" s="160"/>
      <c r="O123" s="160"/>
      <c r="P123" s="161">
        <f>SUM(P124:P129)</f>
        <v>0</v>
      </c>
      <c r="Q123" s="160"/>
      <c r="R123" s="161">
        <f>SUM(R124:R129)</f>
        <v>0</v>
      </c>
      <c r="S123" s="160"/>
      <c r="T123" s="162">
        <f>SUM(T124:T129)</f>
        <v>0</v>
      </c>
      <c r="AR123" s="163" t="s">
        <v>75</v>
      </c>
      <c r="AT123" s="164" t="s">
        <v>66</v>
      </c>
      <c r="AU123" s="164" t="s">
        <v>75</v>
      </c>
      <c r="AY123" s="163" t="s">
        <v>107</v>
      </c>
      <c r="BK123" s="165">
        <f>SUM(BK124:BK129)</f>
        <v>0</v>
      </c>
    </row>
    <row r="124" spans="2:65" s="1" customFormat="1" ht="16.5" customHeight="1">
      <c r="B124" s="31"/>
      <c r="C124" s="168" t="s">
        <v>213</v>
      </c>
      <c r="D124" s="168" t="s">
        <v>109</v>
      </c>
      <c r="E124" s="169" t="s">
        <v>214</v>
      </c>
      <c r="F124" s="170" t="s">
        <v>215</v>
      </c>
      <c r="G124" s="171" t="s">
        <v>170</v>
      </c>
      <c r="H124" s="172">
        <v>1091.95</v>
      </c>
      <c r="I124" s="173"/>
      <c r="J124" s="174">
        <f>ROUND(I124*H124,2)</f>
        <v>0</v>
      </c>
      <c r="K124" s="170" t="s">
        <v>132</v>
      </c>
      <c r="L124" s="35"/>
      <c r="M124" s="175" t="s">
        <v>1</v>
      </c>
      <c r="N124" s="176" t="s">
        <v>38</v>
      </c>
      <c r="O124" s="57"/>
      <c r="P124" s="177">
        <f>O124*H124</f>
        <v>0</v>
      </c>
      <c r="Q124" s="177">
        <v>0</v>
      </c>
      <c r="R124" s="177">
        <f>Q124*H124</f>
        <v>0</v>
      </c>
      <c r="S124" s="177">
        <v>0</v>
      </c>
      <c r="T124" s="178">
        <f>S124*H124</f>
        <v>0</v>
      </c>
      <c r="AR124" s="14" t="s">
        <v>114</v>
      </c>
      <c r="AT124" s="14" t="s">
        <v>109</v>
      </c>
      <c r="AU124" s="14" t="s">
        <v>77</v>
      </c>
      <c r="AY124" s="14" t="s">
        <v>107</v>
      </c>
      <c r="BE124" s="179">
        <f>IF(N124="základní",J124,0)</f>
        <v>0</v>
      </c>
      <c r="BF124" s="179">
        <f>IF(N124="snížená",J124,0)</f>
        <v>0</v>
      </c>
      <c r="BG124" s="179">
        <f>IF(N124="zákl. přenesená",J124,0)</f>
        <v>0</v>
      </c>
      <c r="BH124" s="179">
        <f>IF(N124="sníž. přenesená",J124,0)</f>
        <v>0</v>
      </c>
      <c r="BI124" s="179">
        <f>IF(N124="nulová",J124,0)</f>
        <v>0</v>
      </c>
      <c r="BJ124" s="14" t="s">
        <v>75</v>
      </c>
      <c r="BK124" s="179">
        <f>ROUND(I124*H124,2)</f>
        <v>0</v>
      </c>
      <c r="BL124" s="14" t="s">
        <v>114</v>
      </c>
      <c r="BM124" s="14" t="s">
        <v>216</v>
      </c>
    </row>
    <row r="125" spans="2:65" s="1" customFormat="1" ht="16.5" customHeight="1">
      <c r="B125" s="31"/>
      <c r="C125" s="168" t="s">
        <v>217</v>
      </c>
      <c r="D125" s="168" t="s">
        <v>109</v>
      </c>
      <c r="E125" s="169" t="s">
        <v>218</v>
      </c>
      <c r="F125" s="170" t="s">
        <v>219</v>
      </c>
      <c r="G125" s="171" t="s">
        <v>170</v>
      </c>
      <c r="H125" s="172">
        <v>32758.5</v>
      </c>
      <c r="I125" s="173"/>
      <c r="J125" s="174">
        <f>ROUND(I125*H125,2)</f>
        <v>0</v>
      </c>
      <c r="K125" s="170" t="s">
        <v>132</v>
      </c>
      <c r="L125" s="35"/>
      <c r="M125" s="175" t="s">
        <v>1</v>
      </c>
      <c r="N125" s="176" t="s">
        <v>38</v>
      </c>
      <c r="O125" s="57"/>
      <c r="P125" s="177">
        <f>O125*H125</f>
        <v>0</v>
      </c>
      <c r="Q125" s="177">
        <v>0</v>
      </c>
      <c r="R125" s="177">
        <f>Q125*H125</f>
        <v>0</v>
      </c>
      <c r="S125" s="177">
        <v>0</v>
      </c>
      <c r="T125" s="178">
        <f>S125*H125</f>
        <v>0</v>
      </c>
      <c r="AR125" s="14" t="s">
        <v>114</v>
      </c>
      <c r="AT125" s="14" t="s">
        <v>109</v>
      </c>
      <c r="AU125" s="14" t="s">
        <v>77</v>
      </c>
      <c r="AY125" s="14" t="s">
        <v>107</v>
      </c>
      <c r="BE125" s="179">
        <f>IF(N125="základní",J125,0)</f>
        <v>0</v>
      </c>
      <c r="BF125" s="179">
        <f>IF(N125="snížená",J125,0)</f>
        <v>0</v>
      </c>
      <c r="BG125" s="179">
        <f>IF(N125="zákl. přenesená",J125,0)</f>
        <v>0</v>
      </c>
      <c r="BH125" s="179">
        <f>IF(N125="sníž. přenesená",J125,0)</f>
        <v>0</v>
      </c>
      <c r="BI125" s="179">
        <f>IF(N125="nulová",J125,0)</f>
        <v>0</v>
      </c>
      <c r="BJ125" s="14" t="s">
        <v>75</v>
      </c>
      <c r="BK125" s="179">
        <f>ROUND(I125*H125,2)</f>
        <v>0</v>
      </c>
      <c r="BL125" s="14" t="s">
        <v>114</v>
      </c>
      <c r="BM125" s="14" t="s">
        <v>220</v>
      </c>
    </row>
    <row r="126" spans="2:65" s="11" customFormat="1" ht="11.25">
      <c r="B126" s="180"/>
      <c r="C126" s="181"/>
      <c r="D126" s="182" t="s">
        <v>116</v>
      </c>
      <c r="E126" s="181"/>
      <c r="F126" s="184" t="s">
        <v>221</v>
      </c>
      <c r="G126" s="181"/>
      <c r="H126" s="185">
        <v>32758.5</v>
      </c>
      <c r="I126" s="186"/>
      <c r="J126" s="181"/>
      <c r="K126" s="181"/>
      <c r="L126" s="187"/>
      <c r="M126" s="188"/>
      <c r="N126" s="189"/>
      <c r="O126" s="189"/>
      <c r="P126" s="189"/>
      <c r="Q126" s="189"/>
      <c r="R126" s="189"/>
      <c r="S126" s="189"/>
      <c r="T126" s="190"/>
      <c r="AT126" s="191" t="s">
        <v>116</v>
      </c>
      <c r="AU126" s="191" t="s">
        <v>77</v>
      </c>
      <c r="AV126" s="11" t="s">
        <v>77</v>
      </c>
      <c r="AW126" s="11" t="s">
        <v>4</v>
      </c>
      <c r="AX126" s="11" t="s">
        <v>75</v>
      </c>
      <c r="AY126" s="191" t="s">
        <v>107</v>
      </c>
    </row>
    <row r="127" spans="2:65" s="1" customFormat="1" ht="16.5" customHeight="1">
      <c r="B127" s="31"/>
      <c r="C127" s="168" t="s">
        <v>222</v>
      </c>
      <c r="D127" s="168" t="s">
        <v>109</v>
      </c>
      <c r="E127" s="169" t="s">
        <v>223</v>
      </c>
      <c r="F127" s="170" t="s">
        <v>224</v>
      </c>
      <c r="G127" s="171" t="s">
        <v>170</v>
      </c>
      <c r="H127" s="172">
        <v>17.032</v>
      </c>
      <c r="I127" s="173"/>
      <c r="J127" s="174">
        <f>ROUND(I127*H127,2)</f>
        <v>0</v>
      </c>
      <c r="K127" s="170" t="s">
        <v>132</v>
      </c>
      <c r="L127" s="35"/>
      <c r="M127" s="175" t="s">
        <v>1</v>
      </c>
      <c r="N127" s="176" t="s">
        <v>38</v>
      </c>
      <c r="O127" s="57"/>
      <c r="P127" s="177">
        <f>O127*H127</f>
        <v>0</v>
      </c>
      <c r="Q127" s="177">
        <v>0</v>
      </c>
      <c r="R127" s="177">
        <f>Q127*H127</f>
        <v>0</v>
      </c>
      <c r="S127" s="177">
        <v>0</v>
      </c>
      <c r="T127" s="178">
        <f>S127*H127</f>
        <v>0</v>
      </c>
      <c r="AR127" s="14" t="s">
        <v>114</v>
      </c>
      <c r="AT127" s="14" t="s">
        <v>109</v>
      </c>
      <c r="AU127" s="14" t="s">
        <v>77</v>
      </c>
      <c r="AY127" s="14" t="s">
        <v>107</v>
      </c>
      <c r="BE127" s="179">
        <f>IF(N127="základní",J127,0)</f>
        <v>0</v>
      </c>
      <c r="BF127" s="179">
        <f>IF(N127="snížená",J127,0)</f>
        <v>0</v>
      </c>
      <c r="BG127" s="179">
        <f>IF(N127="zákl. přenesená",J127,0)</f>
        <v>0</v>
      </c>
      <c r="BH127" s="179">
        <f>IF(N127="sníž. přenesená",J127,0)</f>
        <v>0</v>
      </c>
      <c r="BI127" s="179">
        <f>IF(N127="nulová",J127,0)</f>
        <v>0</v>
      </c>
      <c r="BJ127" s="14" t="s">
        <v>75</v>
      </c>
      <c r="BK127" s="179">
        <f>ROUND(I127*H127,2)</f>
        <v>0</v>
      </c>
      <c r="BL127" s="14" t="s">
        <v>114</v>
      </c>
      <c r="BM127" s="14" t="s">
        <v>225</v>
      </c>
    </row>
    <row r="128" spans="2:65" s="1" customFormat="1" ht="16.5" customHeight="1">
      <c r="B128" s="31"/>
      <c r="C128" s="168" t="s">
        <v>226</v>
      </c>
      <c r="D128" s="168" t="s">
        <v>109</v>
      </c>
      <c r="E128" s="169" t="s">
        <v>227</v>
      </c>
      <c r="F128" s="170" t="s">
        <v>228</v>
      </c>
      <c r="G128" s="171" t="s">
        <v>170</v>
      </c>
      <c r="H128" s="172">
        <v>1074.9179999999999</v>
      </c>
      <c r="I128" s="173"/>
      <c r="J128" s="174">
        <f>ROUND(I128*H128,2)</f>
        <v>0</v>
      </c>
      <c r="K128" s="170" t="s">
        <v>132</v>
      </c>
      <c r="L128" s="35"/>
      <c r="M128" s="175" t="s">
        <v>1</v>
      </c>
      <c r="N128" s="176" t="s">
        <v>38</v>
      </c>
      <c r="O128" s="57"/>
      <c r="P128" s="177">
        <f>O128*H128</f>
        <v>0</v>
      </c>
      <c r="Q128" s="177">
        <v>0</v>
      </c>
      <c r="R128" s="177">
        <f>Q128*H128</f>
        <v>0</v>
      </c>
      <c r="S128" s="177">
        <v>0</v>
      </c>
      <c r="T128" s="178">
        <f>S128*H128</f>
        <v>0</v>
      </c>
      <c r="AR128" s="14" t="s">
        <v>114</v>
      </c>
      <c r="AT128" s="14" t="s">
        <v>109</v>
      </c>
      <c r="AU128" s="14" t="s">
        <v>77</v>
      </c>
      <c r="AY128" s="14" t="s">
        <v>107</v>
      </c>
      <c r="BE128" s="179">
        <f>IF(N128="základní",J128,0)</f>
        <v>0</v>
      </c>
      <c r="BF128" s="179">
        <f>IF(N128="snížená",J128,0)</f>
        <v>0</v>
      </c>
      <c r="BG128" s="179">
        <f>IF(N128="zákl. přenesená",J128,0)</f>
        <v>0</v>
      </c>
      <c r="BH128" s="179">
        <f>IF(N128="sníž. přenesená",J128,0)</f>
        <v>0</v>
      </c>
      <c r="BI128" s="179">
        <f>IF(N128="nulová",J128,0)</f>
        <v>0</v>
      </c>
      <c r="BJ128" s="14" t="s">
        <v>75</v>
      </c>
      <c r="BK128" s="179">
        <f>ROUND(I128*H128,2)</f>
        <v>0</v>
      </c>
      <c r="BL128" s="14" t="s">
        <v>114</v>
      </c>
      <c r="BM128" s="14" t="s">
        <v>229</v>
      </c>
    </row>
    <row r="129" spans="2:65" s="11" customFormat="1" ht="11.25">
      <c r="B129" s="180"/>
      <c r="C129" s="181"/>
      <c r="D129" s="182" t="s">
        <v>116</v>
      </c>
      <c r="E129" s="183" t="s">
        <v>1</v>
      </c>
      <c r="F129" s="184" t="s">
        <v>230</v>
      </c>
      <c r="G129" s="181"/>
      <c r="H129" s="185">
        <v>1074.9179999999999</v>
      </c>
      <c r="I129" s="186"/>
      <c r="J129" s="181"/>
      <c r="K129" s="181"/>
      <c r="L129" s="187"/>
      <c r="M129" s="188"/>
      <c r="N129" s="189"/>
      <c r="O129" s="189"/>
      <c r="P129" s="189"/>
      <c r="Q129" s="189"/>
      <c r="R129" s="189"/>
      <c r="S129" s="189"/>
      <c r="T129" s="190"/>
      <c r="AT129" s="191" t="s">
        <v>116</v>
      </c>
      <c r="AU129" s="191" t="s">
        <v>77</v>
      </c>
      <c r="AV129" s="11" t="s">
        <v>77</v>
      </c>
      <c r="AW129" s="11" t="s">
        <v>30</v>
      </c>
      <c r="AX129" s="11" t="s">
        <v>75</v>
      </c>
      <c r="AY129" s="191" t="s">
        <v>107</v>
      </c>
    </row>
    <row r="130" spans="2:65" s="10" customFormat="1" ht="22.9" customHeight="1">
      <c r="B130" s="152"/>
      <c r="C130" s="153"/>
      <c r="D130" s="154" t="s">
        <v>66</v>
      </c>
      <c r="E130" s="166" t="s">
        <v>231</v>
      </c>
      <c r="F130" s="166" t="s">
        <v>232</v>
      </c>
      <c r="G130" s="153"/>
      <c r="H130" s="153"/>
      <c r="I130" s="156"/>
      <c r="J130" s="167">
        <f>BK130</f>
        <v>0</v>
      </c>
      <c r="K130" s="153"/>
      <c r="L130" s="158"/>
      <c r="M130" s="159"/>
      <c r="N130" s="160"/>
      <c r="O130" s="160"/>
      <c r="P130" s="161">
        <f>P131</f>
        <v>0</v>
      </c>
      <c r="Q130" s="160"/>
      <c r="R130" s="161">
        <f>R131</f>
        <v>0</v>
      </c>
      <c r="S130" s="160"/>
      <c r="T130" s="162">
        <f>T131</f>
        <v>0</v>
      </c>
      <c r="AR130" s="163" t="s">
        <v>75</v>
      </c>
      <c r="AT130" s="164" t="s">
        <v>66</v>
      </c>
      <c r="AU130" s="164" t="s">
        <v>75</v>
      </c>
      <c r="AY130" s="163" t="s">
        <v>107</v>
      </c>
      <c r="BK130" s="165">
        <f>BK131</f>
        <v>0</v>
      </c>
    </row>
    <row r="131" spans="2:65" s="1" customFormat="1" ht="16.5" customHeight="1">
      <c r="B131" s="31"/>
      <c r="C131" s="168" t="s">
        <v>233</v>
      </c>
      <c r="D131" s="168" t="s">
        <v>109</v>
      </c>
      <c r="E131" s="169" t="s">
        <v>234</v>
      </c>
      <c r="F131" s="170" t="s">
        <v>235</v>
      </c>
      <c r="G131" s="171" t="s">
        <v>170</v>
      </c>
      <c r="H131" s="172">
        <v>655.06700000000001</v>
      </c>
      <c r="I131" s="173"/>
      <c r="J131" s="174">
        <f>ROUND(I131*H131,2)</f>
        <v>0</v>
      </c>
      <c r="K131" s="170" t="s">
        <v>132</v>
      </c>
      <c r="L131" s="35"/>
      <c r="M131" s="175" t="s">
        <v>1</v>
      </c>
      <c r="N131" s="176" t="s">
        <v>38</v>
      </c>
      <c r="O131" s="57"/>
      <c r="P131" s="177">
        <f>O131*H131</f>
        <v>0</v>
      </c>
      <c r="Q131" s="177">
        <v>0</v>
      </c>
      <c r="R131" s="177">
        <f>Q131*H131</f>
        <v>0</v>
      </c>
      <c r="S131" s="177">
        <v>0</v>
      </c>
      <c r="T131" s="178">
        <f>S131*H131</f>
        <v>0</v>
      </c>
      <c r="AR131" s="14" t="s">
        <v>114</v>
      </c>
      <c r="AT131" s="14" t="s">
        <v>109</v>
      </c>
      <c r="AU131" s="14" t="s">
        <v>77</v>
      </c>
      <c r="AY131" s="14" t="s">
        <v>107</v>
      </c>
      <c r="BE131" s="179">
        <f>IF(N131="základní",J131,0)</f>
        <v>0</v>
      </c>
      <c r="BF131" s="179">
        <f>IF(N131="snížená",J131,0)</f>
        <v>0</v>
      </c>
      <c r="BG131" s="179">
        <f>IF(N131="zákl. přenesená",J131,0)</f>
        <v>0</v>
      </c>
      <c r="BH131" s="179">
        <f>IF(N131="sníž. přenesená",J131,0)</f>
        <v>0</v>
      </c>
      <c r="BI131" s="179">
        <f>IF(N131="nulová",J131,0)</f>
        <v>0</v>
      </c>
      <c r="BJ131" s="14" t="s">
        <v>75</v>
      </c>
      <c r="BK131" s="179">
        <f>ROUND(I131*H131,2)</f>
        <v>0</v>
      </c>
      <c r="BL131" s="14" t="s">
        <v>114</v>
      </c>
      <c r="BM131" s="14" t="s">
        <v>236</v>
      </c>
    </row>
    <row r="132" spans="2:65" s="10" customFormat="1" ht="25.9" customHeight="1">
      <c r="B132" s="152"/>
      <c r="C132" s="153"/>
      <c r="D132" s="154" t="s">
        <v>66</v>
      </c>
      <c r="E132" s="155" t="s">
        <v>237</v>
      </c>
      <c r="F132" s="155" t="s">
        <v>238</v>
      </c>
      <c r="G132" s="153"/>
      <c r="H132" s="153"/>
      <c r="I132" s="156"/>
      <c r="J132" s="157">
        <f>BK132</f>
        <v>0</v>
      </c>
      <c r="K132" s="153"/>
      <c r="L132" s="158"/>
      <c r="M132" s="159"/>
      <c r="N132" s="160"/>
      <c r="O132" s="160"/>
      <c r="P132" s="161">
        <f>SUM(P133:P135)</f>
        <v>0</v>
      </c>
      <c r="Q132" s="160"/>
      <c r="R132" s="161">
        <f>SUM(R133:R135)</f>
        <v>0</v>
      </c>
      <c r="S132" s="160"/>
      <c r="T132" s="162">
        <f>SUM(T133:T135)</f>
        <v>0</v>
      </c>
      <c r="AR132" s="163" t="s">
        <v>129</v>
      </c>
      <c r="AT132" s="164" t="s">
        <v>66</v>
      </c>
      <c r="AU132" s="164" t="s">
        <v>67</v>
      </c>
      <c r="AY132" s="163" t="s">
        <v>107</v>
      </c>
      <c r="BK132" s="165">
        <f>SUM(BK133:BK135)</f>
        <v>0</v>
      </c>
    </row>
    <row r="133" spans="2:65" s="1" customFormat="1" ht="16.5" customHeight="1">
      <c r="B133" s="31"/>
      <c r="C133" s="168" t="s">
        <v>239</v>
      </c>
      <c r="D133" s="168" t="s">
        <v>109</v>
      </c>
      <c r="E133" s="169" t="s">
        <v>240</v>
      </c>
      <c r="F133" s="170" t="s">
        <v>241</v>
      </c>
      <c r="G133" s="171" t="s">
        <v>242</v>
      </c>
      <c r="H133" s="172">
        <v>1</v>
      </c>
      <c r="I133" s="173"/>
      <c r="J133" s="174">
        <f>ROUND(I133*H133,2)</f>
        <v>0</v>
      </c>
      <c r="K133" s="170" t="s">
        <v>1</v>
      </c>
      <c r="L133" s="35"/>
      <c r="M133" s="175" t="s">
        <v>1</v>
      </c>
      <c r="N133" s="176" t="s">
        <v>38</v>
      </c>
      <c r="O133" s="57"/>
      <c r="P133" s="177">
        <f>O133*H133</f>
        <v>0</v>
      </c>
      <c r="Q133" s="177">
        <v>0</v>
      </c>
      <c r="R133" s="177">
        <f>Q133*H133</f>
        <v>0</v>
      </c>
      <c r="S133" s="177">
        <v>0</v>
      </c>
      <c r="T133" s="178">
        <f>S133*H133</f>
        <v>0</v>
      </c>
      <c r="AR133" s="14" t="s">
        <v>243</v>
      </c>
      <c r="AT133" s="14" t="s">
        <v>109</v>
      </c>
      <c r="AU133" s="14" t="s">
        <v>75</v>
      </c>
      <c r="AY133" s="14" t="s">
        <v>107</v>
      </c>
      <c r="BE133" s="179">
        <f>IF(N133="základní",J133,0)</f>
        <v>0</v>
      </c>
      <c r="BF133" s="179">
        <f>IF(N133="snížená",J133,0)</f>
        <v>0</v>
      </c>
      <c r="BG133" s="179">
        <f>IF(N133="zákl. přenesená",J133,0)</f>
        <v>0</v>
      </c>
      <c r="BH133" s="179">
        <f>IF(N133="sníž. přenesená",J133,0)</f>
        <v>0</v>
      </c>
      <c r="BI133" s="179">
        <f>IF(N133="nulová",J133,0)</f>
        <v>0</v>
      </c>
      <c r="BJ133" s="14" t="s">
        <v>75</v>
      </c>
      <c r="BK133" s="179">
        <f>ROUND(I133*H133,2)</f>
        <v>0</v>
      </c>
      <c r="BL133" s="14" t="s">
        <v>243</v>
      </c>
      <c r="BM133" s="14" t="s">
        <v>244</v>
      </c>
    </row>
    <row r="134" spans="2:65" s="1" customFormat="1" ht="16.5" customHeight="1">
      <c r="B134" s="31"/>
      <c r="C134" s="168" t="s">
        <v>245</v>
      </c>
      <c r="D134" s="168" t="s">
        <v>109</v>
      </c>
      <c r="E134" s="169" t="s">
        <v>246</v>
      </c>
      <c r="F134" s="170" t="s">
        <v>247</v>
      </c>
      <c r="G134" s="171" t="s">
        <v>242</v>
      </c>
      <c r="H134" s="172">
        <v>1</v>
      </c>
      <c r="I134" s="173"/>
      <c r="J134" s="174">
        <f>ROUND(I134*H134,2)</f>
        <v>0</v>
      </c>
      <c r="K134" s="170" t="s">
        <v>1</v>
      </c>
      <c r="L134" s="35"/>
      <c r="M134" s="175" t="s">
        <v>1</v>
      </c>
      <c r="N134" s="176" t="s">
        <v>38</v>
      </c>
      <c r="O134" s="57"/>
      <c r="P134" s="177">
        <f>O134*H134</f>
        <v>0</v>
      </c>
      <c r="Q134" s="177">
        <v>0</v>
      </c>
      <c r="R134" s="177">
        <f>Q134*H134</f>
        <v>0</v>
      </c>
      <c r="S134" s="177">
        <v>0</v>
      </c>
      <c r="T134" s="178">
        <f>S134*H134</f>
        <v>0</v>
      </c>
      <c r="AR134" s="14" t="s">
        <v>243</v>
      </c>
      <c r="AT134" s="14" t="s">
        <v>109</v>
      </c>
      <c r="AU134" s="14" t="s">
        <v>75</v>
      </c>
      <c r="AY134" s="14" t="s">
        <v>107</v>
      </c>
      <c r="BE134" s="179">
        <f>IF(N134="základní",J134,0)</f>
        <v>0</v>
      </c>
      <c r="BF134" s="179">
        <f>IF(N134="snížená",J134,0)</f>
        <v>0</v>
      </c>
      <c r="BG134" s="179">
        <f>IF(N134="zákl. přenesená",J134,0)</f>
        <v>0</v>
      </c>
      <c r="BH134" s="179">
        <f>IF(N134="sníž. přenesená",J134,0)</f>
        <v>0</v>
      </c>
      <c r="BI134" s="179">
        <f>IF(N134="nulová",J134,0)</f>
        <v>0</v>
      </c>
      <c r="BJ134" s="14" t="s">
        <v>75</v>
      </c>
      <c r="BK134" s="179">
        <f>ROUND(I134*H134,2)</f>
        <v>0</v>
      </c>
      <c r="BL134" s="14" t="s">
        <v>243</v>
      </c>
      <c r="BM134" s="14" t="s">
        <v>248</v>
      </c>
    </row>
    <row r="135" spans="2:65" s="1" customFormat="1" ht="16.5" customHeight="1">
      <c r="B135" s="31"/>
      <c r="C135" s="168" t="s">
        <v>249</v>
      </c>
      <c r="D135" s="168" t="s">
        <v>109</v>
      </c>
      <c r="E135" s="169" t="s">
        <v>250</v>
      </c>
      <c r="F135" s="170" t="s">
        <v>251</v>
      </c>
      <c r="G135" s="171" t="s">
        <v>242</v>
      </c>
      <c r="H135" s="172">
        <v>1</v>
      </c>
      <c r="I135" s="173"/>
      <c r="J135" s="174">
        <f>ROUND(I135*H135,2)</f>
        <v>0</v>
      </c>
      <c r="K135" s="170" t="s">
        <v>113</v>
      </c>
      <c r="L135" s="35"/>
      <c r="M135" s="213" t="s">
        <v>1</v>
      </c>
      <c r="N135" s="214" t="s">
        <v>38</v>
      </c>
      <c r="O135" s="215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AR135" s="14" t="s">
        <v>243</v>
      </c>
      <c r="AT135" s="14" t="s">
        <v>109</v>
      </c>
      <c r="AU135" s="14" t="s">
        <v>75</v>
      </c>
      <c r="AY135" s="14" t="s">
        <v>107</v>
      </c>
      <c r="BE135" s="179">
        <f>IF(N135="základní",J135,0)</f>
        <v>0</v>
      </c>
      <c r="BF135" s="179">
        <f>IF(N135="snížená",J135,0)</f>
        <v>0</v>
      </c>
      <c r="BG135" s="179">
        <f>IF(N135="zákl. přenesená",J135,0)</f>
        <v>0</v>
      </c>
      <c r="BH135" s="179">
        <f>IF(N135="sníž. přenesená",J135,0)</f>
        <v>0</v>
      </c>
      <c r="BI135" s="179">
        <f>IF(N135="nulová",J135,0)</f>
        <v>0</v>
      </c>
      <c r="BJ135" s="14" t="s">
        <v>75</v>
      </c>
      <c r="BK135" s="179">
        <f>ROUND(I135*H135,2)</f>
        <v>0</v>
      </c>
      <c r="BL135" s="14" t="s">
        <v>243</v>
      </c>
      <c r="BM135" s="14" t="s">
        <v>252</v>
      </c>
    </row>
    <row r="136" spans="2:65" s="1" customFormat="1" ht="6.95" customHeight="1">
      <c r="B136" s="43"/>
      <c r="C136" s="44"/>
      <c r="D136" s="44"/>
      <c r="E136" s="44"/>
      <c r="F136" s="44"/>
      <c r="G136" s="44"/>
      <c r="H136" s="44"/>
      <c r="I136" s="118"/>
      <c r="J136" s="44"/>
      <c r="K136" s="44"/>
      <c r="L136" s="35"/>
    </row>
  </sheetData>
  <sheetProtection algorithmName="SHA-512" hashValue="cOdreqYG8BMTXfmzzu8qK46B3eiqXOwmeXKFA4T7PIfOjwazkmNe+4Fcj5nElzZeGvfYOck03hkxiXZ7spPIdg==" saltValue="3rxQQtbqqCR9q1eXZVeHYRfMEoV/s0UN5jZwYHrn2DfgLNooOxATuGPWxJYzq9gO+JP2uIjOhSazXpQ4ci0lwg==" spinCount="100000" sheet="1" objects="1" scenarios="1" formatColumns="0" formatRows="0" autoFilter="0"/>
  <autoFilter ref="C85:K135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95" fitToHeight="100" orientation="landscape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N19XYX - V1 - III-0092 Lí...</vt:lpstr>
      <vt:lpstr>'N19XYX - V1 - III-0092 Lí...'!Názvy_tisku</vt:lpstr>
      <vt:lpstr>'Rekapitulace stavby'!Názvy_tisku</vt:lpstr>
      <vt:lpstr>'N19XYX - V1 - III-0092 Lí...'!Oblast_tisku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Sabina Kolocová</dc:creator>
  <cp:lastModifiedBy>sabina.kolocova</cp:lastModifiedBy>
  <cp:lastPrinted>2019-06-18T07:37:29Z</cp:lastPrinted>
  <dcterms:created xsi:type="dcterms:W3CDTF">2019-04-04T06:47:20Z</dcterms:created>
  <dcterms:modified xsi:type="dcterms:W3CDTF">2019-06-18T07:37:45Z</dcterms:modified>
</cp:coreProperties>
</file>