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20 - Příprava území" sheetId="2" r:id="rId2"/>
    <sheet name="SO 182 - DIO" sheetId="3" r:id="rId3"/>
    <sheet name="SO 186 - Stavební úpravy ..." sheetId="4" r:id="rId4"/>
    <sheet name="SO 201 - Most ev.č. 330-003" sheetId="5" r:id="rId5"/>
    <sheet name="SO 320 - Úprava vodoteče" sheetId="6" r:id="rId6"/>
    <sheet name="SO 901 - Provizorní lávka" sheetId="7" r:id="rId7"/>
  </sheets>
  <definedNames>
    <definedName name="_xlnm.Print_Area" localSheetId="0">'Rekapitulace stavby'!$D$4:$AO$39,'Rekapitulace stavby'!$C$45:$AQ$67</definedName>
    <definedName name="_xlnm.Print_Titles" localSheetId="0">'Rekapitulace stavby'!$55:$55</definedName>
    <definedName name="_xlnm._FilterDatabase" localSheetId="1" hidden="1">'SO 020 - Příprava území'!$C$88:$K$114</definedName>
    <definedName name="_xlnm.Print_Area" localSheetId="1">'SO 020 - Příprava území'!$C$4:$J$41,'SO 020 - Příprava území'!$C$47:$J$70,'SO 020 - Příprava území'!$C$76:$K$114</definedName>
    <definedName name="_xlnm.Print_Titles" localSheetId="1">'SO 020 - Příprava území'!$88:$88</definedName>
    <definedName name="_xlnm._FilterDatabase" localSheetId="2" hidden="1">'SO 182 - DIO'!$C$88:$K$125</definedName>
    <definedName name="_xlnm.Print_Area" localSheetId="2">'SO 182 - DIO'!$C$4:$J$41,'SO 182 - DIO'!$C$47:$J$70,'SO 182 - DIO'!$C$76:$K$125</definedName>
    <definedName name="_xlnm.Print_Titles" localSheetId="2">'SO 182 - DIO'!$88:$88</definedName>
    <definedName name="_xlnm._FilterDatabase" localSheetId="3" hidden="1">'SO 186 - Stavební úpravy ...'!$C$92:$K$140</definedName>
    <definedName name="_xlnm.Print_Area" localSheetId="3">'SO 186 - Stavební úpravy ...'!$C$4:$J$41,'SO 186 - Stavební úpravy ...'!$C$47:$J$74,'SO 186 - Stavební úpravy ...'!$C$80:$K$140</definedName>
    <definedName name="_xlnm.Print_Titles" localSheetId="3">'SO 186 - Stavební úpravy ...'!$92:$92</definedName>
    <definedName name="_xlnm._FilterDatabase" localSheetId="4" hidden="1">'SO 201 - Most ev.č. 330-003'!$C$101:$K$720</definedName>
    <definedName name="_xlnm.Print_Area" localSheetId="4">'SO 201 - Most ev.č. 330-003'!$C$4:$J$41,'SO 201 - Most ev.č. 330-003'!$C$47:$J$83,'SO 201 - Most ev.č. 330-003'!$C$89:$K$720</definedName>
    <definedName name="_xlnm.Print_Titles" localSheetId="4">'SO 201 - Most ev.č. 330-003'!$101:$101</definedName>
    <definedName name="_xlnm._FilterDatabase" localSheetId="5" hidden="1">'SO 320 - Úprava vodoteče'!$C$86:$K$109</definedName>
    <definedName name="_xlnm.Print_Area" localSheetId="5">'SO 320 - Úprava vodoteče'!$C$4:$J$41,'SO 320 - Úprava vodoteče'!$C$47:$J$68,'SO 320 - Úprava vodoteče'!$C$74:$K$109</definedName>
    <definedName name="_xlnm.Print_Titles" localSheetId="5">'SO 320 - Úprava vodoteče'!$86:$86</definedName>
    <definedName name="_xlnm._FilterDatabase" localSheetId="6" hidden="1">'SO 901 - Provizorní lávka'!$C$97:$K$199</definedName>
    <definedName name="_xlnm.Print_Area" localSheetId="6">'SO 901 - Provizorní lávka'!$C$4:$J$41,'SO 901 - Provizorní lávka'!$C$47:$J$79,'SO 901 - Provizorní lávka'!$C$85:$K$199</definedName>
    <definedName name="_xlnm.Print_Titles" localSheetId="6">'SO 901 - Provizorní lávka'!$97:$97</definedName>
  </definedNames>
  <calcPr/>
</workbook>
</file>

<file path=xl/calcChain.xml><?xml version="1.0" encoding="utf-8"?>
<calcChain xmlns="http://schemas.openxmlformats.org/spreadsheetml/2006/main">
  <c i="7" r="J39"/>
  <c r="J38"/>
  <c i="1" r="AY63"/>
  <c i="7" r="J37"/>
  <c i="1" r="AX63"/>
  <c i="7" r="BI198"/>
  <c r="BH198"/>
  <c r="BG198"/>
  <c r="BF198"/>
  <c r="T198"/>
  <c r="T197"/>
  <c r="T196"/>
  <c r="R198"/>
  <c r="R197"/>
  <c r="R196"/>
  <c r="P198"/>
  <c r="P197"/>
  <c r="P196"/>
  <c r="BK198"/>
  <c r="BK197"/>
  <c r="J197"/>
  <c r="BK196"/>
  <c r="J196"/>
  <c r="J198"/>
  <c r="BE198"/>
  <c r="J74"/>
  <c r="J73"/>
  <c r="BI195"/>
  <c r="BH195"/>
  <c r="BG195"/>
  <c r="BF195"/>
  <c r="T195"/>
  <c r="R195"/>
  <c r="P195"/>
  <c r="BK195"/>
  <c r="J195"/>
  <c r="BE195"/>
  <c r="BI193"/>
  <c r="BH193"/>
  <c r="BG193"/>
  <c r="BF193"/>
  <c r="T193"/>
  <c r="T192"/>
  <c r="T191"/>
  <c r="R193"/>
  <c r="R192"/>
  <c r="R191"/>
  <c r="P193"/>
  <c r="P192"/>
  <c r="P191"/>
  <c r="BK193"/>
  <c r="BK192"/>
  <c r="J192"/>
  <c r="BK191"/>
  <c r="J191"/>
  <c r="J193"/>
  <c r="BE193"/>
  <c r="J72"/>
  <c r="J71"/>
  <c r="BI190"/>
  <c r="BH190"/>
  <c r="BG190"/>
  <c r="BF190"/>
  <c r="T190"/>
  <c r="T189"/>
  <c r="R190"/>
  <c r="R189"/>
  <c r="P190"/>
  <c r="P189"/>
  <c r="BK190"/>
  <c r="BK189"/>
  <c r="J189"/>
  <c r="J190"/>
  <c r="BE190"/>
  <c r="J70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69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T173"/>
  <c r="R174"/>
  <c r="R173"/>
  <c r="P174"/>
  <c r="P173"/>
  <c r="BK174"/>
  <c r="BK173"/>
  <c r="J173"/>
  <c r="J174"/>
  <c r="BE174"/>
  <c r="J68"/>
  <c r="BI171"/>
  <c r="BH171"/>
  <c r="BG171"/>
  <c r="BF171"/>
  <c r="T171"/>
  <c r="T170"/>
  <c r="R171"/>
  <c r="R170"/>
  <c r="P171"/>
  <c r="P170"/>
  <c r="BK171"/>
  <c r="BK170"/>
  <c r="J170"/>
  <c r="J171"/>
  <c r="BE171"/>
  <c r="J67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6"/>
  <c r="BH156"/>
  <c r="BG156"/>
  <c r="BF156"/>
  <c r="T156"/>
  <c r="T155"/>
  <c r="R156"/>
  <c r="R155"/>
  <c r="P156"/>
  <c r="P155"/>
  <c r="BK156"/>
  <c r="BK155"/>
  <c r="J155"/>
  <c r="J156"/>
  <c r="BE156"/>
  <c r="J66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/>
  <c r="J150"/>
  <c r="BE150"/>
  <c r="J65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64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1"/>
  <c r="F39"/>
  <c i="1" r="BD63"/>
  <c i="7" r="BH101"/>
  <c r="F38"/>
  <c i="1" r="BC63"/>
  <c i="7" r="BG101"/>
  <c r="F37"/>
  <c i="1" r="BB63"/>
  <c i="7" r="BF101"/>
  <c r="J36"/>
  <c i="1" r="AW63"/>
  <c i="7" r="F36"/>
  <c i="1" r="BA63"/>
  <c i="7" r="T101"/>
  <c r="T100"/>
  <c r="T99"/>
  <c r="T98"/>
  <c r="R101"/>
  <c r="R100"/>
  <c r="R99"/>
  <c r="R98"/>
  <c r="P101"/>
  <c r="P100"/>
  <c r="P99"/>
  <c r="P98"/>
  <c i="1" r="AU63"/>
  <c i="7" r="BK101"/>
  <c r="BK100"/>
  <c r="J100"/>
  <c r="BK99"/>
  <c r="J99"/>
  <c r="BK98"/>
  <c r="J98"/>
  <c r="J61"/>
  <c r="J101"/>
  <c r="BE101"/>
  <c r="J35"/>
  <c i="1" r="AV63"/>
  <c i="7" r="F35"/>
  <c i="1" r="AZ63"/>
  <c i="7" r="J63"/>
  <c r="J62"/>
  <c r="F92"/>
  <c r="E90"/>
  <c r="J79"/>
  <c r="J31"/>
  <c r="J30"/>
  <c r="J32"/>
  <c i="1" r="AG63"/>
  <c i="7" r="F54"/>
  <c r="E52"/>
  <c r="J41"/>
  <c r="J24"/>
  <c r="E24"/>
  <c r="J95"/>
  <c r="J57"/>
  <c r="J23"/>
  <c r="J21"/>
  <c r="E21"/>
  <c r="J94"/>
  <c r="J56"/>
  <c r="J20"/>
  <c r="J18"/>
  <c r="E18"/>
  <c r="F95"/>
  <c r="F57"/>
  <c r="J17"/>
  <c r="J15"/>
  <c r="E15"/>
  <c r="F94"/>
  <c r="F56"/>
  <c r="J14"/>
  <c r="J12"/>
  <c r="J92"/>
  <c r="J54"/>
  <c r="E7"/>
  <c r="E88"/>
  <c r="E50"/>
  <c i="6" r="J39"/>
  <c r="J38"/>
  <c i="1" r="AY62"/>
  <c i="6" r="J37"/>
  <c i="1" r="AX62"/>
  <c i="6"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0"/>
  <c r="F39"/>
  <c i="1" r="BD62"/>
  <c i="6" r="BH90"/>
  <c r="F38"/>
  <c i="1" r="BC62"/>
  <c i="6" r="BG90"/>
  <c r="F37"/>
  <c i="1" r="BB62"/>
  <c i="6" r="BF90"/>
  <c r="J36"/>
  <c i="1" r="AW62"/>
  <c i="6" r="F36"/>
  <c i="1" r="BA62"/>
  <c i="6" r="T90"/>
  <c r="T89"/>
  <c r="T88"/>
  <c r="T87"/>
  <c r="R90"/>
  <c r="R89"/>
  <c r="R88"/>
  <c r="R87"/>
  <c r="P90"/>
  <c r="P89"/>
  <c r="P88"/>
  <c r="P87"/>
  <c i="1" r="AU62"/>
  <c i="6" r="BK90"/>
  <c r="BK89"/>
  <c r="J89"/>
  <c r="BK88"/>
  <c r="J88"/>
  <c r="BK87"/>
  <c r="J87"/>
  <c r="J61"/>
  <c r="J90"/>
  <c r="BE90"/>
  <c r="J35"/>
  <c i="1" r="AV62"/>
  <c i="6" r="F35"/>
  <c i="1" r="AZ62"/>
  <c i="6" r="J63"/>
  <c r="J62"/>
  <c r="J84"/>
  <c r="J83"/>
  <c r="F83"/>
  <c r="F81"/>
  <c r="E79"/>
  <c r="J68"/>
  <c r="J31"/>
  <c r="J30"/>
  <c r="J32"/>
  <c i="1" r="AG62"/>
  <c i="6" r="J57"/>
  <c r="J56"/>
  <c r="F56"/>
  <c r="F54"/>
  <c r="E52"/>
  <c r="J41"/>
  <c r="J18"/>
  <c r="E18"/>
  <c r="F84"/>
  <c r="F57"/>
  <c r="J17"/>
  <c r="J12"/>
  <c r="J81"/>
  <c r="J54"/>
  <c r="E7"/>
  <c r="E77"/>
  <c r="E50"/>
  <c i="5" r="J39"/>
  <c r="J38"/>
  <c i="1" r="AY61"/>
  <c i="5" r="J37"/>
  <c i="1" r="AX61"/>
  <c i="5" r="BI719"/>
  <c r="BH719"/>
  <c r="BG719"/>
  <c r="BF719"/>
  <c r="T719"/>
  <c r="T718"/>
  <c r="R719"/>
  <c r="R718"/>
  <c r="P719"/>
  <c r="P718"/>
  <c r="BK719"/>
  <c r="BK718"/>
  <c r="J718"/>
  <c r="J719"/>
  <c r="BE719"/>
  <c r="J78"/>
  <c r="BI716"/>
  <c r="BH716"/>
  <c r="BG716"/>
  <c r="BF716"/>
  <c r="T716"/>
  <c r="T715"/>
  <c r="R716"/>
  <c r="R715"/>
  <c r="P716"/>
  <c r="P715"/>
  <c r="BK716"/>
  <c r="BK715"/>
  <c r="J715"/>
  <c r="J716"/>
  <c r="BE716"/>
  <c r="J77"/>
  <c r="BI713"/>
  <c r="BH713"/>
  <c r="BG713"/>
  <c r="BF713"/>
  <c r="T713"/>
  <c r="T712"/>
  <c r="R713"/>
  <c r="R712"/>
  <c r="P713"/>
  <c r="P712"/>
  <c r="BK713"/>
  <c r="BK712"/>
  <c r="J712"/>
  <c r="J713"/>
  <c r="BE713"/>
  <c r="J76"/>
  <c r="BI711"/>
  <c r="BH711"/>
  <c r="BG711"/>
  <c r="BF711"/>
  <c r="T711"/>
  <c r="R711"/>
  <c r="P711"/>
  <c r="BK711"/>
  <c r="J711"/>
  <c r="BE711"/>
  <c r="BI709"/>
  <c r="BH709"/>
  <c r="BG709"/>
  <c r="BF709"/>
  <c r="T709"/>
  <c r="R709"/>
  <c r="P709"/>
  <c r="BK709"/>
  <c r="J709"/>
  <c r="BE709"/>
  <c r="BI707"/>
  <c r="BH707"/>
  <c r="BG707"/>
  <c r="BF707"/>
  <c r="T707"/>
  <c r="R707"/>
  <c r="P707"/>
  <c r="BK707"/>
  <c r="J707"/>
  <c r="BE707"/>
  <c r="BI706"/>
  <c r="BH706"/>
  <c r="BG706"/>
  <c r="BF706"/>
  <c r="T706"/>
  <c r="R706"/>
  <c r="P706"/>
  <c r="BK706"/>
  <c r="J706"/>
  <c r="BE706"/>
  <c r="BI704"/>
  <c r="BH704"/>
  <c r="BG704"/>
  <c r="BF704"/>
  <c r="T704"/>
  <c r="R704"/>
  <c r="P704"/>
  <c r="BK704"/>
  <c r="J704"/>
  <c r="BE704"/>
  <c r="BI703"/>
  <c r="BH703"/>
  <c r="BG703"/>
  <c r="BF703"/>
  <c r="T703"/>
  <c r="T702"/>
  <c r="T701"/>
  <c r="R703"/>
  <c r="R702"/>
  <c r="R701"/>
  <c r="P703"/>
  <c r="P702"/>
  <c r="P701"/>
  <c r="BK703"/>
  <c r="BK702"/>
  <c r="J702"/>
  <c r="BK701"/>
  <c r="J701"/>
  <c r="J703"/>
  <c r="BE703"/>
  <c r="J75"/>
  <c r="J74"/>
  <c r="BI700"/>
  <c r="BH700"/>
  <c r="BG700"/>
  <c r="BF700"/>
  <c r="T700"/>
  <c r="R700"/>
  <c r="P700"/>
  <c r="BK700"/>
  <c r="J700"/>
  <c r="BE700"/>
  <c r="BI699"/>
  <c r="BH699"/>
  <c r="BG699"/>
  <c r="BF699"/>
  <c r="T699"/>
  <c r="R699"/>
  <c r="P699"/>
  <c r="BK699"/>
  <c r="J699"/>
  <c r="BE699"/>
  <c r="BI696"/>
  <c r="BH696"/>
  <c r="BG696"/>
  <c r="BF696"/>
  <c r="T696"/>
  <c r="R696"/>
  <c r="P696"/>
  <c r="BK696"/>
  <c r="J696"/>
  <c r="BE696"/>
  <c r="BI690"/>
  <c r="BH690"/>
  <c r="BG690"/>
  <c r="BF690"/>
  <c r="T690"/>
  <c r="R690"/>
  <c r="P690"/>
  <c r="BK690"/>
  <c r="J690"/>
  <c r="BE690"/>
  <c r="BI689"/>
  <c r="BH689"/>
  <c r="BG689"/>
  <c r="BF689"/>
  <c r="T689"/>
  <c r="R689"/>
  <c r="P689"/>
  <c r="BK689"/>
  <c r="J689"/>
  <c r="BE689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2"/>
  <c r="BH672"/>
  <c r="BG672"/>
  <c r="BF672"/>
  <c r="T672"/>
  <c r="R672"/>
  <c r="P672"/>
  <c r="BK672"/>
  <c r="J672"/>
  <c r="BE672"/>
  <c r="BI671"/>
  <c r="BH671"/>
  <c r="BG671"/>
  <c r="BF671"/>
  <c r="T671"/>
  <c r="R671"/>
  <c r="P671"/>
  <c r="BK671"/>
  <c r="J671"/>
  <c r="BE671"/>
  <c r="BI668"/>
  <c r="BH668"/>
  <c r="BG668"/>
  <c r="BF668"/>
  <c r="T668"/>
  <c r="R668"/>
  <c r="P668"/>
  <c r="BK668"/>
  <c r="J668"/>
  <c r="BE668"/>
  <c r="BI662"/>
  <c r="BH662"/>
  <c r="BG662"/>
  <c r="BF662"/>
  <c r="T662"/>
  <c r="R662"/>
  <c r="P662"/>
  <c r="BK662"/>
  <c r="J662"/>
  <c r="BE662"/>
  <c r="BI659"/>
  <c r="BH659"/>
  <c r="BG659"/>
  <c r="BF659"/>
  <c r="T659"/>
  <c r="R659"/>
  <c r="P659"/>
  <c r="BK659"/>
  <c r="J659"/>
  <c r="BE659"/>
  <c r="BI656"/>
  <c r="BH656"/>
  <c r="BG656"/>
  <c r="BF656"/>
  <c r="T656"/>
  <c r="R656"/>
  <c r="P656"/>
  <c r="BK656"/>
  <c r="J656"/>
  <c r="BE656"/>
  <c r="BI653"/>
  <c r="BH653"/>
  <c r="BG653"/>
  <c r="BF653"/>
  <c r="T653"/>
  <c r="R653"/>
  <c r="P653"/>
  <c r="BK653"/>
  <c r="J653"/>
  <c r="BE653"/>
  <c r="BI641"/>
  <c r="BH641"/>
  <c r="BG641"/>
  <c r="BF641"/>
  <c r="T641"/>
  <c r="R641"/>
  <c r="P641"/>
  <c r="BK641"/>
  <c r="J641"/>
  <c r="BE641"/>
  <c r="BI638"/>
  <c r="BH638"/>
  <c r="BG638"/>
  <c r="BF638"/>
  <c r="T638"/>
  <c r="R638"/>
  <c r="P638"/>
  <c r="BK638"/>
  <c r="J638"/>
  <c r="BE638"/>
  <c r="BI629"/>
  <c r="BH629"/>
  <c r="BG629"/>
  <c r="BF629"/>
  <c r="T629"/>
  <c r="R629"/>
  <c r="P629"/>
  <c r="BK629"/>
  <c r="J629"/>
  <c r="BE629"/>
  <c r="BI626"/>
  <c r="BH626"/>
  <c r="BG626"/>
  <c r="BF626"/>
  <c r="T626"/>
  <c r="R626"/>
  <c r="P626"/>
  <c r="BK626"/>
  <c r="J626"/>
  <c r="BE626"/>
  <c r="BI622"/>
  <c r="BH622"/>
  <c r="BG622"/>
  <c r="BF622"/>
  <c r="T622"/>
  <c r="R622"/>
  <c r="P622"/>
  <c r="BK622"/>
  <c r="J622"/>
  <c r="BE622"/>
  <c r="BI619"/>
  <c r="BH619"/>
  <c r="BG619"/>
  <c r="BF619"/>
  <c r="T619"/>
  <c r="R619"/>
  <c r="P619"/>
  <c r="BK619"/>
  <c r="J619"/>
  <c r="BE619"/>
  <c r="BI615"/>
  <c r="BH615"/>
  <c r="BG615"/>
  <c r="BF615"/>
  <c r="T615"/>
  <c r="T614"/>
  <c r="T613"/>
  <c r="R615"/>
  <c r="R614"/>
  <c r="R613"/>
  <c r="P615"/>
  <c r="P614"/>
  <c r="P613"/>
  <c r="BK615"/>
  <c r="BK614"/>
  <c r="J614"/>
  <c r="BK613"/>
  <c r="J613"/>
  <c r="J615"/>
  <c r="BE615"/>
  <c r="J73"/>
  <c r="J72"/>
  <c r="BI612"/>
  <c r="BH612"/>
  <c r="BG612"/>
  <c r="BF612"/>
  <c r="T612"/>
  <c r="T611"/>
  <c r="R612"/>
  <c r="R611"/>
  <c r="P612"/>
  <c r="P611"/>
  <c r="BK612"/>
  <c r="BK611"/>
  <c r="J611"/>
  <c r="J612"/>
  <c r="BE612"/>
  <c r="J71"/>
  <c r="BI606"/>
  <c r="BH606"/>
  <c r="BG606"/>
  <c r="BF606"/>
  <c r="T606"/>
  <c r="R606"/>
  <c r="P606"/>
  <c r="BK606"/>
  <c r="J606"/>
  <c r="BE606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7"/>
  <c r="BH597"/>
  <c r="BG597"/>
  <c r="BF597"/>
  <c r="T597"/>
  <c r="R597"/>
  <c r="P597"/>
  <c r="BK597"/>
  <c r="J597"/>
  <c r="BE597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3"/>
  <c r="BH583"/>
  <c r="BG583"/>
  <c r="BF583"/>
  <c r="T583"/>
  <c r="R583"/>
  <c r="P583"/>
  <c r="BK583"/>
  <c r="J583"/>
  <c r="BE583"/>
  <c r="BI578"/>
  <c r="BH578"/>
  <c r="BG578"/>
  <c r="BF578"/>
  <c r="T578"/>
  <c r="T577"/>
  <c r="R578"/>
  <c r="R577"/>
  <c r="P578"/>
  <c r="P577"/>
  <c r="BK578"/>
  <c r="BK577"/>
  <c r="J577"/>
  <c r="J578"/>
  <c r="BE578"/>
  <c r="J70"/>
  <c r="BI574"/>
  <c r="BH574"/>
  <c r="BG574"/>
  <c r="BF574"/>
  <c r="T574"/>
  <c r="R574"/>
  <c r="P574"/>
  <c r="BK574"/>
  <c r="J574"/>
  <c r="BE574"/>
  <c r="BI571"/>
  <c r="BH571"/>
  <c r="BG571"/>
  <c r="BF571"/>
  <c r="T571"/>
  <c r="R571"/>
  <c r="P571"/>
  <c r="BK571"/>
  <c r="J571"/>
  <c r="BE571"/>
  <c r="BI566"/>
  <c r="BH566"/>
  <c r="BG566"/>
  <c r="BF566"/>
  <c r="T566"/>
  <c r="R566"/>
  <c r="P566"/>
  <c r="BK566"/>
  <c r="J566"/>
  <c r="BE566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56"/>
  <c r="BH556"/>
  <c r="BG556"/>
  <c r="BF556"/>
  <c r="T556"/>
  <c r="R556"/>
  <c r="P556"/>
  <c r="BK556"/>
  <c r="J556"/>
  <c r="BE556"/>
  <c r="BI550"/>
  <c r="BH550"/>
  <c r="BG550"/>
  <c r="BF550"/>
  <c r="T550"/>
  <c r="R550"/>
  <c r="P550"/>
  <c r="BK550"/>
  <c r="J550"/>
  <c r="BE550"/>
  <c r="BI547"/>
  <c r="BH547"/>
  <c r="BG547"/>
  <c r="BF547"/>
  <c r="T547"/>
  <c r="R547"/>
  <c r="P547"/>
  <c r="BK547"/>
  <c r="J547"/>
  <c r="BE547"/>
  <c r="BI544"/>
  <c r="BH544"/>
  <c r="BG544"/>
  <c r="BF544"/>
  <c r="T544"/>
  <c r="R544"/>
  <c r="P544"/>
  <c r="BK544"/>
  <c r="J544"/>
  <c r="BE544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6"/>
  <c r="BH536"/>
  <c r="BG536"/>
  <c r="BF536"/>
  <c r="T536"/>
  <c r="R536"/>
  <c r="P536"/>
  <c r="BK536"/>
  <c r="J536"/>
  <c r="BE536"/>
  <c r="BI530"/>
  <c r="BH530"/>
  <c r="BG530"/>
  <c r="BF530"/>
  <c r="T530"/>
  <c r="R530"/>
  <c r="P530"/>
  <c r="BK530"/>
  <c r="J530"/>
  <c r="BE530"/>
  <c r="BI524"/>
  <c r="BH524"/>
  <c r="BG524"/>
  <c r="BF524"/>
  <c r="T524"/>
  <c r="R524"/>
  <c r="P524"/>
  <c r="BK524"/>
  <c r="J524"/>
  <c r="BE524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5"/>
  <c r="BH515"/>
  <c r="BG515"/>
  <c r="BF515"/>
  <c r="T515"/>
  <c r="R515"/>
  <c r="P515"/>
  <c r="BK515"/>
  <c r="J515"/>
  <c r="BE515"/>
  <c r="BI513"/>
  <c r="BH513"/>
  <c r="BG513"/>
  <c r="BF513"/>
  <c r="T513"/>
  <c r="R513"/>
  <c r="P513"/>
  <c r="BK513"/>
  <c r="J513"/>
  <c r="BE513"/>
  <c r="BI504"/>
  <c r="BH504"/>
  <c r="BG504"/>
  <c r="BF504"/>
  <c r="T504"/>
  <c r="R504"/>
  <c r="P504"/>
  <c r="BK504"/>
  <c r="J504"/>
  <c r="BE504"/>
  <c r="BI503"/>
  <c r="BH503"/>
  <c r="BG503"/>
  <c r="BF503"/>
  <c r="T503"/>
  <c r="R503"/>
  <c r="P503"/>
  <c r="BK503"/>
  <c r="J503"/>
  <c r="BE503"/>
  <c r="BI497"/>
  <c r="BH497"/>
  <c r="BG497"/>
  <c r="BF497"/>
  <c r="T497"/>
  <c r="R497"/>
  <c r="P497"/>
  <c r="BK497"/>
  <c r="J497"/>
  <c r="BE497"/>
  <c r="BI494"/>
  <c r="BH494"/>
  <c r="BG494"/>
  <c r="BF494"/>
  <c r="T494"/>
  <c r="R494"/>
  <c r="P494"/>
  <c r="BK494"/>
  <c r="J494"/>
  <c r="BE494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2"/>
  <c r="BH482"/>
  <c r="BG482"/>
  <c r="BF482"/>
  <c r="T482"/>
  <c r="R482"/>
  <c r="P482"/>
  <c r="BK482"/>
  <c r="J482"/>
  <c r="BE482"/>
  <c r="BI481"/>
  <c r="BH481"/>
  <c r="BG481"/>
  <c r="BF481"/>
  <c r="T481"/>
  <c r="R481"/>
  <c r="P481"/>
  <c r="BK481"/>
  <c r="J481"/>
  <c r="BE481"/>
  <c r="BI480"/>
  <c r="BH480"/>
  <c r="BG480"/>
  <c r="BF480"/>
  <c r="T480"/>
  <c r="R480"/>
  <c r="P480"/>
  <c r="BK480"/>
  <c r="J480"/>
  <c r="BE480"/>
  <c r="BI479"/>
  <c r="BH479"/>
  <c r="BG479"/>
  <c r="BF479"/>
  <c r="T479"/>
  <c r="R479"/>
  <c r="P479"/>
  <c r="BK479"/>
  <c r="J479"/>
  <c r="BE479"/>
  <c r="BI478"/>
  <c r="BH478"/>
  <c r="BG478"/>
  <c r="BF478"/>
  <c r="T478"/>
  <c r="R478"/>
  <c r="P478"/>
  <c r="BK478"/>
  <c r="J478"/>
  <c r="BE478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7"/>
  <c r="BH467"/>
  <c r="BG467"/>
  <c r="BF467"/>
  <c r="T467"/>
  <c r="T466"/>
  <c r="R467"/>
  <c r="R466"/>
  <c r="P467"/>
  <c r="P466"/>
  <c r="BK467"/>
  <c r="BK466"/>
  <c r="J466"/>
  <c r="J467"/>
  <c r="BE467"/>
  <c r="J69"/>
  <c r="BI463"/>
  <c r="BH463"/>
  <c r="BG463"/>
  <c r="BF463"/>
  <c r="T463"/>
  <c r="R463"/>
  <c r="P463"/>
  <c r="BK463"/>
  <c r="J463"/>
  <c r="BE463"/>
  <c r="BI453"/>
  <c r="BH453"/>
  <c r="BG453"/>
  <c r="BF453"/>
  <c r="T453"/>
  <c r="R453"/>
  <c r="P453"/>
  <c r="BK453"/>
  <c r="J453"/>
  <c r="BE453"/>
  <c r="BI443"/>
  <c r="BH443"/>
  <c r="BG443"/>
  <c r="BF443"/>
  <c r="T443"/>
  <c r="T442"/>
  <c r="R443"/>
  <c r="R442"/>
  <c r="P443"/>
  <c r="P442"/>
  <c r="BK443"/>
  <c r="BK442"/>
  <c r="J442"/>
  <c r="J443"/>
  <c r="BE443"/>
  <c r="J68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T417"/>
  <c r="R418"/>
  <c r="R417"/>
  <c r="P418"/>
  <c r="P417"/>
  <c r="BK418"/>
  <c r="BK417"/>
  <c r="J417"/>
  <c r="J418"/>
  <c r="BE418"/>
  <c r="J67"/>
  <c r="BI408"/>
  <c r="BH408"/>
  <c r="BG408"/>
  <c r="BF408"/>
  <c r="T408"/>
  <c r="R408"/>
  <c r="P408"/>
  <c r="BK408"/>
  <c r="J408"/>
  <c r="BE408"/>
  <c r="BI402"/>
  <c r="BH402"/>
  <c r="BG402"/>
  <c r="BF402"/>
  <c r="T402"/>
  <c r="R402"/>
  <c r="P402"/>
  <c r="BK402"/>
  <c r="J402"/>
  <c r="BE402"/>
  <c r="BI396"/>
  <c r="BH396"/>
  <c r="BG396"/>
  <c r="BF396"/>
  <c r="T396"/>
  <c r="R396"/>
  <c r="P396"/>
  <c r="BK396"/>
  <c r="J396"/>
  <c r="BE396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1"/>
  <c r="BH361"/>
  <c r="BG361"/>
  <c r="BF361"/>
  <c r="T361"/>
  <c r="T360"/>
  <c r="R361"/>
  <c r="R360"/>
  <c r="P361"/>
  <c r="P360"/>
  <c r="BK361"/>
  <c r="BK360"/>
  <c r="J360"/>
  <c r="J361"/>
  <c r="BE361"/>
  <c r="J66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4"/>
  <c r="BH334"/>
  <c r="BG334"/>
  <c r="BF334"/>
  <c r="T334"/>
  <c r="R334"/>
  <c r="P334"/>
  <c r="BK334"/>
  <c r="J334"/>
  <c r="BE334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3"/>
  <c r="BH303"/>
  <c r="BG303"/>
  <c r="BF303"/>
  <c r="T303"/>
  <c r="R303"/>
  <c r="P303"/>
  <c r="BK303"/>
  <c r="J303"/>
  <c r="BE303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3"/>
  <c r="BH293"/>
  <c r="BG293"/>
  <c r="BF293"/>
  <c r="T293"/>
  <c r="T292"/>
  <c r="R293"/>
  <c r="R292"/>
  <c r="P293"/>
  <c r="P292"/>
  <c r="BK293"/>
  <c r="BK292"/>
  <c r="J292"/>
  <c r="J293"/>
  <c r="BE293"/>
  <c r="J65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7"/>
  <c r="BH257"/>
  <c r="BG257"/>
  <c r="BF257"/>
  <c r="T257"/>
  <c r="T256"/>
  <c r="R257"/>
  <c r="R256"/>
  <c r="P257"/>
  <c r="P256"/>
  <c r="BK257"/>
  <c r="BK256"/>
  <c r="J256"/>
  <c r="J257"/>
  <c r="BE257"/>
  <c r="J6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1"/>
  <c r="BH241"/>
  <c r="BG241"/>
  <c r="BF241"/>
  <c r="T241"/>
  <c r="R241"/>
  <c r="P241"/>
  <c r="BK241"/>
  <c r="J241"/>
  <c r="BE241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56"/>
  <c r="BH156"/>
  <c r="BG156"/>
  <c r="BF156"/>
  <c r="T156"/>
  <c r="R156"/>
  <c r="P156"/>
  <c r="BK156"/>
  <c r="J156"/>
  <c r="BE156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28"/>
  <c r="BH128"/>
  <c r="BG128"/>
  <c r="BF128"/>
  <c r="T128"/>
  <c r="R128"/>
  <c r="P128"/>
  <c r="BK128"/>
  <c r="J128"/>
  <c r="BE128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F39"/>
  <c i="1" r="BD61"/>
  <c i="5" r="BH105"/>
  <c r="F38"/>
  <c i="1" r="BC61"/>
  <c i="5" r="BG105"/>
  <c r="F37"/>
  <c i="1" r="BB61"/>
  <c i="5" r="BF105"/>
  <c r="J36"/>
  <c i="1" r="AW61"/>
  <c i="5" r="F36"/>
  <c i="1" r="BA61"/>
  <c i="5" r="T105"/>
  <c r="T104"/>
  <c r="T103"/>
  <c r="T102"/>
  <c r="R105"/>
  <c r="R104"/>
  <c r="R103"/>
  <c r="R102"/>
  <c r="P105"/>
  <c r="P104"/>
  <c r="P103"/>
  <c r="P102"/>
  <c i="1" r="AU61"/>
  <c i="5" r="BK105"/>
  <c r="BK104"/>
  <c r="J104"/>
  <c r="BK103"/>
  <c r="J103"/>
  <c r="BK102"/>
  <c r="J102"/>
  <c r="J61"/>
  <c r="J105"/>
  <c r="BE105"/>
  <c r="J35"/>
  <c i="1" r="AV61"/>
  <c i="5" r="F35"/>
  <c i="1" r="AZ61"/>
  <c i="5" r="J63"/>
  <c r="J62"/>
  <c r="J99"/>
  <c r="J98"/>
  <c r="F98"/>
  <c r="F96"/>
  <c r="E94"/>
  <c r="J83"/>
  <c r="J31"/>
  <c r="J30"/>
  <c r="J32"/>
  <c i="1" r="AG61"/>
  <c i="5" r="J57"/>
  <c r="J56"/>
  <c r="F56"/>
  <c r="F54"/>
  <c r="E52"/>
  <c r="J41"/>
  <c r="J18"/>
  <c r="E18"/>
  <c r="F99"/>
  <c r="F57"/>
  <c r="J17"/>
  <c r="J12"/>
  <c r="J96"/>
  <c r="J54"/>
  <c r="E7"/>
  <c r="E92"/>
  <c r="E50"/>
  <c i="4" r="J39"/>
  <c r="J38"/>
  <c i="1" r="AY60"/>
  <c i="4" r="J37"/>
  <c i="1" r="AX60"/>
  <c i="4" r="BI139"/>
  <c r="BH139"/>
  <c r="BG139"/>
  <c r="BF139"/>
  <c r="T139"/>
  <c r="T138"/>
  <c r="R139"/>
  <c r="R138"/>
  <c r="P139"/>
  <c r="P138"/>
  <c r="BK139"/>
  <c r="BK138"/>
  <c r="J138"/>
  <c r="J139"/>
  <c r="BE139"/>
  <c r="J69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68"/>
  <c r="J67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6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T116"/>
  <c r="R117"/>
  <c r="R116"/>
  <c r="P117"/>
  <c r="P116"/>
  <c r="BK117"/>
  <c r="BK116"/>
  <c r="J116"/>
  <c r="J117"/>
  <c r="BE117"/>
  <c r="J6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64"/>
  <c r="BI96"/>
  <c r="F39"/>
  <c i="1" r="BD60"/>
  <c i="4" r="BH96"/>
  <c r="F38"/>
  <c i="1" r="BC60"/>
  <c i="4" r="BG96"/>
  <c r="F37"/>
  <c i="1" r="BB60"/>
  <c i="4" r="BF96"/>
  <c r="J36"/>
  <c i="1" r="AW60"/>
  <c i="4" r="F36"/>
  <c i="1" r="BA60"/>
  <c i="4" r="T96"/>
  <c r="T95"/>
  <c r="T94"/>
  <c r="T93"/>
  <c r="R96"/>
  <c r="R95"/>
  <c r="R94"/>
  <c r="R93"/>
  <c r="P96"/>
  <c r="P95"/>
  <c r="P94"/>
  <c r="P93"/>
  <c i="1" r="AU60"/>
  <c i="4" r="BK96"/>
  <c r="BK95"/>
  <c r="J95"/>
  <c r="BK94"/>
  <c r="J94"/>
  <c r="BK93"/>
  <c r="J93"/>
  <c r="J61"/>
  <c r="J96"/>
  <c r="BE96"/>
  <c r="J35"/>
  <c i="1" r="AV60"/>
  <c i="4" r="F35"/>
  <c i="1" r="AZ60"/>
  <c i="4" r="J63"/>
  <c r="J62"/>
  <c r="F87"/>
  <c r="E85"/>
  <c r="J74"/>
  <c r="J31"/>
  <c r="J30"/>
  <c r="J32"/>
  <c i="1" r="AG60"/>
  <c i="4" r="F54"/>
  <c r="E52"/>
  <c r="J41"/>
  <c r="J24"/>
  <c r="E24"/>
  <c r="J90"/>
  <c r="J57"/>
  <c r="J23"/>
  <c r="J21"/>
  <c r="E21"/>
  <c r="J89"/>
  <c r="J56"/>
  <c r="J20"/>
  <c r="J18"/>
  <c r="E18"/>
  <c r="F90"/>
  <c r="F57"/>
  <c r="J17"/>
  <c r="J15"/>
  <c r="E15"/>
  <c r="F89"/>
  <c r="F56"/>
  <c r="J14"/>
  <c r="J12"/>
  <c r="J87"/>
  <c r="J54"/>
  <c r="E7"/>
  <c r="E83"/>
  <c r="E50"/>
  <c i="3" r="J39"/>
  <c r="J38"/>
  <c i="1" r="AY59"/>
  <c i="3" r="J37"/>
  <c i="1" r="AX59"/>
  <c i="3" r="BI124"/>
  <c r="BH124"/>
  <c r="BG124"/>
  <c r="BF124"/>
  <c r="T124"/>
  <c r="T123"/>
  <c r="T122"/>
  <c r="R124"/>
  <c r="R123"/>
  <c r="R122"/>
  <c r="P124"/>
  <c r="P123"/>
  <c r="P122"/>
  <c r="BK124"/>
  <c r="BK123"/>
  <c r="J123"/>
  <c r="BK122"/>
  <c r="J122"/>
  <c r="J124"/>
  <c r="BE124"/>
  <c r="J65"/>
  <c r="J64"/>
  <c r="BI120"/>
  <c r="BH120"/>
  <c r="BG120"/>
  <c r="BF120"/>
  <c r="T120"/>
  <c r="R120"/>
  <c r="P120"/>
  <c r="BK120"/>
  <c r="J120"/>
  <c r="BE120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92"/>
  <c r="F39"/>
  <c i="1" r="BD59"/>
  <c i="3" r="BH92"/>
  <c r="F38"/>
  <c i="1" r="BC59"/>
  <c i="3" r="BG92"/>
  <c r="F37"/>
  <c i="1" r="BB59"/>
  <c i="3" r="BF92"/>
  <c r="J36"/>
  <c i="1" r="AW59"/>
  <c i="3" r="F36"/>
  <c i="1" r="BA59"/>
  <c i="3" r="T92"/>
  <c r="T91"/>
  <c r="T90"/>
  <c r="T89"/>
  <c r="R92"/>
  <c r="R91"/>
  <c r="R90"/>
  <c r="R89"/>
  <c r="P92"/>
  <c r="P91"/>
  <c r="P90"/>
  <c r="P89"/>
  <c i="1" r="AU59"/>
  <c i="3" r="BK92"/>
  <c r="BK91"/>
  <c r="J91"/>
  <c r="BK90"/>
  <c r="J90"/>
  <c r="BK89"/>
  <c r="J89"/>
  <c r="J61"/>
  <c r="J92"/>
  <c r="BE92"/>
  <c r="J35"/>
  <c i="1" r="AV59"/>
  <c i="3" r="F35"/>
  <c i="1" r="AZ59"/>
  <c i="3" r="J63"/>
  <c r="J62"/>
  <c r="F83"/>
  <c r="E81"/>
  <c r="J70"/>
  <c r="J31"/>
  <c r="J30"/>
  <c r="J32"/>
  <c i="1" r="AG59"/>
  <c i="3" r="F54"/>
  <c r="E52"/>
  <c r="J41"/>
  <c r="J24"/>
  <c r="E24"/>
  <c r="J86"/>
  <c r="J57"/>
  <c r="J23"/>
  <c r="J21"/>
  <c r="E21"/>
  <c r="J85"/>
  <c r="J56"/>
  <c r="J20"/>
  <c r="J18"/>
  <c r="E18"/>
  <c r="F86"/>
  <c r="F57"/>
  <c r="J17"/>
  <c r="J15"/>
  <c r="E15"/>
  <c r="F85"/>
  <c r="F56"/>
  <c r="J14"/>
  <c r="J12"/>
  <c r="J83"/>
  <c r="J54"/>
  <c r="E7"/>
  <c r="E79"/>
  <c r="E50"/>
  <c i="2" r="J39"/>
  <c r="J38"/>
  <c i="1" r="AY58"/>
  <c i="2" r="J37"/>
  <c i="1" r="AX58"/>
  <c i="2"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/>
  <c r="J111"/>
  <c r="BE111"/>
  <c r="J65"/>
  <c r="BI108"/>
  <c r="BH108"/>
  <c r="BG108"/>
  <c r="BF108"/>
  <c r="T108"/>
  <c r="T107"/>
  <c r="R108"/>
  <c r="R107"/>
  <c r="P108"/>
  <c r="P107"/>
  <c r="BK108"/>
  <c r="BK107"/>
  <c r="J107"/>
  <c r="J108"/>
  <c r="BE108"/>
  <c r="J64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F39"/>
  <c i="1" r="BD58"/>
  <c i="2" r="BH92"/>
  <c r="F38"/>
  <c i="1" r="BC58"/>
  <c i="2" r="BG92"/>
  <c r="F37"/>
  <c i="1" r="BB58"/>
  <c i="2" r="BF92"/>
  <c r="J36"/>
  <c i="1" r="AW58"/>
  <c i="2" r="F36"/>
  <c i="1" r="BA58"/>
  <c i="2" r="T92"/>
  <c r="T91"/>
  <c r="T90"/>
  <c r="T89"/>
  <c r="R92"/>
  <c r="R91"/>
  <c r="R90"/>
  <c r="R89"/>
  <c r="P92"/>
  <c r="P91"/>
  <c r="P90"/>
  <c r="P89"/>
  <c i="1" r="AU58"/>
  <c i="2" r="BK92"/>
  <c r="BK91"/>
  <c r="J91"/>
  <c r="BK90"/>
  <c r="J90"/>
  <c r="BK89"/>
  <c r="J89"/>
  <c r="J61"/>
  <c r="J92"/>
  <c r="BE92"/>
  <c r="J35"/>
  <c i="1" r="AV58"/>
  <c i="2" r="F35"/>
  <c i="1" r="AZ58"/>
  <c i="2" r="J63"/>
  <c r="J62"/>
  <c r="J86"/>
  <c r="J85"/>
  <c r="F85"/>
  <c r="F83"/>
  <c r="E81"/>
  <c r="J70"/>
  <c r="J31"/>
  <c r="J30"/>
  <c r="J32"/>
  <c i="1" r="AG58"/>
  <c i="2" r="J57"/>
  <c r="J56"/>
  <c r="F56"/>
  <c r="F54"/>
  <c r="E52"/>
  <c r="J41"/>
  <c r="J18"/>
  <c r="E18"/>
  <c r="F86"/>
  <c r="F57"/>
  <c r="J17"/>
  <c r="J12"/>
  <c r="J83"/>
  <c r="J54"/>
  <c r="E7"/>
  <c r="E79"/>
  <c r="E50"/>
  <c i="1" r="AK27"/>
  <c r="BD57"/>
  <c r="W36"/>
  <c r="BC57"/>
  <c r="W35"/>
  <c r="BB57"/>
  <c r="W34"/>
  <c r="BA57"/>
  <c r="W33"/>
  <c r="AZ57"/>
  <c r="W32"/>
  <c r="AY57"/>
  <c r="AX57"/>
  <c r="AW57"/>
  <c r="AK33"/>
  <c r="AV57"/>
  <c r="AK32"/>
  <c r="AU57"/>
  <c r="AT57"/>
  <c r="AS57"/>
  <c r="AG57"/>
  <c r="AK26"/>
  <c r="AK29"/>
  <c r="AG67"/>
  <c r="AT63"/>
  <c r="AN63"/>
  <c r="AT62"/>
  <c r="AN62"/>
  <c r="AT61"/>
  <c r="AN61"/>
  <c r="AT60"/>
  <c r="AN60"/>
  <c r="AT59"/>
  <c r="AN59"/>
  <c r="AT58"/>
  <c r="AN58"/>
  <c r="AN57"/>
  <c r="AN67"/>
  <c r="L53"/>
  <c r="AM53"/>
  <c r="AM52"/>
  <c r="L52"/>
  <c r="AM50"/>
  <c r="L50"/>
  <c r="L48"/>
  <c r="L47"/>
  <c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<sst xmlns="http://schemas.openxmlformats.org/spreadsheetml/2006/main">
  <si>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</si>
  <si>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</si>
  <si>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</si>
  <si>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</si>
  <si>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{e43cb209-5f58-4e61-951f-36ee43582dae}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</si>
  <si>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</si>
  <si>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</si>
  <si>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</si>
  <si>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</si>
  <si>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</si>
  <si>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</si>
  <si>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</si>
  <si>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</si>
  <si>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NymbP_E</t>
  </si>
  <si>
    <t>Stavba:</t>
  </si>
  <si>
    <t>III/330 Nymburk, most ev. č. 330-003</t>
  </si>
  <si>
    <t>KSO:</t>
  </si>
  <si>
    <t>821 11</t>
  </si>
  <si>
    <t>CC-CZ:</t>
  </si>
  <si>
    <t>2141</t>
  </si>
  <si>
    <t>Místo:</t>
  </si>
  <si>
    <t>Nymburk</t>
  </si>
  <si>
    <t>Datum:</t>
  </si>
  <si>
    <t>19. 3. 2019</t>
  </si>
  <si>
    <t>CZ-CPA:</t>
  </si>
  <si>
    <t>42.13.20</t>
  </si>
  <si>
    <t>Zadavatel:</t>
  </si>
  <si>
    <t>IČ:</t>
  </si>
  <si>
    <t>Středočeský kraj</t>
  </si>
  <si>
    <t>DIČ:</t>
  </si>
  <si>
    <t>Uchazeč:</t>
  </si>
  <si>
    <t xml:space="preserve"> </t>
  </si>
  <si>
    <t>Projektant:</t>
  </si>
  <si>
    <t>60193280</t>
  </si>
  <si>
    <t xml:space="preserve">VPÚ DECO PRAHA  a.s.</t>
  </si>
  <si>
    <t>CZ60193280	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</si>
  <si>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</si>
  <si>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</si>
  <si>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</si>
  <si>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</si>
  <si>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</si>
  <si>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</si>
  <si>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</si>
  <si>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</si>
  <si>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</si>
  <si>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</si>
  <si>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</si>
  <si>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</si>
  <si>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</si>
  <si>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</si>
  <si>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</si>
  <si>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</si>
  <si>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</si>
  <si>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</si>
  <si>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</si>
  <si>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</si>
  <si>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</si>
  <si>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</si>
  <si>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</si>
  <si>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</si>
  <si>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</si>
  <si>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</si>
  <si>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</si>
  <si>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</si>
  <si>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</si>
  <si>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</si>
  <si>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</si>
  <si>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</si>
  <si>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</si>
  <si>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</si>
  <si>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</si>
  <si>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</si>
  <si>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</si>
  <si>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</si>
  <si>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</si>
  <si>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</si>
  <si>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</si>
  <si>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</si>
  <si>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</si>
  <si>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</si>
  <si>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020</t>
  </si>
  <si>
    <t>Příprava území</t>
  </si>
  <si>
    <t>STA</t>
  </si>
  <si>
    <t>1</t>
  </si>
  <si>
    <t>{cd76e8fc-b79e-43d1-9811-e99c6b33dcd5}</t>
  </si>
  <si>
    <t>821 11 2</t>
  </si>
  <si>
    <t>2</t>
  </si>
  <si>
    <t>SO 182</t>
  </si>
  <si>
    <t>DIO</t>
  </si>
  <si>
    <t>{286938ce-be5f-4c4d-9765-0b71a3023ab3}</t>
  </si>
  <si>
    <t>SO 186</t>
  </si>
  <si>
    <t>Stavební úpravy objízdných tras</t>
  </si>
  <si>
    <t>{2b585869-18c1-418c-a45e-966a1ceee85c}</t>
  </si>
  <si>
    <t>SO 201</t>
  </si>
  <si>
    <t>Most ev.č. 330-003</t>
  </si>
  <si>
    <t>{7cdf1ebb-c36f-42b2-8e1f-40c766c1289a}</t>
  </si>
  <si>
    <t>SO 320</t>
  </si>
  <si>
    <t>Úprava vodoteče</t>
  </si>
  <si>
    <t>{abf26f91-7886-4955-8084-22449e5e6bca}</t>
  </si>
  <si>
    <t>SO 901</t>
  </si>
  <si>
    <t>Provizorní lávka</t>
  </si>
  <si>
    <t>{03448a95-c861-40d6-8df3-bb9ead28d389}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</si>
  <si>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</si>
  <si>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</si>
  <si>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</si>
  <si>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</si>
  <si>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</si>
  <si>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</si>
  <si>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SO 020 - Příprava území</t>
  </si>
  <si>
    <t>Ing. Hanzlová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</si>
  <si>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</si>
  <si>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</si>
  <si>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</si>
  <si>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</si>
  <si>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</si>
  <si>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</si>
  <si>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</si>
  <si>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</si>
  <si>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</si>
  <si>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</si>
  <si>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</si>
  <si>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</si>
  <si>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</si>
  <si>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</si>
  <si>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</si>
  <si>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</si>
  <si>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</si>
  <si>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</si>
  <si>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</si>
  <si>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</si>
  <si>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</si>
  <si>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</si>
  <si>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</si>
  <si>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</si>
  <si>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</si>
  <si>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</si>
  <si>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</si>
  <si>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</si>
  <si>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</si>
  <si>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</si>
  <si>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111101101</t>
  </si>
  <si>
    <t>Odstranění travin z celkové plochy do 0,1 ha</t>
  </si>
  <si>
    <t>ha</t>
  </si>
  <si>
    <t>CS ÚRS 2017 01</t>
  </si>
  <si>
    <t>4</t>
  </si>
  <si>
    <t>1560946804</t>
  </si>
  <si>
    <t>VV</t>
  </si>
  <si>
    <t xml:space="preserve">(200+220)*1,202*0,001    "odměřeno z půdorysu koord.situace x koef. na sklon svahu </t>
  </si>
  <si>
    <t>111201101</t>
  </si>
  <si>
    <t>Odstranění křovin a stromů průměru kmene do 100 mm i s kořeny z celkové plochy do 1000 m2</t>
  </si>
  <si>
    <t>m2</t>
  </si>
  <si>
    <t>-1474804070</t>
  </si>
  <si>
    <t>P</t>
  </si>
  <si>
    <t>Poznámka k položce:_x000d_
Kácení a mýcení křovin náletové zeleně na ploše dočasného záboru_x000d_
vč. naložení na dopravní prostředek</t>
  </si>
  <si>
    <t xml:space="preserve">(200+220)*1,202*0,10    "odměřeno z půdorysu koord.situace x koef. na sklon svahu x 10% </t>
  </si>
  <si>
    <t>3</t>
  </si>
  <si>
    <t>121101102</t>
  </si>
  <si>
    <t>Sejmutí ornice s přemístěním na vzdálenost do 100 m</t>
  </si>
  <si>
    <t>m3</t>
  </si>
  <si>
    <t>-1693572528</t>
  </si>
  <si>
    <t xml:space="preserve">Poznámka k položce:_x000d_
vč. uložení na místě pro zpětné ohumusování_x000d_
</t>
  </si>
  <si>
    <t xml:space="preserve">(200+220)*0,20   "ploha dočasného záboru dle koord. situace x odhad tl. 20 cm</t>
  </si>
  <si>
    <t>162301501</t>
  </si>
  <si>
    <t>Vodorovné přemístění křovin do 5 km D kmene do 100 mm</t>
  </si>
  <si>
    <t>1279512832</t>
  </si>
  <si>
    <t>Poznámka k položce:_x000d_
odvoz náletových travin a křovin na skládku dle pol. 111201101</t>
  </si>
  <si>
    <t>5</t>
  </si>
  <si>
    <t>171201201</t>
  </si>
  <si>
    <t>Uložení sypaniny na skládky</t>
  </si>
  <si>
    <t>1709596537</t>
  </si>
  <si>
    <t xml:space="preserve">Poznámka k položce:_x000d_
dle pol. 111201101, pol. 938902113 a pol. 111101101 - mýcené křoviny, čištění příkopů a traviny_x000d_
</t>
  </si>
  <si>
    <t>(100*0,5)+(50,484*0,1)+(505*0,15)</t>
  </si>
  <si>
    <t>6</t>
  </si>
  <si>
    <t>171201211</t>
  </si>
  <si>
    <t>Poplatek za uložení odpadu ze sypaniny na skládce (skládkovné)</t>
  </si>
  <si>
    <t>t</t>
  </si>
  <si>
    <t>-47434367</t>
  </si>
  <si>
    <t>130,798*2,5 'Přepočtené koeficientem množství</t>
  </si>
  <si>
    <t>9</t>
  </si>
  <si>
    <t>Ostatní konstrukce a práce, bourání</t>
  </si>
  <si>
    <t>7</t>
  </si>
  <si>
    <t>938902113</t>
  </si>
  <si>
    <t>Čištění příkopů komunikací příkopovým rypadlem objem nánosu do 0,5 m3/m</t>
  </si>
  <si>
    <t>m</t>
  </si>
  <si>
    <t>-1609705563</t>
  </si>
  <si>
    <t xml:space="preserve">50+50   "pročištění koryta před vtokem a za výtokem</t>
  </si>
  <si>
    <t>997</t>
  </si>
  <si>
    <t>Přesun sutě</t>
  </si>
  <si>
    <t>8</t>
  </si>
  <si>
    <t>997221551</t>
  </si>
  <si>
    <t>Vodorovná doprava suti ze sypkých materiálů do 1 km</t>
  </si>
  <si>
    <t>-1720245195</t>
  </si>
  <si>
    <t>Poznámka k položce:_x000d_
dle pol. 938902113 - odpad z čištění příkopů</t>
  </si>
  <si>
    <t>997221559</t>
  </si>
  <si>
    <t>Příplatek ZKD 1 km u vodorovné dopravy suti ze sypkých materiálů</t>
  </si>
  <si>
    <t>319646909</t>
  </si>
  <si>
    <t xml:space="preserve">32,4*9    "odhad 10 km celkem</t>
  </si>
  <si>
    <t>SO 182 - DIO</t>
  </si>
  <si>
    <t>VRN - Vedlejší rozpočtové náklady</t>
  </si>
  <si>
    <t xml:space="preserve">    VRN9 - Ostatní náklady</t>
  </si>
  <si>
    <t>913121111</t>
  </si>
  <si>
    <t>Montáž a demontáž dočasné dopravní značky kompletní základní</t>
  </si>
  <si>
    <t>kus</t>
  </si>
  <si>
    <t>1855474616</t>
  </si>
  <si>
    <t>Poznámka k položce:_x000d_
značky dle situace</t>
  </si>
  <si>
    <t xml:space="preserve">2  "B1</t>
  </si>
  <si>
    <t xml:space="preserve">3  "B4</t>
  </si>
  <si>
    <t xml:space="preserve">1   "IS11a</t>
  </si>
  <si>
    <t xml:space="preserve">9   "IS11b</t>
  </si>
  <si>
    <t xml:space="preserve">9   "IS11c</t>
  </si>
  <si>
    <t xml:space="preserve">2   "IP10a</t>
  </si>
  <si>
    <t xml:space="preserve">1   "IP22</t>
  </si>
  <si>
    <t xml:space="preserve">4   "E9</t>
  </si>
  <si>
    <t xml:space="preserve">3   "E13</t>
  </si>
  <si>
    <t xml:space="preserve">8   "značky nezakreslené v situaci</t>
  </si>
  <si>
    <t>Součet</t>
  </si>
  <si>
    <t>913121212</t>
  </si>
  <si>
    <t>Příplatek k dočasné dopravní značce kompletní zvětšené za první a ZKD den použití</t>
  </si>
  <si>
    <t>828109672</t>
  </si>
  <si>
    <t>Poznámka k položce:_x000d_
dle pol. č. 913121111 x koef. 180 (počet dní - 6 měsíců á 30 dnů)</t>
  </si>
  <si>
    <t>42*180 'Přepočtené koeficientem množství</t>
  </si>
  <si>
    <t>913221111</t>
  </si>
  <si>
    <t>Montáž a demontáž dočasné dopravní zábrany Z2 světelné šířky 1,5 m se 3 světly</t>
  </si>
  <si>
    <t>977877076</t>
  </si>
  <si>
    <t>Poznámka k položce:_x000d_
Z2+ 3x S7 typ 1, osazené na sloupkách a podstavcích, které jsou součástí této položky, dle situace</t>
  </si>
  <si>
    <t>913221211</t>
  </si>
  <si>
    <t>Příplatek k dočasné dopravní zábraně Z2 světelné šířky 1,5m se 3 světly za první a ZKD den použití</t>
  </si>
  <si>
    <t>122982960</t>
  </si>
  <si>
    <t>Poznámka k položce:_x000d_
dle pol. č. 913221111 x koef. 180 (počet dní - 6 měsíců á 30 dnů)</t>
  </si>
  <si>
    <t>2*180 'Přepočtené koeficientem množství</t>
  </si>
  <si>
    <t>913921131</t>
  </si>
  <si>
    <t>Dočasné omezení platnosti zakrytí základní dopravní značky</t>
  </si>
  <si>
    <t>-290293555</t>
  </si>
  <si>
    <t xml:space="preserve">1     "B 13 - dle situace</t>
  </si>
  <si>
    <t xml:space="preserve">1     "E 13 - dle situace</t>
  </si>
  <si>
    <t xml:space="preserve">1     "IS 3c - dle situace</t>
  </si>
  <si>
    <t xml:space="preserve">1     "IS 3a - dle situace</t>
  </si>
  <si>
    <t xml:space="preserve">2     "IS 9b - dle situace</t>
  </si>
  <si>
    <t>913921132</t>
  </si>
  <si>
    <t>Dočasné omezení platnosti odkrytí základní dopravní značky</t>
  </si>
  <si>
    <t>-1282288370</t>
  </si>
  <si>
    <t xml:space="preserve">Poznámka k položce:_x000d_
dle pol. č. 913921131_x000d_
</t>
  </si>
  <si>
    <t>VRN</t>
  </si>
  <si>
    <t>Vedlejší rozpočtové náklady</t>
  </si>
  <si>
    <t>VRN9</t>
  </si>
  <si>
    <t>090001000</t>
  </si>
  <si>
    <t>kpl</t>
  </si>
  <si>
    <t>1024</t>
  </si>
  <si>
    <t>720702896</t>
  </si>
  <si>
    <t>Poznámka k položce:_x000d_
Projednání vyjímky ze stávajícího zákazu vjezdu vozidel, jejichž okamžitá hm. přesahuje 12t, dle TZ</t>
  </si>
  <si>
    <t>SO 186 - Stavební úpravy objízdných tras</t>
  </si>
  <si>
    <t xml:space="preserve">    5 - Komunikace pozemní</t>
  </si>
  <si>
    <t xml:space="preserve">    VRN3 - Zařízení staveniště</t>
  </si>
  <si>
    <t>113154334</t>
  </si>
  <si>
    <t>Frézování živičného krytu tl 100 mm pruh š 2 m pl do 10000 m2 bez překážek v trase</t>
  </si>
  <si>
    <t>662242845</t>
  </si>
  <si>
    <t>Poznámka k položce:_x000d_
Frézování vozovky v tl. 100 mm na vybraných úsecích, kompletní provedení včetně všech souvisejících prací, odfrézovaný materiál odkoupí zhotovitel (bude čerpáno dle skutečnosti, dle pasportu)</t>
  </si>
  <si>
    <t xml:space="preserve">(7500+15000)*5,5*0,15   "délka objízdné trasy dle TZ * odhad šířky trasy * 5% odhad plochy</t>
  </si>
  <si>
    <t>Komunikace pozemní</t>
  </si>
  <si>
    <t>569831111</t>
  </si>
  <si>
    <t>Zpevnění krajnic štěrkodrtí tl 100 mm</t>
  </si>
  <si>
    <t>1493041830</t>
  </si>
  <si>
    <t xml:space="preserve">(7500+15000)*0,75*2*0,05   "délka objízdné trasy dle TZ * šířka krajnice * na obou stranách komunikace * cca na 5% (dle pol. č. 113154334)</t>
  </si>
  <si>
    <t>572213111</t>
  </si>
  <si>
    <t>Vyspravení výtluků na krajnicích a komunikacích recyklátem</t>
  </si>
  <si>
    <t>-1809187310</t>
  </si>
  <si>
    <t>Poznámka k položce:_x000d_
vyspravení jednotlivých výtluků, kompletní provedení včetně všech souvisejících prací, (bude čerpáno dle skutečnosti, dle pasportu)</t>
  </si>
  <si>
    <t xml:space="preserve">(7500+15000)*5,5*0,05*0,3   "délka objízdné trasy * odhad šířky trasy * odhad tl. výtluků * 30% odhad vysprávek</t>
  </si>
  <si>
    <t>572531122</t>
  </si>
  <si>
    <t>Ošetření trhlin asfaltovou sanační hmotou š do 30 mm</t>
  </si>
  <si>
    <t>-459927396</t>
  </si>
  <si>
    <t>Poznámka k položce:_x000d_
ošetření trhlin na vozovce či po odfrézování, kompletní provedení včetně všech souvisejících prací, odhad 0,5 m trhliny na 1 m trasy (bude čerpáno dle skutečnosti, dle pasportu)</t>
  </si>
  <si>
    <t>573231107</t>
  </si>
  <si>
    <t>Postřik živičný spojovací ze silniční emulze v množství 0,40 kg/m2</t>
  </si>
  <si>
    <t>1122665966</t>
  </si>
  <si>
    <t>Poznámka k položce:_x000d_
nad vrstvou ACL - dle pol. č. 577155122</t>
  </si>
  <si>
    <t>573231109</t>
  </si>
  <si>
    <t>Postřik živičný spojovací ze silniční emulze v množství 0,60 kg/m2</t>
  </si>
  <si>
    <t>996194438</t>
  </si>
  <si>
    <t>Poznámka k položce:_x000d_
pod vrstvou ACL - dle pol. č. 577155122</t>
  </si>
  <si>
    <t>577134121</t>
  </si>
  <si>
    <t>Asfaltový beton vrstva obrusná ACO 11 (ABS) tř. I tl 40 mm š přes 3 m z nemodifikovaného asfaltu</t>
  </si>
  <si>
    <t>446517630</t>
  </si>
  <si>
    <t>Poznámka k položce:_x000d_
dle pol. č. 113154334 (bude čerpáno dle skutečnosti, dle pasportu)</t>
  </si>
  <si>
    <t>577155122</t>
  </si>
  <si>
    <t>Asfaltový beton vrstva ložní ACL 16 (ABH) tl 60 mm š přes 3 m z nemodifikovaného asfaltu</t>
  </si>
  <si>
    <t>-251265149</t>
  </si>
  <si>
    <t>Poznámka k položce:_x000d_
dle pol. č. 577134121 x koef. rozšíření vrstvy</t>
  </si>
  <si>
    <t>6187,5*1,03 'Přepočtené koeficientem množství</t>
  </si>
  <si>
    <t>915111112</t>
  </si>
  <si>
    <t>Vodorovné dopravní značení dělící čáry souvislé š 125 mm retroreflexní bílá barva</t>
  </si>
  <si>
    <t>-1295000787</t>
  </si>
  <si>
    <t xml:space="preserve">Poznámka k položce:_x000d_
Obnova VDZ - I. fáze </t>
  </si>
  <si>
    <t xml:space="preserve">(7500+15000)*2*0,05   "délka objízdné trasy dle TZ * na obou stranách komunikace * cca na 5% (dle pol. č. 113154334)</t>
  </si>
  <si>
    <t>10</t>
  </si>
  <si>
    <t>915211112</t>
  </si>
  <si>
    <t>Vodorovné dopravní značení dělící čáry souvislé š 125 mm retroreflexní bílý plast</t>
  </si>
  <si>
    <t>1006024823</t>
  </si>
  <si>
    <t xml:space="preserve">Poznámka k položce:_x000d_
Obnova VDZ - II. fáze, dle pol. č. 915111112_x000d_
</t>
  </si>
  <si>
    <t>11</t>
  </si>
  <si>
    <t>938908411</t>
  </si>
  <si>
    <t>Čištění vozovek splachováním vodou</t>
  </si>
  <si>
    <t>-579232903</t>
  </si>
  <si>
    <t xml:space="preserve">(7500+15000)*5,5      "délka objízdné trasy dle TZ * odhadnutá šířka</t>
  </si>
  <si>
    <t>12</t>
  </si>
  <si>
    <t>938909612</t>
  </si>
  <si>
    <t>Odstranění nánosu na krajnicích tl do 200 mm</t>
  </si>
  <si>
    <t>1429645668</t>
  </si>
  <si>
    <t>Poznámka k položce:_x000d_
dle pol. č. 569831111</t>
  </si>
  <si>
    <t>13</t>
  </si>
  <si>
    <t>-1191856693</t>
  </si>
  <si>
    <t xml:space="preserve">1687,5*0,2*2,0   "dle pol. č. 938909612 x tl. 0,2 m x koef. přepočtu na tuny</t>
  </si>
  <si>
    <t>14</t>
  </si>
  <si>
    <t>1939477135</t>
  </si>
  <si>
    <t>Poznámka k položce:_x000d_
dle pol. č. 997221551 x koef. 19 (odvoz do 20 km)</t>
  </si>
  <si>
    <t>675*19 'Přepočtené koeficientem množství</t>
  </si>
  <si>
    <t>997221855</t>
  </si>
  <si>
    <t>Poplatek za uložení odpadu z kameniva na skládce (skládkovné)</t>
  </si>
  <si>
    <t>1893090781</t>
  </si>
  <si>
    <t>Poznámka k položce:_x000d_
dle pol. č. 997221551</t>
  </si>
  <si>
    <t>VRN3</t>
  </si>
  <si>
    <t>Zařízení staveniště</t>
  </si>
  <si>
    <t>16</t>
  </si>
  <si>
    <t>031002000</t>
  </si>
  <si>
    <t>Související práce pro zařízení staveniště</t>
  </si>
  <si>
    <t>54370404</t>
  </si>
  <si>
    <t>Poznámka k položce:_x000d_
Pasport objízdné trasy - stav trasy bude před uzavírkou zmapován</t>
  </si>
  <si>
    <t>17</t>
  </si>
  <si>
    <t>092002000</t>
  </si>
  <si>
    <t>Ostatní náklady související s provozem</t>
  </si>
  <si>
    <t>1981237758</t>
  </si>
  <si>
    <t>Poznámka k položce:_x000d_
Kontrola v celé délce objízdné trasy po ukončení uzavírky</t>
  </si>
  <si>
    <t>SO 201 - Most ev.č. 330-003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</si>
  <si>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</si>
  <si>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</si>
  <si>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</si>
  <si>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</si>
  <si>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</si>
  <si>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</si>
  <si>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</si>
  <si>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VRN1 - Průzkumné, geodetické a projektové práce</t>
  </si>
  <si>
    <t xml:space="preserve">    VRN4 - Inženýrská činnost</t>
  </si>
  <si>
    <t xml:space="preserve">    VRN5 - Finanční náklady</t>
  </si>
  <si>
    <t>1937532386</t>
  </si>
  <si>
    <t>Poznámka k položce:_x000d_
odstranění náletových travin a křovin v příkopu a jeho okolí na vtoku a výtoku _x000d_
vč. naložení na dopravní prostředek</t>
  </si>
  <si>
    <t xml:space="preserve">(75+91)*1,2*0,7    "odměřeno z půdorysu x koef. na sklon svahu - cca 70% z celkové plochy</t>
  </si>
  <si>
    <t>112151355</t>
  </si>
  <si>
    <t>Kácení stromu s postupným spouštěním koruny a kmene D do 0,6 m</t>
  </si>
  <si>
    <t>-2087745407</t>
  </si>
  <si>
    <t>Poznámka k položce:_x000d_
dle fotodokumentace u vtoku_x000d_
vč.naložení větví a kmene na dopravní prostředek</t>
  </si>
  <si>
    <t>112201000R</t>
  </si>
  <si>
    <t>Bourání stávajícího bilboardu</t>
  </si>
  <si>
    <t>676093483</t>
  </si>
  <si>
    <t>Poznámka k položce:_x000d_
bourání stáv.bilboardu vč. sloupků a základových patek, vč. naložení, odvozu a uložení na skládku a poplatku za skládku.</t>
  </si>
  <si>
    <t>112201102</t>
  </si>
  <si>
    <t>Odstranění pařezů D do 500 mm</t>
  </si>
  <si>
    <t>-1395511140</t>
  </si>
  <si>
    <t xml:space="preserve">Poznámka k položce:_x000d_
dle pol. 112151355_x000d_
vč.naložení  na dopravní prostředek</t>
  </si>
  <si>
    <t>113107223</t>
  </si>
  <si>
    <t>Odstranění podkladu pl přes 200 m2 z kameniva drceného tl 300 mm</t>
  </si>
  <si>
    <t>348702547</t>
  </si>
  <si>
    <t>Poznámka k položce:_x000d_
odstranění podkl. vrstev komunikace v místě úprav v tl. cca 220 mm</t>
  </si>
  <si>
    <t>"bourání podkladních vrstev stáv. komunikace v místě úprav - odměřeno z půdorysu bourání</t>
  </si>
  <si>
    <t xml:space="preserve">205    "za O1 (směr Zvěřínek)</t>
  </si>
  <si>
    <t xml:space="preserve">200    "za O2 (směr Nymburk)</t>
  </si>
  <si>
    <t xml:space="preserve">43,23    "na mostě - dle šrafa v situaci bourání</t>
  </si>
  <si>
    <t>113107243</t>
  </si>
  <si>
    <t>Odstranění podkladu pl přes 200 m2 živičných tl 150 mm</t>
  </si>
  <si>
    <t>1036392075</t>
  </si>
  <si>
    <t>Poznámka k položce:_x000d_
odstranění starších (pravděpodobně živičných) podkladních vrstev vozovky v tl. 150 mm po odfrézování obrusné vrstvy</t>
  </si>
  <si>
    <t>113154114</t>
  </si>
  <si>
    <t>Frézování živičného krytu tl 100 mm pruh š 0,5 m pl do 500 m2 bez překážek v trase</t>
  </si>
  <si>
    <t>1500865916</t>
  </si>
  <si>
    <t xml:space="preserve">Poznámka k položce:_x000d_
Vyfrézovaný materiál (který nebude použit zpětně na stavbě) odkoupí zhotovitel včetně odvozu </t>
  </si>
  <si>
    <t>"odfrézování asfaltobet. vrstev komunikace v místě úprav - odměřeno z půdorysu bourání</t>
  </si>
  <si>
    <t>115001104</t>
  </si>
  <si>
    <t>Převedení vody potrubím DN do 300</t>
  </si>
  <si>
    <t>1925150299</t>
  </si>
  <si>
    <t xml:space="preserve">Poznámka k položce:_x000d_
Dočasné zatrubnění příkopu - montáž a demontáž, potrubí bude položeno na upravené dno ve výkopu pro most _x000d_
Zemní práce jsou součástí výkopů pro most </t>
  </si>
  <si>
    <t>115101202</t>
  </si>
  <si>
    <t>Čerpání vody na dopravní výšku do 10 m průměrný přítok do 1000 l/min</t>
  </si>
  <si>
    <t>hod</t>
  </si>
  <si>
    <t>-1237170444</t>
  </si>
  <si>
    <t xml:space="preserve">Poznámka k položce:_x000d_
vč. čerpacích jímek </t>
  </si>
  <si>
    <t xml:space="preserve">6*20*10   "odhad - 6 měsíců po 20-ti prac.dnech, 10 hodin pracovní doba</t>
  </si>
  <si>
    <t>122201402</t>
  </si>
  <si>
    <t>Vykopávky v zemníku na suchu v hornině tř. 3 objem do 1000 m3</t>
  </si>
  <si>
    <t>1515390797</t>
  </si>
  <si>
    <t>Poznámka k položce:_x000d_
sypanina pro zásypy za opěrami dle pol. 174101101a</t>
  </si>
  <si>
    <t>122201409</t>
  </si>
  <si>
    <t>Příplatek za lepivost u vykopávek v zemníku na suchu v hornině tř. 3</t>
  </si>
  <si>
    <t>-1728629876</t>
  </si>
  <si>
    <t>122202001R</t>
  </si>
  <si>
    <t xml:space="preserve">Poplatek za zemník - zemina pro zásyp </t>
  </si>
  <si>
    <t>-921615492</t>
  </si>
  <si>
    <t xml:space="preserve">Poznámka k položce:_x000d_
velmi vhodná zemina pro zásyp za opěrami dle ČSN 72 1002 - dle položky 174101101a, vynásobeno koef. 2,0 (2,0 t/m3)  </t>
  </si>
  <si>
    <t>193,614*2 'Přepočtené koeficientem množství</t>
  </si>
  <si>
    <t>122202002R</t>
  </si>
  <si>
    <t>Poplatek za zemník - ornice</t>
  </si>
  <si>
    <t>1828570355</t>
  </si>
  <si>
    <t xml:space="preserve">Poznámka k položce:_x000d_
ornice pro ohumusování dle položky 167101102, vynásobeno koef. 2,0 (2,0 t/m3)  </t>
  </si>
  <si>
    <t>23,953*2 'Přepočtené koeficientem množství</t>
  </si>
  <si>
    <t>125703312</t>
  </si>
  <si>
    <t>Čištění melioračních kanálů naplaveniny tl přes 250 do 500 mm dno zpevněné kamenem</t>
  </si>
  <si>
    <t>-581732141</t>
  </si>
  <si>
    <t>Poznámka k položce:_x000d_
odstranění naplavenin a usazenin v prostoru pod mostem a v příkopu na vtoku a výtoku _x000d_
vč. naložení na dopravní prostředek</t>
  </si>
  <si>
    <t>"dle výkresu bourání a půdorysu</t>
  </si>
  <si>
    <t xml:space="preserve">0,5*1,9*9,2   "pod stáv. konstrukcí mostu - tl. vrstvy x š. x dl.</t>
  </si>
  <si>
    <t xml:space="preserve">0,5*(35*1,202)    "stěny a dno příkopu na vtoku - tl. x plocha x koef. sklonu</t>
  </si>
  <si>
    <t xml:space="preserve">0,5*(40*1,25)    "stěny a dno příkopu na výtoku - dtto</t>
  </si>
  <si>
    <t>131201202</t>
  </si>
  <si>
    <t>Hloubení jam zapažených v hornině tř. 3 objemu do 1000 m3</t>
  </si>
  <si>
    <t>-548514827</t>
  </si>
  <si>
    <t>Poznámka k položce:_x000d_
vč. naložení na dopravní prostředek</t>
  </si>
  <si>
    <t>"výkop pro mostní rám - dle podél. řezu a dle půdorysu</t>
  </si>
  <si>
    <t xml:space="preserve">(72,7-8,1)*7,12    "(plocha výkopu v šikmém pod.řezu - plocha stáv.kam.kce) x dl. výkopu kolmá</t>
  </si>
  <si>
    <t xml:space="preserve">"výkop pro křídla za opěrou </t>
  </si>
  <si>
    <t xml:space="preserve">6*(8+8)   "výkop dle kolmý příčný řez na výtoku - plocha x dl.z půd.</t>
  </si>
  <si>
    <t xml:space="preserve">9*(10+8)    "výkop dle kolmý příčný řez na vtoku - plocha x dl.z půd.</t>
  </si>
  <si>
    <t>131201209</t>
  </si>
  <si>
    <t>Příplatek za lepivost u hloubení jam zapažených v hornině tř. 3</t>
  </si>
  <si>
    <t>-1625529863</t>
  </si>
  <si>
    <t>132201101</t>
  </si>
  <si>
    <t>Hloubení rýh š do 600 mm v hornině tř. 3 objemu do 100 m3</t>
  </si>
  <si>
    <t>-1974330641</t>
  </si>
  <si>
    <t>Poznámka k položce:_x000d_
rýhy pro betonové prahy pro zakončení dlažby v korytě příkopu</t>
  </si>
  <si>
    <t>"odměřeno z půdorysu a příč. řezů</t>
  </si>
  <si>
    <t xml:space="preserve">0,5*1,0*4,73*1,202    "rýha pro práh na vtokové straně - š. x v. x dl. x koef. sklonu</t>
  </si>
  <si>
    <t xml:space="preserve">0,5*1,0*4,56*1,202    "rýha pro práh na výtokové straně - dtto</t>
  </si>
  <si>
    <t>18</t>
  </si>
  <si>
    <t>132201109</t>
  </si>
  <si>
    <t>Příplatek za lepivost k hloubení rýh š do 600 mm v hornině tř. 3</t>
  </si>
  <si>
    <t>1854724442</t>
  </si>
  <si>
    <t>19</t>
  </si>
  <si>
    <t>153112122</t>
  </si>
  <si>
    <t>Zaberanění ocelových štětovnic na dl do 8 m ve standardních podmínkách z terénu</t>
  </si>
  <si>
    <t>-1790220938</t>
  </si>
  <si>
    <t>Poznámka k položce:_x000d_
dočasné pažení výkopů pro zřízení provizorní lávky</t>
  </si>
  <si>
    <t>"odměřeno z půdorysu</t>
  </si>
  <si>
    <t xml:space="preserve">25*8,0    "na vtoku - délka x odhad výšky</t>
  </si>
  <si>
    <t>20</t>
  </si>
  <si>
    <t>M</t>
  </si>
  <si>
    <t>159202200</t>
  </si>
  <si>
    <t xml:space="preserve">štětovnice  dle EN 10248-1</t>
  </si>
  <si>
    <t>808949955</t>
  </si>
  <si>
    <t>Poznámka k položce:_x000d_
opotřebení štětovnic dočasně zabudovaných se oceňuje ve specifikaci jako 0,5 násobek pořizovací ceny materiálu</t>
  </si>
  <si>
    <t>200*0,122 'Přepočtené koeficientem množství</t>
  </si>
  <si>
    <t>153113112</t>
  </si>
  <si>
    <t>Vytažení ocelových štětovnic dl do 12 m zaberaněných do hl 8 m z terénu ve standardnich podmínkách</t>
  </si>
  <si>
    <t>645806530</t>
  </si>
  <si>
    <t>22</t>
  </si>
  <si>
    <t>161101102</t>
  </si>
  <si>
    <t>Svislé přemístění výkopku z horniny tř. 1 až 4 hl výkopu do 4 m</t>
  </si>
  <si>
    <t>770144481</t>
  </si>
  <si>
    <t>23</t>
  </si>
  <si>
    <t>162301403</t>
  </si>
  <si>
    <t>Vodorovné přemístění větví stromů listnatých do 5 km D kmene do 700 mm</t>
  </si>
  <si>
    <t>578478677</t>
  </si>
  <si>
    <t>24</t>
  </si>
  <si>
    <t>162301413</t>
  </si>
  <si>
    <t>Vodorovné přemístění kmenů stromů listnatých do 5 km D kmene do 700 mm</t>
  </si>
  <si>
    <t>1791202522</t>
  </si>
  <si>
    <t>Poznámka k položce:_x000d_
dle pol. 112151355</t>
  </si>
  <si>
    <t>25</t>
  </si>
  <si>
    <t>-717767507</t>
  </si>
  <si>
    <t>26</t>
  </si>
  <si>
    <t>162701105a</t>
  </si>
  <si>
    <t>Vodorovné přemístění do 10000 m výkopku/sypaniny z horniny tř. 1 až 4</t>
  </si>
  <si>
    <t>1970129562</t>
  </si>
  <si>
    <t>"zemina</t>
  </si>
  <si>
    <t xml:space="preserve">717,952-201,889   "zemina z výkopu dle pol. 131201202 a odečet zeminy pro použití zpět dle pol. 174101101b</t>
  </si>
  <si>
    <t xml:space="preserve">6,067    "zemina z rýh dle pol. 132201101</t>
  </si>
  <si>
    <t xml:space="preserve">54,775    "nános zeminy z čištění koryt dle pol. 125703312</t>
  </si>
  <si>
    <t>Mezisoučet</t>
  </si>
  <si>
    <t>"podkladní vrstvy komunikace pravděpodobně z MZK</t>
  </si>
  <si>
    <t xml:space="preserve">448,23*0,220    "podkl. vrstva komunikace tl. 220 mm dle pol. 113107223</t>
  </si>
  <si>
    <t>27</t>
  </si>
  <si>
    <t>162701105b</t>
  </si>
  <si>
    <t>-1125097169</t>
  </si>
  <si>
    <t xml:space="preserve">23,953   "dovoz ornice pro ohumusování dle pol. 182301121</t>
  </si>
  <si>
    <t xml:space="preserve">193,355   "dovoz zeminy pro zásyp dle pol. 174101101a</t>
  </si>
  <si>
    <t>28</t>
  </si>
  <si>
    <t>162701109</t>
  </si>
  <si>
    <t>Příplatek k vodorovnému přemístění výkopku/sypaniny z horniny tř. 1 až 4 ZKD 1000 m přes 10000 m</t>
  </si>
  <si>
    <t>-1770628621</t>
  </si>
  <si>
    <t>Poznámka k položce:_x000d_
odvoz výkopů na skládku do celk. vzdálenosti 20 km</t>
  </si>
  <si>
    <t>675,516*10 'Přepočtené koeficientem množství</t>
  </si>
  <si>
    <t>29</t>
  </si>
  <si>
    <t>167101102</t>
  </si>
  <si>
    <t>Nakládání výkopku z hornin tř. 1 až 4 přes 100 m3</t>
  </si>
  <si>
    <t>1231075691</t>
  </si>
  <si>
    <t>Poznámka k položce:_x000d_
nakládání zeminy pro ohumusování ze zemníku - množství (plocha) dle pol. 182301121 x tl. 100 mm - násobeno koef. 0,1</t>
  </si>
  <si>
    <t>239,532*0,1 'Přepočtené koeficientem množství</t>
  </si>
  <si>
    <t>30</t>
  </si>
  <si>
    <t>167101103</t>
  </si>
  <si>
    <t>Nakládání nebo překládání výkopku z horniny tř. 1 až 4</t>
  </si>
  <si>
    <t>-1582874749</t>
  </si>
  <si>
    <t>Poznámka k položce:_x000d_
složení zeminy pro ohumusování na stavbě dle pol. 167101102</t>
  </si>
  <si>
    <t>31</t>
  </si>
  <si>
    <t>-802690378</t>
  </si>
  <si>
    <t>Poznámka k položce:_x000d_
uložení přebytku zeminy a nevhodného výkopu na skládku</t>
  </si>
  <si>
    <t>32</t>
  </si>
  <si>
    <t>1605096111</t>
  </si>
  <si>
    <t>Poznámka k položce:_x000d_
dle pol. 171201201 x koef. 2,0 pro převod na tuny</t>
  </si>
  <si>
    <t>675,516*2 'Přepočtené koeficientem množství</t>
  </si>
  <si>
    <t>33</t>
  </si>
  <si>
    <t>174101101a</t>
  </si>
  <si>
    <t>Zásyp jam, šachet rýh nebo kolem objektů sypaninou se zhutněním</t>
  </si>
  <si>
    <t>-237687860</t>
  </si>
  <si>
    <t>Poznámka k položce:_x000d_
1/ Zásyp za opěrou nad těsnící vrstvou - nakoupený materiál - zemina velmi vhodná do násypů dle ČSN 72 1002, míra zhutnění min. D=100%, hutněno po vrstvách max. 300 mm_x000d_
2/ Zásyp základů za opěrou pod těsnící vrstvou a lícových stran opěr a křídel - nakoupený materiál - zemina velmi vhodná do násypů dle ČSN 72 1002, min. míra zhutnění I=0,75-0,80 nebo D=95%, hutněno po vrstvách max. 300 mm</t>
  </si>
  <si>
    <t>"odměřeno z půdorysu a výkresů tvaru NK</t>
  </si>
  <si>
    <t>" 1/ zásyp nad těsněním</t>
  </si>
  <si>
    <t xml:space="preserve">0,78*8,8    "zásyp za opěrou O1 a mezi křídly - plocha v kolmém řezu x šikmá dl.</t>
  </si>
  <si>
    <t xml:space="preserve">0,86*8,8    "zásyp za opěrou O2 a mezi křídly - plocha v kolmém řezu x šikmá dl.</t>
  </si>
  <si>
    <t>" 2/ zásyp základů pod těsněním, boků a lícových stran křídel</t>
  </si>
  <si>
    <t xml:space="preserve">3,5*8,8    "zásyp základu opěry O1 mezi křídly - plocha x dl.</t>
  </si>
  <si>
    <t xml:space="preserve">3,5*8,8    "zásyp základu opěry O2 mezi křídly - plocha x dl.</t>
  </si>
  <si>
    <t xml:space="preserve">(13*1,8)+(13*2,8)    "zásyp křídel vč. základů na vtoku - plocha z pohledu x dl. vlevo a vpravo</t>
  </si>
  <si>
    <t xml:space="preserve">(12,34*2,0)+(12,26*2,7)    "zásyp křídel vč. základů na výtoku - plocha z pohledu x dl. </t>
  </si>
  <si>
    <t>34</t>
  </si>
  <si>
    <t>174101101b</t>
  </si>
  <si>
    <t>1551131890</t>
  </si>
  <si>
    <t xml:space="preserve">2*(0,5*0,5*1,0)   "2 kusy x odhad rozměrů - zásyp jam po pařezech zeminou ze stavby</t>
  </si>
  <si>
    <t xml:space="preserve">(12,1+12,58)*8,16    "plocha ze šikmého řezu x délka z kolm - zásyp volného prostoru mezi výkopem a novou stavbou vč zásypů - použitá zemina ze stavby</t>
  </si>
  <si>
    <t>35</t>
  </si>
  <si>
    <t>174201202</t>
  </si>
  <si>
    <t>Zásyp jam po pařezech D pařezů do 500 mm</t>
  </si>
  <si>
    <t>1157218241</t>
  </si>
  <si>
    <t>36</t>
  </si>
  <si>
    <t>181951102</t>
  </si>
  <si>
    <t>Úprava pláně v hornině tř. 1 až 4 se zhutněním</t>
  </si>
  <si>
    <t>-888784465</t>
  </si>
  <si>
    <t>Poznámka k položce:_x000d_
úprava základové spáry před betonáží podkladního betonu pod základy opěr a křídel se zhutněním_x000d_
dle pol. 273321118</t>
  </si>
  <si>
    <t xml:space="preserve">84,0    "odměřeno z půdorysu tvaru NK</t>
  </si>
  <si>
    <t>37</t>
  </si>
  <si>
    <t>182101101</t>
  </si>
  <si>
    <t>Svahování v zářezech v hornině tř. 1 až 4</t>
  </si>
  <si>
    <t>-1618800368</t>
  </si>
  <si>
    <t>Poznámka k položce:_x000d_
vyrovnání šikmých stěn přívalového příkopu po odstranění nánosů - příprava před odlážděním</t>
  </si>
  <si>
    <t xml:space="preserve">"dle půdorysu </t>
  </si>
  <si>
    <t xml:space="preserve">22*1,202    "stěny a dno příkopu na vtoku - plocha x koef. sklonu</t>
  </si>
  <si>
    <t xml:space="preserve">17*1,202    "stěny a dno příkopu na výtoku - dtto</t>
  </si>
  <si>
    <t>38</t>
  </si>
  <si>
    <t>182301121</t>
  </si>
  <si>
    <t>Rozprostření ornice pl do 500 m2 ve svahu přes 1:5 tl vrstvy do 100 mm</t>
  </si>
  <si>
    <t>1865347795</t>
  </si>
  <si>
    <t>"odměřeno z koordinační situace</t>
  </si>
  <si>
    <t xml:space="preserve">20,0+20,0    "suché koryto na vtoku a na výtoku - odhad</t>
  </si>
  <si>
    <t xml:space="preserve">(24+49)*1,202       "za odlážděním na vtoku x koef. sklonu svahu</t>
  </si>
  <si>
    <t xml:space="preserve">(43+50)*1,202      "za odlážděním na výtoku x koef. sklonu svahu</t>
  </si>
  <si>
    <t>39</t>
  </si>
  <si>
    <t>183405211</t>
  </si>
  <si>
    <t>Výsev trávníku hydroosevem na ornici</t>
  </si>
  <si>
    <t>-2046502878</t>
  </si>
  <si>
    <t>40</t>
  </si>
  <si>
    <t>005724100</t>
  </si>
  <si>
    <t>osivo směs travní parková</t>
  </si>
  <si>
    <t>kg</t>
  </si>
  <si>
    <t>-2022046722</t>
  </si>
  <si>
    <t>239,532*0,025 'Přepočtené koeficientem množství</t>
  </si>
  <si>
    <t>41</t>
  </si>
  <si>
    <t>184802311</t>
  </si>
  <si>
    <t>Chemické odplevelení před založením kultury nad 20 m2 postřikem na široko ve svahu do 1:1</t>
  </si>
  <si>
    <t>860844720</t>
  </si>
  <si>
    <t>42</t>
  </si>
  <si>
    <t>185803113</t>
  </si>
  <si>
    <t>Ošetření trávníku shrabáním ve svahu do 1:1</t>
  </si>
  <si>
    <t>-1712822168</t>
  </si>
  <si>
    <t>Poznámka k položce:_x000d_
Pokosení se shrabáním, naložením shrabu na dopravní prostředek s odvezením do vzdálenosti 20 km a vyložením shrabu</t>
  </si>
  <si>
    <t>43</t>
  </si>
  <si>
    <t>185804312</t>
  </si>
  <si>
    <t>Zalití rostlin vodou plocha přes 20 m2</t>
  </si>
  <si>
    <t>478987237</t>
  </si>
  <si>
    <t>Poznámka k položce:_x000d_
zalití nově vysazených trávníků - 10 l/m2 - 3x zálivka (plocha x koef. 0,03)</t>
  </si>
  <si>
    <t>239,532*0,03 'Přepočtené koeficientem množství</t>
  </si>
  <si>
    <t>Zakládání</t>
  </si>
  <si>
    <t>44</t>
  </si>
  <si>
    <t>212311111</t>
  </si>
  <si>
    <t>Obetonování výstění příčného odvodnění mostu včetně žlabovky</t>
  </si>
  <si>
    <t>941475468</t>
  </si>
  <si>
    <t>Poznámka k položce:_x000d_
obetonování vyústění drenáže za opěrami do příkopu (kaplička)</t>
  </si>
  <si>
    <t>45</t>
  </si>
  <si>
    <t>212341111</t>
  </si>
  <si>
    <t>Obetonování drenážních trub mezerovitým betonem</t>
  </si>
  <si>
    <t>-1814729366</t>
  </si>
  <si>
    <t>"obetonování drenážních trub za opěrami a křídly</t>
  </si>
  <si>
    <t xml:space="preserve">0,28*0,28*(9,28*2)    "š. x v. x celk. dl. dle pol. 212792212</t>
  </si>
  <si>
    <t>46</t>
  </si>
  <si>
    <t>212792212</t>
  </si>
  <si>
    <t>Odvodnění mostní opěry - drenážní flexibilní plastové potrubí DN 160</t>
  </si>
  <si>
    <t>-5906784</t>
  </si>
  <si>
    <t>Poznámka k položce:_x000d_
perforovaná drenážní flexibilní trubka DN 150</t>
  </si>
  <si>
    <t>"odvodnění rubu opěr - odměřeno z půdorysu</t>
  </si>
  <si>
    <t xml:space="preserve">9,28    "rub O1 </t>
  </si>
  <si>
    <t xml:space="preserve">9,28    "rub O2 </t>
  </si>
  <si>
    <t>47</t>
  </si>
  <si>
    <t>212792312</t>
  </si>
  <si>
    <t>Odvodnění mostní opěry - drenážní plastové potrubí HDPE DN 160</t>
  </si>
  <si>
    <t>1097482647</t>
  </si>
  <si>
    <t>Poznámka k položce:_x000d_
vyústění drenáže za opěrami z trub plast hladkých vč. napojení na flexibilní potrubí</t>
  </si>
  <si>
    <t xml:space="preserve">0,5*2    "vyústění drenáže za O1 a O2 výtoku - vč. průchodu křídlem - odměřeno z půdorysu</t>
  </si>
  <si>
    <t>48</t>
  </si>
  <si>
    <t>212972113</t>
  </si>
  <si>
    <t>Opláštění drenážních trub filtrační textilií DN 160</t>
  </si>
  <si>
    <t>1920026238</t>
  </si>
  <si>
    <t>Poznámka k položce:_x000d_
dle pol. 212792212</t>
  </si>
  <si>
    <t>49</t>
  </si>
  <si>
    <t>273311123</t>
  </si>
  <si>
    <t>Základové desky z betonu prostého C 8/10</t>
  </si>
  <si>
    <t>-1546125580</t>
  </si>
  <si>
    <t>Poznámka k položce:_x000d_
zlepšení základové spáry mostu hutněným hubeným betonem C 8/10-X0 tl. 0,5 m</t>
  </si>
  <si>
    <t>"odměřeno z výkresu Nový stav - př.řez šikmý a kolmý řez pod.</t>
  </si>
  <si>
    <t xml:space="preserve">12,5*6,8    "délka v př.řezu šikmém x plocha v pod. řezu kolmém</t>
  </si>
  <si>
    <t>50</t>
  </si>
  <si>
    <t>273321118</t>
  </si>
  <si>
    <t>Základové desky ze ŽB C 30/37</t>
  </si>
  <si>
    <t>-573452878</t>
  </si>
  <si>
    <t>Poznámka k položce:_x000d_
základy ze želbet. C 30/37-XC4,XD2,XF3</t>
  </si>
  <si>
    <t>"odměřeno z výkresu tvaru NK</t>
  </si>
  <si>
    <t xml:space="preserve">83,89*0,45    "plocha z půdorysu x v. základu</t>
  </si>
  <si>
    <t>51</t>
  </si>
  <si>
    <t>273354111</t>
  </si>
  <si>
    <t>Bednění základových desek - zřízení</t>
  </si>
  <si>
    <t>104199995</t>
  </si>
  <si>
    <t>Poznámka k položce:_x000d_
bednění základu mostního rámu a křídel</t>
  </si>
  <si>
    <t xml:space="preserve">61,33*0,45    "odměřeno z půdorysu - dl. po obvodu x v. základu</t>
  </si>
  <si>
    <t>52</t>
  </si>
  <si>
    <t>273354211</t>
  </si>
  <si>
    <t>Bednění základových desek - odstranění</t>
  </si>
  <si>
    <t>1640757014</t>
  </si>
  <si>
    <t>Poznámka k položce:_x000d_
dle pol. 273354111</t>
  </si>
  <si>
    <t>53</t>
  </si>
  <si>
    <t>273361116</t>
  </si>
  <si>
    <t>Výztuž základových desek z betonářské oceli 10 505</t>
  </si>
  <si>
    <t>-1335169811</t>
  </si>
  <si>
    <t>Poznámka k položce:_x000d_
výztuž základů opěr a křídel cca 180 kg/m3 betonu (množství vynásobeno koef. 0,18), dle pol. 273321118_x000d_
B 500B</t>
  </si>
  <si>
    <t>37,751*0,18 'Přepočtené koeficientem množství</t>
  </si>
  <si>
    <t>54</t>
  </si>
  <si>
    <t>275311124</t>
  </si>
  <si>
    <t>Základové patky a bloky z betonu prostého C 12/15</t>
  </si>
  <si>
    <t>171097793</t>
  </si>
  <si>
    <t>"podkladní beton pod drenáží za opěrou - dle podél. řezu a výkresu NovyStav</t>
  </si>
  <si>
    <t xml:space="preserve">0,3*1,4*18,56*1,1    "tl. x v. x dl.dle pol. 212792212 + rezerva na vyspádování</t>
  </si>
  <si>
    <t>Svislé a kompletní konstrukce</t>
  </si>
  <si>
    <t>55</t>
  </si>
  <si>
    <t>317171126</t>
  </si>
  <si>
    <t>Kotvení monolitického betonu římsy do mostovky kotvou do vývrtu</t>
  </si>
  <si>
    <t>-1320475070</t>
  </si>
  <si>
    <t>Poznámka k položce:_x000d_
kotvy říms vč. vrtů, výplně kapsy a podlití kotvy</t>
  </si>
  <si>
    <t xml:space="preserve">12*2    "kotvy říms na mostovce - cca po 0,5 m</t>
  </si>
  <si>
    <t>56</t>
  </si>
  <si>
    <t>548792020R</t>
  </si>
  <si>
    <t>kotva pro uchycení římsy do vývrtu</t>
  </si>
  <si>
    <t>-1525749725</t>
  </si>
  <si>
    <t>57</t>
  </si>
  <si>
    <t>317321118</t>
  </si>
  <si>
    <t>Mostní římsy ze ŽB C 30/37</t>
  </si>
  <si>
    <t>-70875960</t>
  </si>
  <si>
    <t xml:space="preserve">0,37*5,92*2   "římsa na vtoku a na výtoku na NK - průřez x dl.</t>
  </si>
  <si>
    <t xml:space="preserve">0,32*(3,6+4,1)   "římsa na křídlech na vtoku - průřez x dl.</t>
  </si>
  <si>
    <t xml:space="preserve">0,32*(3,6+4,1)    "římsa na křídlech na výtoku - průřez x dl.</t>
  </si>
  <si>
    <t>58</t>
  </si>
  <si>
    <t>317353121</t>
  </si>
  <si>
    <t>Bednění mostních říms všech tvarů - zřízení</t>
  </si>
  <si>
    <t>-1803741250</t>
  </si>
  <si>
    <t xml:space="preserve">(0,3+0,6+0,3)*5,92*2    "římsy na mostovce - (š.vyložení + v. + v.) x dl. x 2 římsy</t>
  </si>
  <si>
    <t xml:space="preserve">(0,3+0,6+0,3)*(3,6+4,1)   "římsy na křídlech na vtoku - (š.vyložení + v. + v.) x součet dl.</t>
  </si>
  <si>
    <t xml:space="preserve">(0,3+0,6+0,3)*(3,6+4,1)   "římsy na křídlech na výtoku - (š.vyložení + v. + v.) x součet dl.</t>
  </si>
  <si>
    <t>59</t>
  </si>
  <si>
    <t>317353221</t>
  </si>
  <si>
    <t>Bednění mostních říms všech tvarů - odstranění</t>
  </si>
  <si>
    <t>-119714235</t>
  </si>
  <si>
    <t>Poznámka k položce:_x000d_
dle pol. 317353121</t>
  </si>
  <si>
    <t>60</t>
  </si>
  <si>
    <t>317353311</t>
  </si>
  <si>
    <t>Vložení matrice do bednění mostních říms</t>
  </si>
  <si>
    <t>-21730712</t>
  </si>
  <si>
    <t>Poznámka k položce:_x000d_
matrice v bednění s vyznačením letopočtu dokončení stavby mostu je možné umístit i do bednění mostních křídel</t>
  </si>
  <si>
    <t xml:space="preserve">(0,35*0,8)*2    "2 ks - přibližný rozměr,  upřesní se v dalším stupni PD</t>
  </si>
  <si>
    <t>61</t>
  </si>
  <si>
    <t>317361116</t>
  </si>
  <si>
    <t>Výztuž mostních říms z betonářské oceli 10 505</t>
  </si>
  <si>
    <t>1897683514</t>
  </si>
  <si>
    <t>Poznámka k položce:_x000d_
výztuž říms cca 170 kg/m3 betonu (množství vynásobeno koef. 0,17), množství betonu dle pol. 317321118_x000d_
B 500B</t>
  </si>
  <si>
    <t>9,309*0,17 'Přepočtené koeficientem množství</t>
  </si>
  <si>
    <t>62</t>
  </si>
  <si>
    <t>317661141</t>
  </si>
  <si>
    <t>Výplň spár monolitické římsy tmelem polyuretanovým šířky spáry do 15 mm</t>
  </si>
  <si>
    <t>954173383</t>
  </si>
  <si>
    <t>Poznámka k položce:_x000d_
výplň pracovních spár římsy vč. penetračního nátěru pro zvýšení přilnavosti tmelu, spára bude provedena vložením lišty</t>
  </si>
  <si>
    <t xml:space="preserve">(3,6+4,1)   "napojení říms na křídlech na vtoku - dl. x 2 ks</t>
  </si>
  <si>
    <t xml:space="preserve">(3,6+4,1)   "napojení říms na křídlech na výtoku - dl. x 2 ks</t>
  </si>
  <si>
    <t>63</t>
  </si>
  <si>
    <t>334323118</t>
  </si>
  <si>
    <t>Mostní opěry a úložné prahy ze ŽB C 30/37</t>
  </si>
  <si>
    <t>-1329958076</t>
  </si>
  <si>
    <t xml:space="preserve">Poznámka k položce:_x000d_
stěny rámu ze železobetonu C 30/37-XC4,XD1,XF4 </t>
  </si>
  <si>
    <t>"odměřeno z výkresu tvaru NK - stěny rámu po úroveň prac.spáry pod horní deskou rámu</t>
  </si>
  <si>
    <t xml:space="preserve">2,1*9,8*0,6*2    "v. x dl. x tl. x 2 stěny</t>
  </si>
  <si>
    <t>64</t>
  </si>
  <si>
    <t>334323218</t>
  </si>
  <si>
    <t>Mostní křídla a závěrné zídky ze ŽB C 30/37</t>
  </si>
  <si>
    <t>1342227935</t>
  </si>
  <si>
    <t>Poznámka k položce:_x000d_
křídla rámu z betonu C 30/37-XC4,XD1,XF4</t>
  </si>
  <si>
    <t xml:space="preserve">10,44*0,45    "pravé křídlo na O1 (směr Zvěřínek) - plocha x tl. </t>
  </si>
  <si>
    <t xml:space="preserve">10,66*0,45    "levé křídlo na O1 (směr Nymburk) - plocha x tl. </t>
  </si>
  <si>
    <t xml:space="preserve">10,77*0,45    "pravé křídlo na O2 (směr Nymburk) - plocha x tl. </t>
  </si>
  <si>
    <t xml:space="preserve">10,54*0,45    "levé křídlo na O2 (směr Zvěřínek) - plocha x tl. </t>
  </si>
  <si>
    <t>65</t>
  </si>
  <si>
    <t>334351112</t>
  </si>
  <si>
    <t>Bednění systémové mostních opěr a úložných prahů z překližek pro ŽB - zřízení</t>
  </si>
  <si>
    <t>-437667146</t>
  </si>
  <si>
    <t>Poznámka k položce:_x000d_
bednění stěn rámu</t>
  </si>
  <si>
    <t xml:space="preserve">9,8*2,1*2*2    "stěny rámu - dl. x v. x oboustranné x 2 opěry    </t>
  </si>
  <si>
    <t xml:space="preserve">0,6*2,1*4    "boky rámu - š. x v. x 4 ks</t>
  </si>
  <si>
    <t>66</t>
  </si>
  <si>
    <t>334351211</t>
  </si>
  <si>
    <t>Bednění systémové mostních opěr a úložných prahů z překližek - odstranění</t>
  </si>
  <si>
    <t>-55858570</t>
  </si>
  <si>
    <t>67</t>
  </si>
  <si>
    <t>334352111</t>
  </si>
  <si>
    <t>Bednění mostních křídel a závěrných zídek ze systémového bednění s výplní z překližek - zřízení</t>
  </si>
  <si>
    <t>1150929226</t>
  </si>
  <si>
    <t xml:space="preserve">(10,44*2)+(0,45*2,8)    "pravé křídlo na O1 (směr Zvěřínek) - 2x plocha + bok</t>
  </si>
  <si>
    <t xml:space="preserve">(10,66*2)+(2,8*0,45)    "levé křídlo na O1 (směr Nymburk) - 2x plocha + bok</t>
  </si>
  <si>
    <t xml:space="preserve">(10,77*2)+(2,8*0,45)    "pravé křídlo na O2 (směr Nymburk) - 2x plocha + bok</t>
  </si>
  <si>
    <t xml:space="preserve">(10,54*2)+(2,8*0,45)    "levé křídlo na O2 (směr Zvěřínek) - 2x plocha + bok</t>
  </si>
  <si>
    <t>68</t>
  </si>
  <si>
    <t>334352211</t>
  </si>
  <si>
    <t>Bednění mostních křídel a závěrných zídek ze systémového bednění s výplní z překližek - odstranění</t>
  </si>
  <si>
    <t>1145681381</t>
  </si>
  <si>
    <t>Poznámka k položce:_x000d_
dle pol. 334352111</t>
  </si>
  <si>
    <t>69</t>
  </si>
  <si>
    <t>334359112</t>
  </si>
  <si>
    <t>Výřez bednění pro prostup trub betonovou konstrukcí DN 300</t>
  </si>
  <si>
    <t>959695987</t>
  </si>
  <si>
    <t xml:space="preserve">2   "prostup chráničky DN 200 křídlem O1 a O2 (odvodnění rubu opěry)</t>
  </si>
  <si>
    <t>70</t>
  </si>
  <si>
    <t>334361216</t>
  </si>
  <si>
    <t>Výztuž dříků opěr z betonářské oceli 10 505</t>
  </si>
  <si>
    <t>1060430443</t>
  </si>
  <si>
    <t xml:space="preserve">Poznámka k položce:_x000d_
výztuž stěn rámu cca 180 kg/m3 betonu  (množství vynásobeno koef. 0,18), dle pol. 334323118_x000d_
B 500B</t>
  </si>
  <si>
    <t>24,696*0,18 'Přepočtené koeficientem množství</t>
  </si>
  <si>
    <t>71</t>
  </si>
  <si>
    <t>334361226</t>
  </si>
  <si>
    <t>Výztuž křídel, závěrných zdí z betonářské oceli 10 505</t>
  </si>
  <si>
    <t>-342197147</t>
  </si>
  <si>
    <t xml:space="preserve">Poznámka k položce:_x000d_
výztuž křídel cca 180 kg/m3 betonu  (množství vynásobeno koef. 0,18), dle pol. 334323218_x000d_
B 500B_x000d_
</t>
  </si>
  <si>
    <t>19,085*0,18 'Přepočtené koeficientem množství</t>
  </si>
  <si>
    <t>72</t>
  </si>
  <si>
    <t>334791114</t>
  </si>
  <si>
    <t>Prostup v betonových zdech z plastových trub DN do 200</t>
  </si>
  <si>
    <t>115603821</t>
  </si>
  <si>
    <t xml:space="preserve">0,5*2   "prostup chráničky DN 200 křídlem O1 a O2 (odvodnění rubu opěr)</t>
  </si>
  <si>
    <t>Vodorovné konstrukce</t>
  </si>
  <si>
    <t>73</t>
  </si>
  <si>
    <t>421321128</t>
  </si>
  <si>
    <t>Mostní nosné konstrukce deskové ze ŽB C 30/37</t>
  </si>
  <si>
    <t>215733794</t>
  </si>
  <si>
    <t>Poznámka k položce:_x000d_
horní deska rámu z betonu C 30/37-XC4,XD1,XF2</t>
  </si>
  <si>
    <t>"odměřeno z výkresu tvaru NK - horní deska po prac. spáru na styku s opěrou</t>
  </si>
  <si>
    <t xml:space="preserve">2,52*9,8    "průřez v podél.řezu kolmém x dl. mostu šikmá</t>
  </si>
  <si>
    <t xml:space="preserve">(0,031+0,03)*6,0     "zvýšení pod římsami - součet ploch pod levou a pravou římsou x dl.</t>
  </si>
  <si>
    <t>74</t>
  </si>
  <si>
    <t>421351131</t>
  </si>
  <si>
    <t>Bednění boční stěny konstrukcí mostů výšky do 350 mm - zřízení</t>
  </si>
  <si>
    <t>-788457913</t>
  </si>
  <si>
    <t>"bednění svislých stěn horní desky rámu - odměřeno z výkresu tvaru</t>
  </si>
  <si>
    <t xml:space="preserve">2,52*3    "čela desky vč. smršťovací spáry</t>
  </si>
  <si>
    <t xml:space="preserve">(0,35+0,27)*9,8*2    "boky stěny rámu (část stěny po prac.spáru a zkosení)</t>
  </si>
  <si>
    <t>75</t>
  </si>
  <si>
    <t>421351231</t>
  </si>
  <si>
    <t>Bednění stěny boční konstrukcí mostů výšky do 350 mm - odstranění</t>
  </si>
  <si>
    <t>485479739</t>
  </si>
  <si>
    <t>Poznámka k položce:_x000d_
dle pol. 421351131</t>
  </si>
  <si>
    <t>76</t>
  </si>
  <si>
    <t>421361226</t>
  </si>
  <si>
    <t>Výztuž ŽB deskového mostu z betonářské oceli 10 505</t>
  </si>
  <si>
    <t>-610678183</t>
  </si>
  <si>
    <t>Poznámka k položce:_x000d_
výztuž horní nosné desky rámu - cca 220 kg/m3 betonu (množství vynásobeno koef. 0,22)_x000d_
dle pol. 421321128_x000d_
B 500B</t>
  </si>
  <si>
    <t>25,062*0,22 'Přepočtené koeficientem množství</t>
  </si>
  <si>
    <t>77</t>
  </si>
  <si>
    <t>421955112</t>
  </si>
  <si>
    <t>Bednění z překližek na mostní skruži - zřízení</t>
  </si>
  <si>
    <t>-356161801</t>
  </si>
  <si>
    <t xml:space="preserve">4,0*9,8    "bednění pro desku rámu</t>
  </si>
  <si>
    <t>78</t>
  </si>
  <si>
    <t>421955212</t>
  </si>
  <si>
    <t>Bednění z překližek na mostní skruži - odstranění</t>
  </si>
  <si>
    <t>1066433071</t>
  </si>
  <si>
    <t>Poznámka k položce:_x000d_
dle pol. 2¨421955112</t>
  </si>
  <si>
    <t>79</t>
  </si>
  <si>
    <t>451315114</t>
  </si>
  <si>
    <t>Podkladní nebo výplňová vrstva z betonu C 12/15 tl do 100 mm</t>
  </si>
  <si>
    <t>-1793922040</t>
  </si>
  <si>
    <t xml:space="preserve">"podkladní beton C 12/15-X0 </t>
  </si>
  <si>
    <t xml:space="preserve">4,0*9,8    "podkladní beton proměnlivé tl. cca 200-300 mm  pro vytvarování dna vodoteče uvnitř mostu (nad úroveň 200 mm)  - š. x dl.</t>
  </si>
  <si>
    <t>80</t>
  </si>
  <si>
    <t>451315124</t>
  </si>
  <si>
    <t>Podkladní nebo výplňová vrstva z betonu C 12/15 tl do 150 mm</t>
  </si>
  <si>
    <t>-107380675</t>
  </si>
  <si>
    <t xml:space="preserve">115,4    "pod základovou deskou NK a křídel - odměřeno z půdorysu tvaru NK</t>
  </si>
  <si>
    <t>81</t>
  </si>
  <si>
    <t>451315134</t>
  </si>
  <si>
    <t>Podkladní nebo výplňová vrstva z betonu C 12/15 tl do 200 mm</t>
  </si>
  <si>
    <t>995265872</t>
  </si>
  <si>
    <t xml:space="preserve">4,0*9,8    "podkladní beton proměnlivé tl. 200-300 mm pro vytvarování dna vodoteče uvnitř mostu - š. x dl.</t>
  </si>
  <si>
    <t>82</t>
  </si>
  <si>
    <t>451317777</t>
  </si>
  <si>
    <t>Podklad nebo lože pod dlažbu vodorovný nebo do sklonu 1:5 z betonu prostého tl do 100 mm</t>
  </si>
  <si>
    <t>1046719921</t>
  </si>
  <si>
    <t>Poznámka k položce:_x000d_
bet. lože tl. 50 mm pod dlažbou dle pol. 465513157, a dle výkres č.C.4.9 (celková tl. lože 150 mm)</t>
  </si>
  <si>
    <t>83</t>
  </si>
  <si>
    <t>451576121</t>
  </si>
  <si>
    <t>Podkladní a výplňová vrstva ze štěrkopísku tl do 200 mm</t>
  </si>
  <si>
    <t>-1101816835</t>
  </si>
  <si>
    <t>"těsnění za opěrami - podsyp a vrchní drenážní vrstva ze ŠP tl. 150 mm</t>
  </si>
  <si>
    <t xml:space="preserve">0,93*8,77     "za opěrou O1 -plocha x dl. </t>
  </si>
  <si>
    <t xml:space="preserve">0,91*8,77    "za opěrou O2 - dtto</t>
  </si>
  <si>
    <t>84</t>
  </si>
  <si>
    <t>452318510</t>
  </si>
  <si>
    <t>Zajišťovací práh z betonu prostého se zvýšenými nároky na prostředí</t>
  </si>
  <si>
    <t>-559137480</t>
  </si>
  <si>
    <t>Poznámka k položce:_x000d_
betonové prahy pro zakončení dlažby v korytě příkopu z betonu prostého C 25/30, vč.bednění</t>
  </si>
  <si>
    <t xml:space="preserve">0,5*1,0*4,73*1,202    "práh na vtokové straně - š. x v. x dl. x koef. sklonu</t>
  </si>
  <si>
    <t xml:space="preserve">0,5*1,0*4,56*1,202    "práh na výtokové straně - dtto</t>
  </si>
  <si>
    <t>85</t>
  </si>
  <si>
    <t>458501112</t>
  </si>
  <si>
    <t>Výplňové klíny za opěrou z kameniva drceného hutněného po vrstvách</t>
  </si>
  <si>
    <t>-315818252</t>
  </si>
  <si>
    <t>Poznámka k položce:_x000d_
ochranný zásyp rubu opěr ze ŠD 0-32, míra zhutnění I=0,85, hutněno po vrstvách max. 300 mm</t>
  </si>
  <si>
    <t>"ochranný zásyp rubu opěr a křídel s drenážní funkcí - přechodový klín</t>
  </si>
  <si>
    <t xml:space="preserve">1,53*8,77    "za opěrou O1 - plocha v kolmém řezu x šikmá dl.</t>
  </si>
  <si>
    <t xml:space="preserve">1,58*8,77    "za opěrou O2 - plocha v kolmém řezu x šikmá dl.</t>
  </si>
  <si>
    <t>86</t>
  </si>
  <si>
    <t>465513157</t>
  </si>
  <si>
    <t>Dlažba svahu u opěr z upraveného lomového žulového kamene tl 200 mm do lože C 25/30 pl přes 10 m2</t>
  </si>
  <si>
    <t>555790496</t>
  </si>
  <si>
    <t>Poznámka k položce:_x000d_
vč. beton.lože tl. 100 mm</t>
  </si>
  <si>
    <t xml:space="preserve">(16,85+12,63)*1,202   "plocha odláždění v korytě na vtoku a výtoku - dle situace x koef. sklonu svahů</t>
  </si>
  <si>
    <t xml:space="preserve">(15,71+4,88)*1,202   "svahy na vtoku dle situace x koef. sklonu</t>
  </si>
  <si>
    <t xml:space="preserve">1,29+4,13+3,94+1,46   "dlažba za křídly na vtoku dle situace</t>
  </si>
  <si>
    <t xml:space="preserve">(4,16+8,76+2,95)*1,202   "svahy na výtoku dle situace x koef. sklonu</t>
  </si>
  <si>
    <t xml:space="preserve">0,84+3,76+4,15+1,49   "dlažba za křídly na výtoku dle situace</t>
  </si>
  <si>
    <t xml:space="preserve">9,2*4,6   "dlažba v korytě pod mostem - délka ze vzor. řezu x šikmá šířka dle situace</t>
  </si>
  <si>
    <t>87</t>
  </si>
  <si>
    <t>564871111</t>
  </si>
  <si>
    <t>Podklad ze štěrkodrtě ŠD tl 250 mm</t>
  </si>
  <si>
    <t>523554427</t>
  </si>
  <si>
    <t xml:space="preserve">Poznámka k položce:_x000d_
podkladní vrstva vozovky ze ŠDa 0/45G tl. 250mm - dle půdorys a pod.řez </t>
  </si>
  <si>
    <t xml:space="preserve">465-(12,67*7,5)   "plocha celé vozovky (most + silnice) a odečet plochy mostu vč. přechodových oblastí (šikmá délka x kolmá šířka)</t>
  </si>
  <si>
    <t>88</t>
  </si>
  <si>
    <t>564952111</t>
  </si>
  <si>
    <t>Podklad z mechanicky zpevněného kameniva MZK tl 150 mm</t>
  </si>
  <si>
    <t>1998161130</t>
  </si>
  <si>
    <t>Poznámka k položce:_x000d_
podkladní vrstva vozovky z MZK 0/32 Gc na předpolí u O1 a O2</t>
  </si>
  <si>
    <t xml:space="preserve">465-(7,9*7,5)   "plocha celé vozovky (most + silnice) a odečet plochy mostu vč. přechodových oblastí (šikmá délka x kolmá šířka)</t>
  </si>
  <si>
    <t>89</t>
  </si>
  <si>
    <t>565145121</t>
  </si>
  <si>
    <t>Asfaltový beton vrstva podkladní ACP 16 (obalované kamenivo OKS) tl 60 mm š přes 3 m</t>
  </si>
  <si>
    <t>1839543938</t>
  </si>
  <si>
    <t xml:space="preserve">465-(6,43*7,5)   "plocha celé vozovky (most + silnice) a odečet plochy mostu (šikmá délka x kolmá šířka)</t>
  </si>
  <si>
    <t>90</t>
  </si>
  <si>
    <t>573111111</t>
  </si>
  <si>
    <t>Postřik živičný infiltrační s posypem z asfaltu množství 0,60 kg/m2</t>
  </si>
  <si>
    <t>1978321632</t>
  </si>
  <si>
    <t>Poznámka k položce:_x000d_
od ACP 16+ dle pol. 565145121</t>
  </si>
  <si>
    <t>91</t>
  </si>
  <si>
    <t>573231108</t>
  </si>
  <si>
    <t>Postřik živičný spojovací ze silniční emulze v množství 0,50 kg/m2</t>
  </si>
  <si>
    <t>-1052330831</t>
  </si>
  <si>
    <t>Poznámka k položce:_x000d_
dle pol. 576133221 a pol. 565145121</t>
  </si>
  <si>
    <t xml:space="preserve">465     "plocha celé vozovky (most + silnice) - dle koord.situace - pod vrstvou SMA 11+</t>
  </si>
  <si>
    <t xml:space="preserve">465-(6,43*7,5)   "plocha celé vozovky (most + silnice) a odečet plochy mostu (šikmá délka x kolmá šířka) - na vrstvě ACP 16+</t>
  </si>
  <si>
    <t>92</t>
  </si>
  <si>
    <t>576133221</t>
  </si>
  <si>
    <t>Asfaltový koberec mastixový SMA 11 (AKMS) tl 40 mm š přes 3 m</t>
  </si>
  <si>
    <t>1391306235</t>
  </si>
  <si>
    <t xml:space="preserve">465     "plocha celé vozovky (most + silnice) - dle koord.situace </t>
  </si>
  <si>
    <t>93</t>
  </si>
  <si>
    <t>577145142</t>
  </si>
  <si>
    <t>Asfaltový beton vrstva ložní ACL 16 (ABH) tl 50 mm š přes 3 m z modifikovaného asfaltu</t>
  </si>
  <si>
    <t>-383765687</t>
  </si>
  <si>
    <t xml:space="preserve">(6,43*7,5)   "plocha mostu (šikmá délka x kolmá šířka)</t>
  </si>
  <si>
    <t>94</t>
  </si>
  <si>
    <t>577155142</t>
  </si>
  <si>
    <t>Asfaltový beton vrstva ložní ACL 16 (ABH) tl 60 mm š přes 3 m z modifikovaného asfaltu</t>
  </si>
  <si>
    <t>-1159592914</t>
  </si>
  <si>
    <t xml:space="preserve">465-(6,43*7,5)   "plocha celé vozovky (most + silnice) a odečet plochy mostu (šikmá délka x kolmá šířka) </t>
  </si>
  <si>
    <t>95</t>
  </si>
  <si>
    <t>578149991R</t>
  </si>
  <si>
    <t>Litý asfalt MA 16 IV tl 40 mm š přes 3 m z modifikovaného asfaltu</t>
  </si>
  <si>
    <t>919170770</t>
  </si>
  <si>
    <t>"vozovka na mostě - ochrana izolace mostovky</t>
  </si>
  <si>
    <t xml:space="preserve">(7,81*7,5)   "plocha mostu (šikmá délka x kolmá šířka)</t>
  </si>
  <si>
    <t>Úpravy povrchů, podlahy a osazování výplní</t>
  </si>
  <si>
    <t>96</t>
  </si>
  <si>
    <t>628611101</t>
  </si>
  <si>
    <t>Nátěr betonu mostu epoxidový 1x impregnační OS-A</t>
  </si>
  <si>
    <t>-152560893</t>
  </si>
  <si>
    <t xml:space="preserve">Poznámka k položce:_x000d_
penetrační nátěr na betonových obrubnících říms na styku s vozovkou   </t>
  </si>
  <si>
    <t xml:space="preserve">0,12*6,0    "římsa na vtoku na NK - š. x dl.</t>
  </si>
  <si>
    <t xml:space="preserve">0,12*6,0    "římsa na výtoku na NK - dtto</t>
  </si>
  <si>
    <t xml:space="preserve">0,12*4,1    "římsa na pravém křídle na O1 - dtto</t>
  </si>
  <si>
    <t xml:space="preserve">0,12*3,6    "římsa na levém křídle na O1 - š. x součet dl.</t>
  </si>
  <si>
    <t xml:space="preserve">0,12*3,6    "římsa na levém křídle na O2 - š. x dl.</t>
  </si>
  <si>
    <t xml:space="preserve">0,12*4,1    "římsa na pravém křídle na O2 - dtto</t>
  </si>
  <si>
    <t>97</t>
  </si>
  <si>
    <t>628611131</t>
  </si>
  <si>
    <t>Nátěr betonu mostu akrylátový 2x ochranný pružný OS-C</t>
  </si>
  <si>
    <t>-2075412516</t>
  </si>
  <si>
    <t xml:space="preserve">Poznámka k položce:_x000d_
ochranný pružný polymerový povlak nebo impregnační nátěr typu S4  betonových obrubníků říms nad vozovkou</t>
  </si>
  <si>
    <t xml:space="preserve">0,32*6,0    "římsa na vtoku na NK - š. x dl.</t>
  </si>
  <si>
    <t xml:space="preserve">0,32*6,0    "římsa na výtoku na NK - dtto</t>
  </si>
  <si>
    <t xml:space="preserve">0,32*4,1    "římsa na pravém křídle na O1 - dtto</t>
  </si>
  <si>
    <t xml:space="preserve">0,32*3,6    "římsa na levém křídle na O1 - š. x součet dl.</t>
  </si>
  <si>
    <t xml:space="preserve">0,32*3,6    "římsa na levém křídle na O2 - š. x dl.</t>
  </si>
  <si>
    <t xml:space="preserve">0,32*4,1    "římsa na pravém křídle na O2 - dtto</t>
  </si>
  <si>
    <t>98</t>
  </si>
  <si>
    <t>632664114R</t>
  </si>
  <si>
    <t>Nátěr betonu mostu epoxidový OS-E</t>
  </si>
  <si>
    <t>832576097</t>
  </si>
  <si>
    <t>Poznámka k položce:_x000d_
nátěr mezi římsou a stěnami NK</t>
  </si>
  <si>
    <t xml:space="preserve">0,32*6,0*2    "v. x dl. x 2 římsy</t>
  </si>
  <si>
    <t>99</t>
  </si>
  <si>
    <t>911331111</t>
  </si>
  <si>
    <t>Svodidlo ocelové jednostranné zádržnosti N2 typ JSNH4/N2 se zaberaněním sloupků v rozmezí do 2 m</t>
  </si>
  <si>
    <t>1523382061</t>
  </si>
  <si>
    <t xml:space="preserve">22+24+23+22   "silniční svodidlo N2 zakončené náběhem, před a za mostem dle v.č.B.2</t>
  </si>
  <si>
    <t>100</t>
  </si>
  <si>
    <t>911334122</t>
  </si>
  <si>
    <t>Svodidlo ocelové zábradelní zádržnosti H2 typ ZSNH4/H2 kotvené do římsy s výplní ze svislých tyčí</t>
  </si>
  <si>
    <t>-1330524240</t>
  </si>
  <si>
    <t>Poznámka k položce:_x000d_
Zábradelní mostní svodidlo H2 na NK a křídlech se svislou výplní vč. kompletní PKO, ukotvení přes patní desky do říms a podlití patních desek a zalití otvorů plastbetonem a vč. ostatních potřebných prací a materiálů</t>
  </si>
  <si>
    <t xml:space="preserve">16*2    "na vtoku a výtoku - odměřeno z výkresu pohledu</t>
  </si>
  <si>
    <t>101</t>
  </si>
  <si>
    <t>914111111</t>
  </si>
  <si>
    <t>Montáž svislé dopravní značky do velikosti 1 m2 objímkami na sloupek nebo konzolu</t>
  </si>
  <si>
    <t>2011073544</t>
  </si>
  <si>
    <t>Poznámka k položce:_x000d_
značky B19</t>
  </si>
  <si>
    <t>102</t>
  </si>
  <si>
    <t>404455170</t>
  </si>
  <si>
    <t>značka dopravní svislá retroreflexní fólie tř. 1, FeZn-Al rám., D 700 mm - B19</t>
  </si>
  <si>
    <t>-1458963243</t>
  </si>
  <si>
    <t>103</t>
  </si>
  <si>
    <t>914112111</t>
  </si>
  <si>
    <t>Tabulka s označením evidenčního čísla mostu</t>
  </si>
  <si>
    <t>-618333559</t>
  </si>
  <si>
    <t>Poznámka k položce:_x000d_
vč. sloupku a upevnění k zábradlí mostu</t>
  </si>
  <si>
    <t>104</t>
  </si>
  <si>
    <t>914511111</t>
  </si>
  <si>
    <t>Montáž sloupku dopravních značek délky do 3,5 m s betonovým základem</t>
  </si>
  <si>
    <t>-1815256071</t>
  </si>
  <si>
    <t>105</t>
  </si>
  <si>
    <t>404452300</t>
  </si>
  <si>
    <t>sloupek Zn 70 - 350</t>
  </si>
  <si>
    <t>-305262275</t>
  </si>
  <si>
    <t>174</t>
  </si>
  <si>
    <t>404452400</t>
  </si>
  <si>
    <t>patka hliníková HP 60</t>
  </si>
  <si>
    <t>-599686117</t>
  </si>
  <si>
    <t>175</t>
  </si>
  <si>
    <t>404452530</t>
  </si>
  <si>
    <t>víčko plastové na sloupek 60</t>
  </si>
  <si>
    <t>-1454176999</t>
  </si>
  <si>
    <t>176</t>
  </si>
  <si>
    <t>404452560</t>
  </si>
  <si>
    <t>upínací svorka na sloupek US 60</t>
  </si>
  <si>
    <t>1813724135</t>
  </si>
  <si>
    <t>106</t>
  </si>
  <si>
    <t>916131213</t>
  </si>
  <si>
    <t>Osazení silničního obrubníku betonového stojatého s boční opěrou do lože z betonu prostého</t>
  </si>
  <si>
    <t>-1878262355</t>
  </si>
  <si>
    <t>"obrubníky mezi zámkovou dlažbou a vozovkou - odměřeno z půdorysu</t>
  </si>
  <si>
    <t xml:space="preserve">5,0+5,0+7,0    "obrubníky na vtokové straně - vč.obruby podél žlabovky</t>
  </si>
  <si>
    <t xml:space="preserve">5,0+5,0    "obrubníky na výtokové straně</t>
  </si>
  <si>
    <t>107</t>
  </si>
  <si>
    <t>592174650</t>
  </si>
  <si>
    <t>obrubník betonový silniční 100x15x25 cm</t>
  </si>
  <si>
    <t>-541179102</t>
  </si>
  <si>
    <t>27*1,03 'Přepočtené koeficientem množství</t>
  </si>
  <si>
    <t>108</t>
  </si>
  <si>
    <t>916231213</t>
  </si>
  <si>
    <t>Osazení chodníkového obrubníku betonového stojatého s boční opěrou do lože z betonu prostého</t>
  </si>
  <si>
    <t>31033980</t>
  </si>
  <si>
    <t>"obrubníky mezi zámkovou dlažbou a terénem (mimo vozovku) - odměřeno z půdorysu</t>
  </si>
  <si>
    <t xml:space="preserve">11,1+3,1+2,6+2,7+9,8+2,0+0,8   "obrubníky na vtokové straně</t>
  </si>
  <si>
    <t xml:space="preserve">9,4+1,0+1,8+7,6+4,5+10,6+1,7+0,8   "obrubníky na výtokové straně</t>
  </si>
  <si>
    <t>109</t>
  </si>
  <si>
    <t>592174150</t>
  </si>
  <si>
    <t>obrubník betonový chodníkový 100x10x25 cm</t>
  </si>
  <si>
    <t>-1286999929</t>
  </si>
  <si>
    <t>Poznámka k položce:_x000d_
vč. ztratného 3%</t>
  </si>
  <si>
    <t>69,5*1,03 'Přepočtené koeficientem množství</t>
  </si>
  <si>
    <t>110</t>
  </si>
  <si>
    <t>919112111</t>
  </si>
  <si>
    <t>Řezání dilatačních spár š 4 mm hl do 60 mm příčných nebo podélných v živičném krytu</t>
  </si>
  <si>
    <t>164382981</t>
  </si>
  <si>
    <t xml:space="preserve">8,5*2    "dilatační spára nad opěrami NK - š. vozovky x 2 spáry</t>
  </si>
  <si>
    <t xml:space="preserve">8,52+8,5   "spára pro napojení nové obrusné vrstvy na stávající vozovku - silnice II/330</t>
  </si>
  <si>
    <t xml:space="preserve">6,5    "spára pro napojení nové obrusné vrstvy na stávající vozovku směr Zvěřínek</t>
  </si>
  <si>
    <t xml:space="preserve">6,24   "spára pro napojení nové obrusné vrstvy na stávající vozovku směr Nymburk</t>
  </si>
  <si>
    <t>111</t>
  </si>
  <si>
    <t>919112222</t>
  </si>
  <si>
    <t>Řezání spár pro vytvoření komůrky š 15 mm hl 25 mm pro těsnící zálivku v živičném krytu</t>
  </si>
  <si>
    <t>787660637</t>
  </si>
  <si>
    <t>112</t>
  </si>
  <si>
    <t>919112233</t>
  </si>
  <si>
    <t>Řezání spár pro vytvoření komůrky š 20 mm hl 40 mm pro těsnící zálivku v živičném krytu</t>
  </si>
  <si>
    <t>319931332</t>
  </si>
  <si>
    <t>Poznámka k položce:_x000d_
spáry pro těsnící zálivky podél obrubníků - pro obrusnou vrstvu</t>
  </si>
  <si>
    <t xml:space="preserve">5,92*2    "římsa na vtoku a výtoku na NK</t>
  </si>
  <si>
    <t xml:space="preserve">4,1    "římsa na pravém křídle na O1</t>
  </si>
  <si>
    <t xml:space="preserve">3,6    "římsa na levém křídle na O1</t>
  </si>
  <si>
    <t xml:space="preserve">3,6    "římsa na levém křídle na O2</t>
  </si>
  <si>
    <t xml:space="preserve">4,1   "římsa na pravém křídle na O2</t>
  </si>
  <si>
    <t>113</t>
  </si>
  <si>
    <t>919112234R</t>
  </si>
  <si>
    <t>Řezání spár pro vytvoření komůrky š 20 mm hl do 60 mm pro těsnící zálivku v živičném krytu</t>
  </si>
  <si>
    <t>56421422</t>
  </si>
  <si>
    <t>Poznámka k položce:_x000d_
spáry pro těsnící zálivky podél obrubníků - pro ložnou vrstvu hl. 50 a 60 mm</t>
  </si>
  <si>
    <t>114</t>
  </si>
  <si>
    <t>919121121</t>
  </si>
  <si>
    <t>Těsnění spár zálivkou za studena pro komůrky š 15 mm hl 25 mm s těsnicím profilem</t>
  </si>
  <si>
    <t>140887730</t>
  </si>
  <si>
    <t>115</t>
  </si>
  <si>
    <t>919122132</t>
  </si>
  <si>
    <t>Těsnění spár zálivkou za tepla pro komůrky š 20 mm hl 40 mm s těsnicím profilem</t>
  </si>
  <si>
    <t>439237715</t>
  </si>
  <si>
    <t>Poznámka k položce:_x000d_
těsnící zálivky podél obrubníků - pro obrusnou vrstvu</t>
  </si>
  <si>
    <t>116</t>
  </si>
  <si>
    <t>919122133R</t>
  </si>
  <si>
    <t>Těsnění spár zálivkou za tepla pro komůrky š 20 mm hl do 60 mm s těsnicím profilem</t>
  </si>
  <si>
    <t>833089536</t>
  </si>
  <si>
    <t>Poznámka k položce:_x000d_
těsnící zálivky podél obrubníků - pro ložnou vrstvu</t>
  </si>
  <si>
    <t>117</t>
  </si>
  <si>
    <t>931994161</t>
  </si>
  <si>
    <t>Těsnění smrštitelných spár betonové konstrukce těsnicím pásem a polystyrenem</t>
  </si>
  <si>
    <t>1180898202</t>
  </si>
  <si>
    <t xml:space="preserve">2,76*2    "smršťovací spára stěn opěr</t>
  </si>
  <si>
    <t xml:space="preserve">5,35    "smršťovací spára v nosné desce rámu</t>
  </si>
  <si>
    <t>118</t>
  </si>
  <si>
    <t>931994171</t>
  </si>
  <si>
    <t>Těsnění pracovní spáry betonové konstrukce asfaltovým izolačním pásem š do 500 mm</t>
  </si>
  <si>
    <t>-189111571</t>
  </si>
  <si>
    <t>Poznámka k položce:_x000d_
povrchové těsnění pracovní spáry opěr a křídel</t>
  </si>
  <si>
    <t xml:space="preserve">(8,3+0,4)*2*2    "mezi nosnou deskou a stěnami rámu</t>
  </si>
  <si>
    <t xml:space="preserve">34,8    "mezi stěnami rámu a základovou deskou</t>
  </si>
  <si>
    <t xml:space="preserve">(1,0+2,2+4,6+3,8+2,6)*2+0,4*4    "mezi křídly a základy křídel</t>
  </si>
  <si>
    <t>119</t>
  </si>
  <si>
    <t>935112211</t>
  </si>
  <si>
    <t>Osazení příkopového žlabu do betonu tl 100 mm z betonových tvárnic š do 800 mm</t>
  </si>
  <si>
    <t>-454540151</t>
  </si>
  <si>
    <t>Poznámka k položce:_x000d_
Betonové žlabovky š. 600 mm dle půdorysu</t>
  </si>
  <si>
    <t xml:space="preserve">9,2+11,6  "betonový žlab za římsou na výtoku - dl. x koef. sklonu</t>
  </si>
  <si>
    <t xml:space="preserve">13,52+7,9  "betonový žlab za římsou na vtoku - dl. x koef. sklonu</t>
  </si>
  <si>
    <t>120</t>
  </si>
  <si>
    <t>592274960</t>
  </si>
  <si>
    <t>žlabovka betonová 33x59x8 cm</t>
  </si>
  <si>
    <t>302052714</t>
  </si>
  <si>
    <t>121</t>
  </si>
  <si>
    <t>936560001R</t>
  </si>
  <si>
    <t>Nivelační značka na konstrukci</t>
  </si>
  <si>
    <t>-130421860</t>
  </si>
  <si>
    <t xml:space="preserve">2*2    "na opěrách rámu</t>
  </si>
  <si>
    <t xml:space="preserve">3*2    "na římsách na NK</t>
  </si>
  <si>
    <t>122</t>
  </si>
  <si>
    <t>948411111</t>
  </si>
  <si>
    <t>Zřízení podpěrné skruže dočasné kovové výšky do 10 m</t>
  </si>
  <si>
    <t>1958528608</t>
  </si>
  <si>
    <t xml:space="preserve">4,6*2,31*8,8    "skruž pro betonáž horní nosné desky rámu - š. x v. x dl.</t>
  </si>
  <si>
    <t>123</t>
  </si>
  <si>
    <t>948411211</t>
  </si>
  <si>
    <t>Odstranění podpěrné skruže dočasné kovové výšky do 10 m</t>
  </si>
  <si>
    <t>825665512</t>
  </si>
  <si>
    <t>124</t>
  </si>
  <si>
    <t>948411911R</t>
  </si>
  <si>
    <t>Měsíční nájemné podpěrné skruže dočasné kovové výšky do 10 m</t>
  </si>
  <si>
    <t>-1324616947</t>
  </si>
  <si>
    <t>Poznámka k položce:_x000d_
předpoklad cca 2 měsíce</t>
  </si>
  <si>
    <t>93,509*2 'Přepočtené koeficientem množství</t>
  </si>
  <si>
    <t>125</t>
  </si>
  <si>
    <t>961021112</t>
  </si>
  <si>
    <t>Bourání mostních základů z kamene</t>
  </si>
  <si>
    <t>-232561170</t>
  </si>
  <si>
    <t>"bourání stávajících základů z kamenného zdiva</t>
  </si>
  <si>
    <t xml:space="preserve">(0,8*1,0)*9,0*2   "šířka x výška x délka - odhad základů pod opěrami</t>
  </si>
  <si>
    <t>126</t>
  </si>
  <si>
    <t>962051111</t>
  </si>
  <si>
    <t>Bourání mostních zdí a pilířů z ŽB</t>
  </si>
  <si>
    <t>1094789354</t>
  </si>
  <si>
    <t xml:space="preserve">"vybourání stáv. říms na mostě  a stáv dobetonávky na vtoku a na výtoku</t>
  </si>
  <si>
    <t xml:space="preserve">0,43*9,8   "plocha v řezu na vtoku x dl. odměř. z půdorysu (odhad) </t>
  </si>
  <si>
    <t xml:space="preserve">0,48*9,79    "plocha v řezu na výtoku x dl. odměř. z půdorysu (odhad) </t>
  </si>
  <si>
    <t xml:space="preserve">(21,96*0,354)+(21,96*0,473)    "čela nad klenbou a přibetonávka zdí před vtokem i na výtoku - plocha z pod. řezu šikmého x tl. - vč. základů</t>
  </si>
  <si>
    <t>127</t>
  </si>
  <si>
    <t>963021112</t>
  </si>
  <si>
    <t>Bourání mostní nosné konstrukce z kamene</t>
  </si>
  <si>
    <t>-230793648</t>
  </si>
  <si>
    <t>"bourání klenby a opěr (zdí) stávajícího mostu z kamenného zdiva</t>
  </si>
  <si>
    <t xml:space="preserve">1,08*7,96   "plocha řezu šikmém x dl. mostu dle př. řez kolmý - klenba</t>
  </si>
  <si>
    <t xml:space="preserve">1,7*2*7,96   "plocha řezu šikmém x 2 opěry x dl. mostu dle př. řez kolmý</t>
  </si>
  <si>
    <t>128</t>
  </si>
  <si>
    <t>966006132</t>
  </si>
  <si>
    <t>Odstranění značek dopravních nebo orientačních se sloupky s betonovými patkami</t>
  </si>
  <si>
    <t>1254813520</t>
  </si>
  <si>
    <t>Poznámka k položce:_x000d_
odstranění značek u mostu_x000d_
odstranění stávajících sloupků a jejich ukotvení do bet. patky resp. do říms - materiál odkoupí zhotovitel vč. odvozu</t>
  </si>
  <si>
    <t>129</t>
  </si>
  <si>
    <t>966006211</t>
  </si>
  <si>
    <t>Odstranění svislých dopravních značek ze sloupů, sloupků nebo konzol</t>
  </si>
  <si>
    <t>-356394456</t>
  </si>
  <si>
    <t xml:space="preserve">Poznámka k položce:_x000d_
demontáž stávajících dopravních značek  ze sloupků u mostu vč. tabulky s č. mostu</t>
  </si>
  <si>
    <t>2*4</t>
  </si>
  <si>
    <t>130</t>
  </si>
  <si>
    <t>966075141</t>
  </si>
  <si>
    <t>Odstranění kovového zábradlí vcelku</t>
  </si>
  <si>
    <t>508860376</t>
  </si>
  <si>
    <t>Poznámka k položce:_x000d_
kovové zábradlí odkoupí zhotovitel vč. odvozu</t>
  </si>
  <si>
    <t xml:space="preserve">9,8    "na vtoku</t>
  </si>
  <si>
    <t xml:space="preserve">9,5   "na výtoku</t>
  </si>
  <si>
    <t>131</t>
  </si>
  <si>
    <t>985221112</t>
  </si>
  <si>
    <t>Doplnění zdiva kamenem do aktivované malty se spárami dl do 12 m/m2</t>
  </si>
  <si>
    <t>469757530</t>
  </si>
  <si>
    <t>Poznámka k položce:_x000d_
doplnění chybějícího nebo narušeného zdiva stávající opěrné zídky na vtoku příkopu (na levém břehu)_x000d_
vč. vyspárování - odhad cca 20% z celkové plochy zídky</t>
  </si>
  <si>
    <t xml:space="preserve">(12,0*0,2)*0,2    "celk. plocha x 20% x tl.</t>
  </si>
  <si>
    <t>132</t>
  </si>
  <si>
    <t>583807500</t>
  </si>
  <si>
    <t>kámen lomový LK/R upravený</t>
  </si>
  <si>
    <t>267674377</t>
  </si>
  <si>
    <t>Poznámka k položce:_x000d_
množství dle pol. 985221112 x koef. 2,6 (hmotnost kamene 2,6 t/m3)</t>
  </si>
  <si>
    <t>0,48*2,6 'Přepočtené koeficientem množství</t>
  </si>
  <si>
    <t>133</t>
  </si>
  <si>
    <t>997211111</t>
  </si>
  <si>
    <t>Svislá doprava suti na v 3,5 m</t>
  </si>
  <si>
    <t>-1104532782</t>
  </si>
  <si>
    <t>"vybourané konstrukce stávajícího mostu</t>
  </si>
  <si>
    <t xml:space="preserve">35,856   "kamenné základy dle pol. 961021112</t>
  </si>
  <si>
    <t xml:space="preserve">88,796    "kamenné opěry a klenba dle pol. 963021112</t>
  </si>
  <si>
    <t>134</t>
  </si>
  <si>
    <t>1424969452</t>
  </si>
  <si>
    <t>Poznámka k položce:_x000d_
na skládku</t>
  </si>
  <si>
    <t xml:space="preserve">141,641    "podkladní vrstva vozovky (živičná) dle pol. 113107243</t>
  </si>
  <si>
    <t xml:space="preserve">197,221    "podkladní vrstva vozovky z kameniva dle pol. 113107223</t>
  </si>
  <si>
    <t>135</t>
  </si>
  <si>
    <t>944523523</t>
  </si>
  <si>
    <t>Poznámka k položce:_x000d_
na skládku - celková vzdálenost skládky 20 km (koef. 19)</t>
  </si>
  <si>
    <t>338,862*19 'Přepočtené koeficientem množství</t>
  </si>
  <si>
    <t>136</t>
  </si>
  <si>
    <t>997221571</t>
  </si>
  <si>
    <t>Vodorovná doprava vybouraných hmot do 1 km</t>
  </si>
  <si>
    <t>-288612749</t>
  </si>
  <si>
    <t xml:space="preserve">35,856    "kamenné základy dle pol. 961021112</t>
  </si>
  <si>
    <t xml:space="preserve">64,978    "stávající ŽB římsy dle pol. 962051111</t>
  </si>
  <si>
    <t>137</t>
  </si>
  <si>
    <t>997221579</t>
  </si>
  <si>
    <t>Příplatek ZKD 1 km u vodorovné dopravy vybouraných hmot</t>
  </si>
  <si>
    <t>1073894032</t>
  </si>
  <si>
    <t>189,63*19 'Přepočtené koeficientem množství</t>
  </si>
  <si>
    <t>138</t>
  </si>
  <si>
    <t>997221612</t>
  </si>
  <si>
    <t>Nakládání vybouraných hmot na dopravní prostředky pro vodorovnou dopravu</t>
  </si>
  <si>
    <t>-1500148010</t>
  </si>
  <si>
    <t>Poznámka k položce:_x000d_
dle pol. 997221571</t>
  </si>
  <si>
    <t>139</t>
  </si>
  <si>
    <t>997221825</t>
  </si>
  <si>
    <t>Poplatek za uložení železobetonového odpadu na skládce (skládkovné)</t>
  </si>
  <si>
    <t>1079510497</t>
  </si>
  <si>
    <t xml:space="preserve">27,074*2,4    "železobeton dle pol. 962051111 x koef. hmotnosti 2,4 t/m3</t>
  </si>
  <si>
    <t>140</t>
  </si>
  <si>
    <t>997221845</t>
  </si>
  <si>
    <t>Poplatek za uložení odpadu z asfaltových povrchů na skládce (skládkovné)</t>
  </si>
  <si>
    <t>2091930825</t>
  </si>
  <si>
    <t xml:space="preserve">141,641    "podkladní vrstva vozovky (živičná) dle pol. 113107183</t>
  </si>
  <si>
    <t>141</t>
  </si>
  <si>
    <t>-630592974</t>
  </si>
  <si>
    <t xml:space="preserve">14,4*2,49    "kamenné zdivo dle pol. 961021112 x koef. hmotnosti 2,49 t/m3</t>
  </si>
  <si>
    <t xml:space="preserve">35,661*2,49    "kamenné zdivo dle pol. 963021112 x koef. hmotnosti 2,5 t/m3</t>
  </si>
  <si>
    <t xml:space="preserve">(448,23*0,22)*2,0    "vybourané podkladní vrstvy ze stáv. vozovky dle pol. 113107223 - plocha x tl. x koef. hmotnosti 2,0 t/m3</t>
  </si>
  <si>
    <t>998</t>
  </si>
  <si>
    <t>Přesun hmot</t>
  </si>
  <si>
    <t>142</t>
  </si>
  <si>
    <t>998212112</t>
  </si>
  <si>
    <t>Přesun hmot pro mosty zděné, monolitické betonové nebo ocelové v do 45 m</t>
  </si>
  <si>
    <t>-817471614</t>
  </si>
  <si>
    <t>PSV</t>
  </si>
  <si>
    <t>Práce a dodávky PSV</t>
  </si>
  <si>
    <t>711</t>
  </si>
  <si>
    <t>Izolace proti vodě, vlhkosti a plynům</t>
  </si>
  <si>
    <t>143</t>
  </si>
  <si>
    <t>711111001</t>
  </si>
  <si>
    <t>Provedení izolace proti zemní vlhkosti vodorovné za studena nátěrem penetračním</t>
  </si>
  <si>
    <t>-562937472</t>
  </si>
  <si>
    <t>Poznámka k položce:_x000d_
izolace vodorovných zasypaných částí konstrukce mostu 1x ALP</t>
  </si>
  <si>
    <t>"vodorovné části základů opěr a křídel</t>
  </si>
  <si>
    <t xml:space="preserve">83,89-(57,83-39,2)    "odměřeno z půdorysu tvaru NK (půdorys základu - půd. rámu a křídel)</t>
  </si>
  <si>
    <t>144</t>
  </si>
  <si>
    <t>111631500</t>
  </si>
  <si>
    <t>lak asfaltový ALP/9 bal 9 kg</t>
  </si>
  <si>
    <t>-2001627791</t>
  </si>
  <si>
    <t>Poznámka k položce:_x000d_
Spotřeba 0,3-0,4kg/m2 dle povrchu, ředidlo technický benzín</t>
  </si>
  <si>
    <t>65,26*0,0003 'Přepočtené koeficientem množství</t>
  </si>
  <si>
    <t>145</t>
  </si>
  <si>
    <t>711111002</t>
  </si>
  <si>
    <t>Provedení izolace proti zemní vlhkosti vodorovné za studena lakem asfaltovým</t>
  </si>
  <si>
    <t>-987046437</t>
  </si>
  <si>
    <t>Poznámka k položce:_x000d_
izolace vodorovných zasypaných částí konstrukce mostu 2x ALN</t>
  </si>
  <si>
    <t>"vodorovné části základů opěr a křídel - 2x nátěr</t>
  </si>
  <si>
    <t xml:space="preserve">18,65*2    "dle pol. 711111001</t>
  </si>
  <si>
    <t>146</t>
  </si>
  <si>
    <t>111631520</t>
  </si>
  <si>
    <t>lak asfaltový ALN bal. 160 kg</t>
  </si>
  <si>
    <t>-1623681824</t>
  </si>
  <si>
    <t>Poznámka k položce:_x000d_
Spotřeba: 0,3-0,5 kg/m2. Pro vytvoření hydroizolační vrstvy, na napenetrovaný podklad jsou nutné nejméně 3 nátěry. Není vhodný na šikmé střechy a tam, kde je předpoklad vysokých teplot.</t>
  </si>
  <si>
    <t>37,3*0,00035 'Přepočtené koeficientem množství</t>
  </si>
  <si>
    <t>147</t>
  </si>
  <si>
    <t>711111002a</t>
  </si>
  <si>
    <t>-1364156860</t>
  </si>
  <si>
    <t>Poznámka k položce:_x000d_
uzavírací nátěr na obrusné vrstvě</t>
  </si>
  <si>
    <t>"podél říms - odměřeno z tvaru NK</t>
  </si>
  <si>
    <t xml:space="preserve">0,5*13,6    "na vtoku - š. x dl.</t>
  </si>
  <si>
    <t xml:space="preserve">0,5*13,6    "na výtoku - dtto</t>
  </si>
  <si>
    <t>"podél obrubníků - odměřeno z půdorysu</t>
  </si>
  <si>
    <t xml:space="preserve">0,5*(5,0+5,0)    "na vtoku - š. x dl.</t>
  </si>
  <si>
    <t xml:space="preserve">0,5*(5,0+5,0)    "na výtoku - dtto</t>
  </si>
  <si>
    <t>148</t>
  </si>
  <si>
    <t>1610195240</t>
  </si>
  <si>
    <t>23,6*0,00035 'Přepočtené koeficientem množství</t>
  </si>
  <si>
    <t>149</t>
  </si>
  <si>
    <t>711112001</t>
  </si>
  <si>
    <t>Provedení izolace proti zemní vlhkosti svislé za studena nátěrem penetračním</t>
  </si>
  <si>
    <t>-989118921</t>
  </si>
  <si>
    <t>Poznámka k položce:_x000d_
izolace svislých zasypaných částí konstrukce mostu 1x ALP</t>
  </si>
  <si>
    <t xml:space="preserve">61,33*0,45    "svislé části základů opěr a křídel - dl. po obvodu x v. základu</t>
  </si>
  <si>
    <t xml:space="preserve">(0,79*2+4,0)*9,8    "uvnitř rámu pod dlažbou (část stěn + dno rámu) - součet š. x dl. rámu</t>
  </si>
  <si>
    <t xml:space="preserve">(8,8*2,1)+((4,1+3,6)*2,7)+(0,45*2,7*2)    "rub O1 + ruby a boky křídel u O1</t>
  </si>
  <si>
    <t xml:space="preserve">(8,8*2,1)+((4,1+3,6)*2,7)+(0,45*2,7*2)    "rub O2 + ruby a boky křídel u O2</t>
  </si>
  <si>
    <t xml:space="preserve">8,63+9,03    "líc křídel u O1</t>
  </si>
  <si>
    <t xml:space="preserve">9,12+8,72    "líc křídel u O2</t>
  </si>
  <si>
    <t xml:space="preserve">201,183*0,1    "rezerva 10 %</t>
  </si>
  <si>
    <t>150</t>
  </si>
  <si>
    <t>1695391200</t>
  </si>
  <si>
    <t>221,301*0,00035 'Přepočtené koeficientem množství</t>
  </si>
  <si>
    <t>151</t>
  </si>
  <si>
    <t>711112002</t>
  </si>
  <si>
    <t>Provedení izolace proti zemní vlhkosti svislé za studena lakem asfaltovým</t>
  </si>
  <si>
    <t>369746643</t>
  </si>
  <si>
    <t>Poznámka k položce:_x000d_
izolace svislých zasypaných částí konstrukce mostu 2x ALN</t>
  </si>
  <si>
    <t xml:space="preserve">221,301*2    "2x nátěr - dle pol. 711112001  </t>
  </si>
  <si>
    <t>152</t>
  </si>
  <si>
    <t>-310574412</t>
  </si>
  <si>
    <t>442,602*0,00045 'Přepočtené koeficientem množství</t>
  </si>
  <si>
    <t>153</t>
  </si>
  <si>
    <t>711311001</t>
  </si>
  <si>
    <t>Provedení hydroizolace mostovek za studena lakem asfaltovým penetračním</t>
  </si>
  <si>
    <t>-416582615</t>
  </si>
  <si>
    <t>Poznámka k položce:_x000d_
vč. pečetící vrstvy</t>
  </si>
  <si>
    <t xml:space="preserve">4,0*9,8    "základní penetrační nátěr - š. x dl.</t>
  </si>
  <si>
    <t xml:space="preserve">4,0*9,8    "provedení pečetící vrstvy - dtto</t>
  </si>
  <si>
    <t>154</t>
  </si>
  <si>
    <t>1352966913</t>
  </si>
  <si>
    <t>39,2*0,0003 'Přepočtené koeficientem množství</t>
  </si>
  <si>
    <t>155</t>
  </si>
  <si>
    <t>111600001R</t>
  </si>
  <si>
    <t>pečetící vrstva</t>
  </si>
  <si>
    <t>-93832937</t>
  </si>
  <si>
    <t>156</t>
  </si>
  <si>
    <t>711341564</t>
  </si>
  <si>
    <t>Provedení hydroizolace mostovek pásy přitavením NAIP</t>
  </si>
  <si>
    <t>-1953176398</t>
  </si>
  <si>
    <t>Poznámka k položce:_x000d_
provedení izolace na NK a pod římsami</t>
  </si>
  <si>
    <t xml:space="preserve">(0,8+0,8)*13,6    "ochrana izolace pod římsou na NK na vtoku a výtoku - součet š. x dl.</t>
  </si>
  <si>
    <t xml:space="preserve">((3,66*2)+(2,7*2))*8,6   "ochrana izolace mostovky - délka v pod.šikmém řezu x kolmá šířka vč. přetažení na přechodové desky</t>
  </si>
  <si>
    <t xml:space="preserve">1,5*8,8*2    "přetažení izolace mostovky na stěny rámu (pod úroveň drenáže) - v. x dl. x 2 stěny</t>
  </si>
  <si>
    <t>157</t>
  </si>
  <si>
    <t>628311160</t>
  </si>
  <si>
    <t>pás těžký asfaltovaný 400/H-PE S40</t>
  </si>
  <si>
    <t>-1568229498</t>
  </si>
  <si>
    <t>Poznámka k položce:_x000d_
dle pol. 711341564</t>
  </si>
  <si>
    <t>141,865004329004*1,15 'Přepočtené koeficientem množství</t>
  </si>
  <si>
    <t>158</t>
  </si>
  <si>
    <t>628361100</t>
  </si>
  <si>
    <t xml:space="preserve">pás těžký asfaltovaný  Al S 40</t>
  </si>
  <si>
    <t>-987943667</t>
  </si>
  <si>
    <t>15,6869956709957*1,15 'Přepočtené koeficientem množství</t>
  </si>
  <si>
    <t>159</t>
  </si>
  <si>
    <t>711471053</t>
  </si>
  <si>
    <t>Provedení vodorovné izolace proti tlakové vodě termoplasty volně položenou fólií z nízkolehčeného PE</t>
  </si>
  <si>
    <t>-1587251487</t>
  </si>
  <si>
    <t>Poznámka k položce:_x000d_
provedení těsnící vrstvy za opěrami ze 2 vrstev fólie</t>
  </si>
  <si>
    <t xml:space="preserve">3,36*8,8*2     "za opěrou a křídly O1 - š. x dl. x 2 vrstvy</t>
  </si>
  <si>
    <t xml:space="preserve">3,36*8,8*2    "za opěrou O2 - š. x dl. x 2 vrstvy</t>
  </si>
  <si>
    <t>160</t>
  </si>
  <si>
    <t>693410240</t>
  </si>
  <si>
    <t>geomembrány hydroizolační hladké /tl. 2,5 mm/</t>
  </si>
  <si>
    <t>118570717</t>
  </si>
  <si>
    <t>161</t>
  </si>
  <si>
    <t>711491272</t>
  </si>
  <si>
    <t>Provedení izolace proti tlakové vodě svislé z textilií vrstva ochranná</t>
  </si>
  <si>
    <t>1005914292</t>
  </si>
  <si>
    <t>Poznámka k položce:_x000d_
2x ochranná geotextilie - ochrana izolace rubu opěr a křídel zavedena pod úroveň drenážního potrubí</t>
  </si>
  <si>
    <t xml:space="preserve">((8,8*2,1)+(4,1+3,6)*2,7)*2    "rub O1 + ruby křídel u O1 x 2 vrstvy</t>
  </si>
  <si>
    <t xml:space="preserve">((8,8*2,1)+(4,1+3,6)*2,7)*2    "rub O2 + ruby křídel u O2 - dtto</t>
  </si>
  <si>
    <t>162</t>
  </si>
  <si>
    <t>693110410</t>
  </si>
  <si>
    <t>geotextilie netkaná min. 300 g/m2</t>
  </si>
  <si>
    <t>324132066</t>
  </si>
  <si>
    <t xml:space="preserve">Poznámka k položce:_x000d_
Plošná hmotnost: 300 g/m2, Pevnost v tahu (podélně/příčně): 3,0/3,5 kN/m, Statické protržení (CBR): 600 N, Funkce: F, F+S  Šířka: 2 m, Délka nábalu: 50 m</t>
  </si>
  <si>
    <t>157,08*1,05 'Přepočtené koeficientem množství</t>
  </si>
  <si>
    <t>163</t>
  </si>
  <si>
    <t>998711101</t>
  </si>
  <si>
    <t>Přesun hmot tonážní pro izolace proti vodě, vlhkosti a plynům v objektech výšky do 6 m</t>
  </si>
  <si>
    <t>-1119170564</t>
  </si>
  <si>
    <t>164</t>
  </si>
  <si>
    <t>998711192</t>
  </si>
  <si>
    <t>Příplatek k přesunu hmot tonážní 711 za zvětšený přesun do 100 m</t>
  </si>
  <si>
    <t>1935666403</t>
  </si>
  <si>
    <t>VRN1</t>
  </si>
  <si>
    <t>Průzkumné, geodetické a projektové práce</t>
  </si>
  <si>
    <t>165</t>
  </si>
  <si>
    <t>011314000</t>
  </si>
  <si>
    <t>Archeologický dohled</t>
  </si>
  <si>
    <t>Kč</t>
  </si>
  <si>
    <t>-1118233204</t>
  </si>
  <si>
    <t>166</t>
  </si>
  <si>
    <t>012103000</t>
  </si>
  <si>
    <t>Geodetické práce před výstavbou</t>
  </si>
  <si>
    <t>soubor</t>
  </si>
  <si>
    <t>1861720027</t>
  </si>
  <si>
    <t>Poznámka k položce:_x000d_
zaměření před vybouráním mostu</t>
  </si>
  <si>
    <t>167</t>
  </si>
  <si>
    <t>012203000</t>
  </si>
  <si>
    <t>Geodetické práce při provádění stavby</t>
  </si>
  <si>
    <t>1650084249</t>
  </si>
  <si>
    <t>168</t>
  </si>
  <si>
    <t>012303000</t>
  </si>
  <si>
    <t>Geodetické práce po výstavbě</t>
  </si>
  <si>
    <t>813953026</t>
  </si>
  <si>
    <t>Poznámka k položce:_x000d_
včetně zhotovení geometrického plánu dle skutečného provedení stavby pro oddělení pozemků</t>
  </si>
  <si>
    <t>169</t>
  </si>
  <si>
    <t>013244000</t>
  </si>
  <si>
    <t>Dokumentace pro provádění stavby</t>
  </si>
  <si>
    <t>2003238442</t>
  </si>
  <si>
    <t>Poznámka k položce:_x000d_
vč. určení zatížitelnosti mostu do ML_x000d_
Určení zatížitelnosti bude provedeno výpočtem. Určení zatížitelnosti zajistí zhotovitel v rámci RDS jako podklad pro mostní list.</t>
  </si>
  <si>
    <t>170</t>
  </si>
  <si>
    <t>013254000</t>
  </si>
  <si>
    <t>Dokumentace skutečného provedení stavby</t>
  </si>
  <si>
    <t>1502900538</t>
  </si>
  <si>
    <t>171</t>
  </si>
  <si>
    <t>034503000</t>
  </si>
  <si>
    <t>Informační tabule na staveništi</t>
  </si>
  <si>
    <t>1558507413</t>
  </si>
  <si>
    <t xml:space="preserve">Poznámka k položce:_x000d_
Informační tabule s názvem stavby, zhotovitele, projektanta, investora, s termínem začátku a dokončení stavby atp...   </t>
  </si>
  <si>
    <t>VRN4</t>
  </si>
  <si>
    <t>Inženýrská činnost</t>
  </si>
  <si>
    <t>172</t>
  </si>
  <si>
    <t>043002000</t>
  </si>
  <si>
    <t>Zkoušky a ostatní měření</t>
  </si>
  <si>
    <t>-533110943</t>
  </si>
  <si>
    <t>Poznámka k položce:_x000d_
Zkoušení konstrukcí a prací nezávislou zkušebnou</t>
  </si>
  <si>
    <t>VRN5</t>
  </si>
  <si>
    <t>Finanční náklady</t>
  </si>
  <si>
    <t>173</t>
  </si>
  <si>
    <t>052002000</t>
  </si>
  <si>
    <t>Finanční rezerva</t>
  </si>
  <si>
    <t>-1565565160</t>
  </si>
  <si>
    <t>Poznámka k položce:_x000d_
Finanční rezerva na nepředvídané práce při rekonstrukcích mostů a bourání starých mostních konstrukcí</t>
  </si>
  <si>
    <t>SO 320 - Úprava vodoteče</t>
  </si>
  <si>
    <t>132201201</t>
  </si>
  <si>
    <t>Hloubení rýh š do 2000 mm v hornině tř. 3 objemu do 100 m3</t>
  </si>
  <si>
    <t>1410542432</t>
  </si>
  <si>
    <t>Poznámka k položce:_x000d_
Tvarová úprava koryta formou zemních prací – bez zpevnění</t>
  </si>
  <si>
    <t xml:space="preserve">(50*3,0*0,20)*2   "odhad dl. x š. x tl. - na vtoku i na výtoku</t>
  </si>
  <si>
    <t>181111112</t>
  </si>
  <si>
    <t>Plošná úprava terénu do 500 m2 zemina tř 1 až 4 nerovnosti do 100 mm ve svahu do 1:2</t>
  </si>
  <si>
    <t>-808362735</t>
  </si>
  <si>
    <t>181301112</t>
  </si>
  <si>
    <t>Rozprostření ornice tl vrstvy do 150 mm pl přes 500 m2 v rovině nebo ve svahu do 1:5</t>
  </si>
  <si>
    <t>451756391</t>
  </si>
  <si>
    <t>50*3,0*2</t>
  </si>
  <si>
    <t>1773859284</t>
  </si>
  <si>
    <t xml:space="preserve">Poznámka k položce:_x000d_
Tvarová úprava koryta příkopu 50 m před zpevněním na vtoku a 50 m za zpevněním na výtoku </t>
  </si>
  <si>
    <t>714024786</t>
  </si>
  <si>
    <t>005724740</t>
  </si>
  <si>
    <t>osivo směs travní krajinná - svahová</t>
  </si>
  <si>
    <t>-230680913</t>
  </si>
  <si>
    <t>300*0,025 'Přepočtené koeficientem množství</t>
  </si>
  <si>
    <t>184802611</t>
  </si>
  <si>
    <t>Chemické odplevelení po založení kultury postřikem na široko v rovině a svahu do 1:5</t>
  </si>
  <si>
    <t>-490571183</t>
  </si>
  <si>
    <t>185802123</t>
  </si>
  <si>
    <t>Hnojení půdy umělým hnojivem na široko ve svahu do 1:2</t>
  </si>
  <si>
    <t>-67850973</t>
  </si>
  <si>
    <t>Poznámka k položce:_x000d_
cca 1 kg na 5 m2</t>
  </si>
  <si>
    <t>300/5*0,001</t>
  </si>
  <si>
    <t>251911550</t>
  </si>
  <si>
    <t>hnojivo průmyslové Cererit (bal. 5 kg)</t>
  </si>
  <si>
    <t>1897688277</t>
  </si>
  <si>
    <t>300*1/5</t>
  </si>
  <si>
    <t>185803112</t>
  </si>
  <si>
    <t>Ošetření trávníku shrabáním ve svahu do 1:2</t>
  </si>
  <si>
    <t>1193045686</t>
  </si>
  <si>
    <t>185851121</t>
  </si>
  <si>
    <t>Dovoz vody pro zálivku rostlin za vzdálenost do 1000 m</t>
  </si>
  <si>
    <t>-1556622102</t>
  </si>
  <si>
    <t xml:space="preserve">300*0,01*3   "3x zalití</t>
  </si>
  <si>
    <t>SO 901 - Provizorní lávka</t>
  </si>
  <si>
    <t>M - Práce a dodávky M</t>
  </si>
  <si>
    <t xml:space="preserve">    43-M - Montáž ocelových konstrukcí</t>
  </si>
  <si>
    <t>113107122</t>
  </si>
  <si>
    <t>Odstranění podkladu pl do 50 m2 z kameniva drceného tl 200 mm</t>
  </si>
  <si>
    <t>1793064258</t>
  </si>
  <si>
    <t>Poznámka k položce:_x000d_
odstranění vrstev ŠD tl. 150 mm z provizorních konstrukcí po dokončení stavby, s naložením</t>
  </si>
  <si>
    <t xml:space="preserve">3*2*2    "podklad provizorních opěr lávek dle podélných řezů</t>
  </si>
  <si>
    <t xml:space="preserve">(18,5+27,5)*1,1       "plocha dle půdorysu </t>
  </si>
  <si>
    <t>131201201</t>
  </si>
  <si>
    <t>Hloubení jam zapažených v hornině tř. 3 objemu do 100 m3</t>
  </si>
  <si>
    <t>1886320146</t>
  </si>
  <si>
    <t>Poznámka k položce:_x000d_
výkop pro provizorní opěry ze silničních panelů vč. přemístění a uložení na hromady v blízkosti dočasných lávek pro zpětné použití</t>
  </si>
  <si>
    <t xml:space="preserve">0,45*(2,0*3,0)*2   "hloubka na 3 panely (3*0,15) x plocha panelů x dvě podpěry</t>
  </si>
  <si>
    <t>-392471952</t>
  </si>
  <si>
    <t>174101101</t>
  </si>
  <si>
    <t>1207262673</t>
  </si>
  <si>
    <t>Poznámka k položce:_x000d_
zpětný zásyp jam po odstranění provizorních opěr lávek po dokončení stavby - úprava terénu do původního nebo upraveného stavu_x000d_
Bude použita zemina z hromad</t>
  </si>
  <si>
    <t>-1095408738</t>
  </si>
  <si>
    <t>Poznámka k položce:_x000d_
dočasné pažení násypu pro lávku</t>
  </si>
  <si>
    <t xml:space="preserve">(5,32+11,1)*8,0    "na pravé straně lávky dle Koord. sit. - délka x odhad výšky</t>
  </si>
  <si>
    <t>1856308258</t>
  </si>
  <si>
    <t>131,36*0,122 'Přepočtené koeficientem množství</t>
  </si>
  <si>
    <t>-1962284025</t>
  </si>
  <si>
    <t>171101102</t>
  </si>
  <si>
    <t>Uložení sypaniny z hornin soudržných do násypů zhutněných na 96 % PS</t>
  </si>
  <si>
    <t>171915413</t>
  </si>
  <si>
    <t xml:space="preserve">(14,5*1,17)+(4,3*1,0)    "plocha v pod.řezu x šířka v půdoryse - odhad</t>
  </si>
  <si>
    <t>-273140150</t>
  </si>
  <si>
    <t>Poznámka k položce:_x000d_
uvedení terénu po dokončení stavby do původního stavu - zpětné zatravnění</t>
  </si>
  <si>
    <t>1564411249</t>
  </si>
  <si>
    <t>50,6*0,025 'Přepočtené koeficientem množství</t>
  </si>
  <si>
    <t>-495159534</t>
  </si>
  <si>
    <t>-1981216519</t>
  </si>
  <si>
    <t>-163770385</t>
  </si>
  <si>
    <t>50,6*0,03 'Přepočtené koeficientem množství</t>
  </si>
  <si>
    <t>181111131</t>
  </si>
  <si>
    <t>Plošná úprava terénu do 500 m2 zemina tř 1 až 4 nerovnosti do 200 mm v rovinně a svahu do 1:5</t>
  </si>
  <si>
    <t>535239244</t>
  </si>
  <si>
    <t>Poznámka k položce:_x000d_
zřízení provizorní cesty pro pěší - urovnání terénu se zhutněním</t>
  </si>
  <si>
    <t>181301102</t>
  </si>
  <si>
    <t>Rozprostření ornice tl vrstvy do 150 mm pl do 500 m2 v rovině nebo ve svahu do 1:5</t>
  </si>
  <si>
    <t>-1517506412</t>
  </si>
  <si>
    <t>Poznámka k položce:_x000d_
uvedení terénu po dokončení stavby do původního stavu - zpětné ohumusování v tl. 150 mm</t>
  </si>
  <si>
    <t>275121001</t>
  </si>
  <si>
    <t>Hranice podpěrná dočasná ze ŽB silničních dílců pl do 3 m2 hl 0,5 m - zřízení</t>
  </si>
  <si>
    <t>837332358</t>
  </si>
  <si>
    <t>Poznámka k položce:_x000d_
provizorní opěry pro lávky pro pěší vč. podkladní vrstvy ze ŠD v tl. 150 mm</t>
  </si>
  <si>
    <t xml:space="preserve">12   "panely pod lávkou 2,0 x 1,0 m dle v.č.C.6.3</t>
  </si>
  <si>
    <t>593811350</t>
  </si>
  <si>
    <t>panel silniční IZD 37/10 200x100x15 cm</t>
  </si>
  <si>
    <t>1625600859</t>
  </si>
  <si>
    <t>Poznámka k položce:_x000d_
opotřebení silničních panelů dočasně zabudovaných je oceněno ve specifikaci jako 0,5 násobek pořizovací ceny materiálu</t>
  </si>
  <si>
    <t xml:space="preserve">4*3    "dle podél.řezu</t>
  </si>
  <si>
    <t>275121002</t>
  </si>
  <si>
    <t>Hranice podpěrná dočasná ze ŽB silničních dílců pl do 3 m2 hl 0,5 m - odstranění</t>
  </si>
  <si>
    <t>-918864717</t>
  </si>
  <si>
    <t>Poznámka k položce:_x000d_
odstranění provizorních opěr pro lávky pro pěší</t>
  </si>
  <si>
    <t>275121105</t>
  </si>
  <si>
    <t>Hranice podpěrná dočasná ze ŽB silničních dílců pl do 6 m2 hl 2 m - zřízení</t>
  </si>
  <si>
    <t>-1266950258</t>
  </si>
  <si>
    <t xml:space="preserve">12   "panely pod lávkou 3,0x2,0 m dle v.č.C.6.3</t>
  </si>
  <si>
    <t>593811330</t>
  </si>
  <si>
    <t>panel silniční IDZ 3/490 300x200x15 cm</t>
  </si>
  <si>
    <t>-941036303</t>
  </si>
  <si>
    <t>348185121</t>
  </si>
  <si>
    <t>Výroba mostního zábradlí dočasného ze dřeva měkkého hoblovaného s dvojmadlem</t>
  </si>
  <si>
    <t>-1910090022</t>
  </si>
  <si>
    <t xml:space="preserve">44*2   "na obou stranách</t>
  </si>
  <si>
    <t>348185131</t>
  </si>
  <si>
    <t>Montáž mostního zábradlí dočasného ze dřeva měkkého hoblovaného s dvojmadlem</t>
  </si>
  <si>
    <t>-1714688926</t>
  </si>
  <si>
    <t>348185211</t>
  </si>
  <si>
    <t>Odstranění mostního zábradlí dočasného ze dřeva měkkého hoblovaného s dvojmadlem</t>
  </si>
  <si>
    <t>1929349050</t>
  </si>
  <si>
    <t>948421292</t>
  </si>
  <si>
    <t>Měsíční nájemné podpěrné konstrukce dočasné z nosníku IP 100 délky do 26 m</t>
  </si>
  <si>
    <t>-315209917</t>
  </si>
  <si>
    <t>421952211</t>
  </si>
  <si>
    <t>Dřevěná lávka mostu z tvrdých fošen</t>
  </si>
  <si>
    <t>-333933522</t>
  </si>
  <si>
    <t xml:space="preserve">   22,5*1,27*0,05    "délka sle sit. x šířka x tl.</t>
  </si>
  <si>
    <t>423181111</t>
  </si>
  <si>
    <t>Dřevěná trámová mostní konstrukce z měkkých hranolů</t>
  </si>
  <si>
    <t>-51366270</t>
  </si>
  <si>
    <t xml:space="preserve">Poznámka k položce:_x000d_
podkladní dřevěný trámek pod lešenářské podlážky </t>
  </si>
  <si>
    <t xml:space="preserve">0,1*0,15*2,0    "odměřeno z podél. řezu</t>
  </si>
  <si>
    <t>423181112</t>
  </si>
  <si>
    <t>Dřevěná trámová mostní konstrukce z měkké kulatiny</t>
  </si>
  <si>
    <t>1440021673</t>
  </si>
  <si>
    <t>Poznámka k položce:_x000d_
Rozeepření z dřevěné kulatiny</t>
  </si>
  <si>
    <t xml:space="preserve">(3,14*0,05*0,05*0,82)*10    "plocha v řezu jedné kulatiny x délka x počet kusů</t>
  </si>
  <si>
    <t>423951111</t>
  </si>
  <si>
    <t>Dočasné konstrukce trámové ze dřeva hraněného - zřízení</t>
  </si>
  <si>
    <t>-1983904589</t>
  </si>
  <si>
    <t xml:space="preserve">(0,2*0,2)*2,25*8   "rozměr trámku v řezu x délka dle půd. x počet trámků 200x200</t>
  </si>
  <si>
    <t xml:space="preserve">(0,15*0,15)*2,25*9   "rozměr trámku v řezu x délka dle půd. x počet trámků 150x150</t>
  </si>
  <si>
    <t xml:space="preserve">(0,15*0,15)*2,25*5   "rozměr trámku v řezu x délka dle půd. x počet trámků 150x150</t>
  </si>
  <si>
    <t>423952111</t>
  </si>
  <si>
    <t>Dočasné konstrukce trámové ze dřeva hraněného - odstranění</t>
  </si>
  <si>
    <t>-331489775</t>
  </si>
  <si>
    <t>CS ÚRS 2018 01</t>
  </si>
  <si>
    <t>1331687814</t>
  </si>
  <si>
    <t>Poznámka k položce:_x000d_
zřízení provizorní cesty pro pěší ze ŠD vč. zhutněním</t>
  </si>
  <si>
    <t>948421112</t>
  </si>
  <si>
    <t>Zřízení podpěrné konstrukce dočasné z nosníku IP 100 délky do 26 m</t>
  </si>
  <si>
    <t>185640090</t>
  </si>
  <si>
    <t>Poznámka k položce:_x000d_
hmotnost nosníku IPE 500 90,7 kg/m</t>
  </si>
  <si>
    <t xml:space="preserve">(2*14)*90,7*0,001    "2 nosníky x délka 1 nosníku x hmotnost/m x převod na tuny</t>
  </si>
  <si>
    <t>949221111</t>
  </si>
  <si>
    <t>Montáž lešeňové podlahy s příčníky pro dílcová lešení v do 10 m</t>
  </si>
  <si>
    <t>1734882156</t>
  </si>
  <si>
    <t xml:space="preserve">Poznámka k položce:_x000d_
lešenářská podlážka dle půdorys_x000d_
</t>
  </si>
  <si>
    <t xml:space="preserve">(1,5*1,5)*2   "dle půdorys . š. x dl. x počet ks</t>
  </si>
  <si>
    <t>961065412</t>
  </si>
  <si>
    <t>Bourání mostovek ze dřeva měkkého z hranolů základů</t>
  </si>
  <si>
    <t>1454922795</t>
  </si>
  <si>
    <t xml:space="preserve">Poznámka k položce:_x000d_
odstranění podkladního dřevěného trámku pod lešenářskou podlážkou - odveze zhotovitel na vlastní náklady </t>
  </si>
  <si>
    <t>1684362963</t>
  </si>
  <si>
    <t>Poznámka k položce:_x000d_
odvoz odstraněné ŠD z provizorních konstrukcí na skládku po dokončení stavby, se složením</t>
  </si>
  <si>
    <t>-612056077</t>
  </si>
  <si>
    <t>Poznámka k položce:_x000d_
odvoz ŠD na skládku do celk. vzdálenosti 20 km (násobeno koef. 19)</t>
  </si>
  <si>
    <t>17,5671708382149*19 'Přepočtené koeficientem množství</t>
  </si>
  <si>
    <t>-1865609359</t>
  </si>
  <si>
    <t>998212111</t>
  </si>
  <si>
    <t>Přesun hmot pro mosty zděné, monolitické betonové nebo ocelové v do 20 m</t>
  </si>
  <si>
    <t>-1099973909</t>
  </si>
  <si>
    <t>Práce a dodávky M</t>
  </si>
  <si>
    <t>43-M</t>
  </si>
  <si>
    <t>Montáž ocelových konstrukcí</t>
  </si>
  <si>
    <t>430153102</t>
  </si>
  <si>
    <t>Montáž mostního provizoria rozpětí 14 m, IP nosník, typ 6 IP 60</t>
  </si>
  <si>
    <t>-294037154</t>
  </si>
  <si>
    <t>Poznámka k položce:_x000d_
IPE 500</t>
  </si>
  <si>
    <t>430153202</t>
  </si>
  <si>
    <t>Demontáž mostního provizoria rozpětí 14 m, IP nosník, typ 6 IP 60</t>
  </si>
  <si>
    <t>1528950487</t>
  </si>
  <si>
    <t>011103000</t>
  </si>
  <si>
    <t>Geologický průzkum bez rozlišení</t>
  </si>
  <si>
    <t>2032591785</t>
  </si>
  <si>
    <t>Poznámka k položce:_x000d_
Vytýčení provizorní lávky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</si>
</sst>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0" fillId="0" borderId="0" xfId="0" applyProtection="1"/>
    <xf numFmtId="0" fontId="1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ht="36.96" customHeight="1">
      <c r="AR2" s="16" t="s">
        <v>5</v>
      </c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0"/>
      <c r="D4" s="21" t="s">
        <v>9</v>
      </c>
      <c r="AR4" s="20"/>
      <c r="AS4" s="22" t="s">
        <v>10</v>
      </c>
      <c r="BS4" s="17" t="s">
        <v>11</v>
      </c>
    </row>
    <row r="5" ht="12" customHeight="1">
      <c r="B5" s="20"/>
      <c r="D5" s="23" t="s">
        <v>12</v>
      </c>
      <c r="K5" s="17" t="s">
        <v>13</v>
      </c>
      <c r="AR5" s="20"/>
      <c r="BS5" s="17" t="s">
        <v>6</v>
      </c>
    </row>
    <row r="6" ht="36.96" customHeight="1">
      <c r="B6" s="20"/>
      <c r="D6" s="24" t="s">
        <v>14</v>
      </c>
      <c r="K6" s="25" t="s">
        <v>15</v>
      </c>
      <c r="AR6" s="20"/>
      <c r="BS6" s="17" t="s">
        <v>6</v>
      </c>
    </row>
    <row r="7" ht="12" customHeight="1">
      <c r="B7" s="20"/>
      <c r="D7" s="26" t="s">
        <v>16</v>
      </c>
      <c r="K7" s="17" t="s">
        <v>17</v>
      </c>
      <c r="AK7" s="26" t="s">
        <v>18</v>
      </c>
      <c r="AN7" s="17" t="s">
        <v>19</v>
      </c>
      <c r="AR7" s="20"/>
      <c r="BS7" s="17" t="s">
        <v>6</v>
      </c>
    </row>
    <row r="8" ht="12" customHeight="1">
      <c r="B8" s="20"/>
      <c r="D8" s="26" t="s">
        <v>20</v>
      </c>
      <c r="K8" s="17" t="s">
        <v>21</v>
      </c>
      <c r="AK8" s="26" t="s">
        <v>22</v>
      </c>
      <c r="AN8" s="17" t="s">
        <v>23</v>
      </c>
      <c r="AR8" s="20"/>
      <c r="BS8" s="17" t="s">
        <v>6</v>
      </c>
    </row>
    <row r="9" ht="29.28" customHeight="1">
      <c r="B9" s="20"/>
      <c r="AK9" s="23" t="s">
        <v>24</v>
      </c>
      <c r="AN9" s="27" t="s">
        <v>25</v>
      </c>
      <c r="AR9" s="20"/>
      <c r="BS9" s="17" t="s">
        <v>6</v>
      </c>
    </row>
    <row r="10" ht="12" customHeight="1">
      <c r="B10" s="20"/>
      <c r="D10" s="26" t="s">
        <v>26</v>
      </c>
      <c r="AK10" s="26" t="s">
        <v>27</v>
      </c>
      <c r="AN10" s="17" t="s">
        <v>1</v>
      </c>
      <c r="AR10" s="20"/>
      <c r="BS10" s="17" t="s">
        <v>6</v>
      </c>
    </row>
    <row r="11" ht="18.48" customHeight="1">
      <c r="B11" s="20"/>
      <c r="E11" s="17" t="s">
        <v>28</v>
      </c>
      <c r="AK11" s="26" t="s">
        <v>29</v>
      </c>
      <c r="AN11" s="17" t="s">
        <v>1</v>
      </c>
      <c r="AR11" s="20"/>
      <c r="BS11" s="17" t="s">
        <v>6</v>
      </c>
    </row>
    <row r="12" ht="6.96" customHeight="1">
      <c r="B12" s="20"/>
      <c r="AR12" s="20"/>
      <c r="BS12" s="17" t="s">
        <v>6</v>
      </c>
    </row>
    <row r="13" ht="12" customHeight="1">
      <c r="B13" s="20"/>
      <c r="D13" s="26" t="s">
        <v>30</v>
      </c>
      <c r="AK13" s="26" t="s">
        <v>27</v>
      </c>
      <c r="AN13" s="17" t="s">
        <v>1</v>
      </c>
      <c r="AR13" s="20"/>
      <c r="BS13" s="17" t="s">
        <v>6</v>
      </c>
    </row>
    <row r="14">
      <c r="B14" s="20"/>
      <c r="E14" s="17" t="s">
        <v>31</v>
      </c>
      <c r="AK14" s="26" t="s">
        <v>29</v>
      </c>
      <c r="AN14" s="17" t="s">
        <v>1</v>
      </c>
      <c r="AR14" s="20"/>
      <c r="BS14" s="17" t="s">
        <v>6</v>
      </c>
    </row>
    <row r="15" ht="6.96" customHeight="1">
      <c r="B15" s="20"/>
      <c r="AR15" s="20"/>
      <c r="BS15" s="17" t="s">
        <v>3</v>
      </c>
    </row>
    <row r="16" ht="12" customHeight="1">
      <c r="B16" s="20"/>
      <c r="D16" s="26" t="s">
        <v>32</v>
      </c>
      <c r="AK16" s="26" t="s">
        <v>27</v>
      </c>
      <c r="AN16" s="17" t="s">
        <v>33</v>
      </c>
      <c r="AR16" s="20"/>
      <c r="BS16" s="17" t="s">
        <v>3</v>
      </c>
    </row>
    <row r="17" ht="18.48" customHeight="1">
      <c r="B17" s="20"/>
      <c r="E17" s="17" t="s">
        <v>34</v>
      </c>
      <c r="AK17" s="26" t="s">
        <v>29</v>
      </c>
      <c r="AN17" s="17" t="s">
        <v>35</v>
      </c>
      <c r="AR17" s="20"/>
      <c r="BS17" s="17" t="s">
        <v>36</v>
      </c>
    </row>
    <row r="18" ht="6.96" customHeight="1">
      <c r="B18" s="20"/>
      <c r="AR18" s="20"/>
      <c r="BS18" s="17" t="s">
        <v>6</v>
      </c>
    </row>
    <row r="19" ht="12" customHeight="1">
      <c r="B19" s="20"/>
      <c r="D19" s="26" t="s">
        <v>37</v>
      </c>
      <c r="AK19" s="26" t="s">
        <v>27</v>
      </c>
      <c r="AN19" s="17" t="s">
        <v>1</v>
      </c>
      <c r="AR19" s="20"/>
      <c r="BS19" s="17" t="s">
        <v>6</v>
      </c>
    </row>
    <row r="20" ht="18.48" customHeight="1">
      <c r="B20" s="20"/>
      <c r="E20" s="17" t="s">
        <v>31</v>
      </c>
      <c r="AK20" s="26" t="s">
        <v>29</v>
      </c>
      <c r="AN20" s="17" t="s">
        <v>1</v>
      </c>
      <c r="AR20" s="20"/>
      <c r="BS20" s="17" t="s">
        <v>36</v>
      </c>
    </row>
    <row r="21" ht="6.96" customHeight="1">
      <c r="B21" s="20"/>
      <c r="AR21" s="20"/>
    </row>
    <row r="22" ht="12" customHeight="1">
      <c r="B22" s="20"/>
      <c r="D22" s="26" t="s">
        <v>38</v>
      </c>
      <c r="AR22" s="20"/>
    </row>
    <row r="23" ht="16.5" customHeight="1">
      <c r="B23" s="20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20"/>
    </row>
    <row r="24" ht="6.96" customHeight="1">
      <c r="B24" s="20"/>
      <c r="AR24" s="20"/>
    </row>
    <row r="25" ht="6.96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ht="14.4" customHeight="1">
      <c r="B26" s="20"/>
      <c r="D26" s="30" t="s">
        <v>39</v>
      </c>
      <c r="AK26" s="31">
        <f>ROUND(AG57,2)</f>
        <v>240000</v>
      </c>
      <c r="AR26" s="20"/>
    </row>
    <row r="27" ht="14.4" customHeight="1">
      <c r="B27" s="20"/>
      <c r="D27" s="30" t="s">
        <v>40</v>
      </c>
      <c r="AK27" s="31">
        <f>ROUND(AG65, 2)</f>
        <v>0</v>
      </c>
      <c r="AL27" s="31"/>
      <c r="AM27" s="31"/>
      <c r="AN27" s="31"/>
      <c r="AO27" s="31"/>
      <c r="AR27" s="20"/>
    </row>
    <row r="28" s="1" customFormat="1" ht="6.96" customHeight="1">
      <c r="B28" s="32"/>
      <c r="AR28" s="32"/>
    </row>
    <row r="29" s="1" customFormat="1" ht="25.92" customHeight="1">
      <c r="B29" s="32"/>
      <c r="D29" s="33" t="s">
        <v>41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5">
        <f>ROUND(AK26 + AK27, 2)</f>
        <v>240000</v>
      </c>
      <c r="AL29" s="34"/>
      <c r="AM29" s="34"/>
      <c r="AN29" s="34"/>
      <c r="AO29" s="34"/>
      <c r="AR29" s="32"/>
    </row>
    <row r="30" s="1" customFormat="1" ht="6.96" customHeight="1">
      <c r="B30" s="32"/>
      <c r="AR30" s="32"/>
    </row>
    <row r="31" s="1" customFormat="1">
      <c r="B31" s="32"/>
      <c r="L31" s="36" t="s">
        <v>42</v>
      </c>
      <c r="M31" s="36"/>
      <c r="N31" s="36"/>
      <c r="O31" s="36"/>
      <c r="P31" s="36"/>
      <c r="W31" s="36" t="s">
        <v>43</v>
      </c>
      <c r="X31" s="36"/>
      <c r="Y31" s="36"/>
      <c r="Z31" s="36"/>
      <c r="AA31" s="36"/>
      <c r="AB31" s="36"/>
      <c r="AC31" s="36"/>
      <c r="AD31" s="36"/>
      <c r="AE31" s="36"/>
      <c r="AK31" s="36" t="s">
        <v>44</v>
      </c>
      <c r="AL31" s="36"/>
      <c r="AM31" s="36"/>
      <c r="AN31" s="36"/>
      <c r="AO31" s="36"/>
      <c r="AR31" s="32"/>
    </row>
    <row r="32" s="2" customFormat="1" ht="14.4" customHeight="1">
      <c r="B32" s="37"/>
      <c r="D32" s="26" t="s">
        <v>45</v>
      </c>
      <c r="F32" s="26" t="s">
        <v>46</v>
      </c>
      <c r="L32" s="38">
        <v>0.20999999999999999</v>
      </c>
      <c r="M32" s="2"/>
      <c r="N32" s="2"/>
      <c r="O32" s="2"/>
      <c r="P32" s="2"/>
      <c r="W32" s="39">
        <f>ROUND(AZ57 + SUM(CD65), 2)</f>
        <v>240000</v>
      </c>
      <c r="X32" s="2"/>
      <c r="Y32" s="2"/>
      <c r="Z32" s="2"/>
      <c r="AA32" s="2"/>
      <c r="AB32" s="2"/>
      <c r="AC32" s="2"/>
      <c r="AD32" s="2"/>
      <c r="AE32" s="2"/>
      <c r="AK32" s="39">
        <f>ROUND(AV57 + SUM(BY65), 2)</f>
        <v>50400</v>
      </c>
      <c r="AL32" s="2"/>
      <c r="AM32" s="2"/>
      <c r="AN32" s="2"/>
      <c r="AO32" s="2"/>
      <c r="AR32" s="37"/>
    </row>
    <row r="33" s="2" customFormat="1" ht="14.4" customHeight="1">
      <c r="B33" s="37"/>
      <c r="F33" s="26" t="s">
        <v>47</v>
      </c>
      <c r="L33" s="38">
        <v>0.14999999999999999</v>
      </c>
      <c r="M33" s="2"/>
      <c r="N33" s="2"/>
      <c r="O33" s="2"/>
      <c r="P33" s="2"/>
      <c r="W33" s="39">
        <f>ROUND(BA57 + SUM(CE65), 2)</f>
        <v>0</v>
      </c>
      <c r="X33" s="2"/>
      <c r="Y33" s="2"/>
      <c r="Z33" s="2"/>
      <c r="AA33" s="2"/>
      <c r="AB33" s="2"/>
      <c r="AC33" s="2"/>
      <c r="AD33" s="2"/>
      <c r="AE33" s="2"/>
      <c r="AK33" s="39">
        <f>ROUND(AW57 + SUM(BZ65), 2)</f>
        <v>0</v>
      </c>
      <c r="AL33" s="2"/>
      <c r="AM33" s="2"/>
      <c r="AN33" s="2"/>
      <c r="AO33" s="2"/>
      <c r="AR33" s="37"/>
    </row>
    <row r="34" hidden="1" s="2" customFormat="1" ht="14.4" customHeight="1">
      <c r="B34" s="37"/>
      <c r="F34" s="26" t="s">
        <v>48</v>
      </c>
      <c r="L34" s="38">
        <v>0.20999999999999999</v>
      </c>
      <c r="M34" s="2"/>
      <c r="N34" s="2"/>
      <c r="O34" s="2"/>
      <c r="P34" s="2"/>
      <c r="W34" s="39">
        <f>ROUND(BB57 + SUM(CF65), 2)</f>
        <v>0</v>
      </c>
      <c r="X34" s="2"/>
      <c r="Y34" s="2"/>
      <c r="Z34" s="2"/>
      <c r="AA34" s="2"/>
      <c r="AB34" s="2"/>
      <c r="AC34" s="2"/>
      <c r="AD34" s="2"/>
      <c r="AE34" s="2"/>
      <c r="AK34" s="39">
        <v>0</v>
      </c>
      <c r="AL34" s="2"/>
      <c r="AM34" s="2"/>
      <c r="AN34" s="2"/>
      <c r="AO34" s="2"/>
      <c r="AR34" s="37"/>
    </row>
    <row r="35" hidden="1" s="2" customFormat="1" ht="14.4" customHeight="1">
      <c r="B35" s="37"/>
      <c r="F35" s="26" t="s">
        <v>49</v>
      </c>
      <c r="L35" s="38">
        <v>0.14999999999999999</v>
      </c>
      <c r="M35" s="2"/>
      <c r="N35" s="2"/>
      <c r="O35" s="2"/>
      <c r="P35" s="2"/>
      <c r="W35" s="39">
        <f>ROUND(BC57 + SUM(CG65), 2)</f>
        <v>0</v>
      </c>
      <c r="X35" s="2"/>
      <c r="Y35" s="2"/>
      <c r="Z35" s="2"/>
      <c r="AA35" s="2"/>
      <c r="AB35" s="2"/>
      <c r="AC35" s="2"/>
      <c r="AD35" s="2"/>
      <c r="AE35" s="2"/>
      <c r="AK35" s="39">
        <v>0</v>
      </c>
      <c r="AL35" s="2"/>
      <c r="AM35" s="2"/>
      <c r="AN35" s="2"/>
      <c r="AO35" s="2"/>
      <c r="AR35" s="37"/>
    </row>
    <row r="36" hidden="1" s="2" customFormat="1" ht="14.4" customHeight="1">
      <c r="B36" s="37"/>
      <c r="F36" s="26" t="s">
        <v>50</v>
      </c>
      <c r="L36" s="38">
        <v>0</v>
      </c>
      <c r="M36" s="2"/>
      <c r="N36" s="2"/>
      <c r="O36" s="2"/>
      <c r="P36" s="2"/>
      <c r="W36" s="39">
        <f>ROUND(BD57 + SUM(CH65), 2)</f>
        <v>0</v>
      </c>
      <c r="X36" s="2"/>
      <c r="Y36" s="2"/>
      <c r="Z36" s="2"/>
      <c r="AA36" s="2"/>
      <c r="AB36" s="2"/>
      <c r="AC36" s="2"/>
      <c r="AD36" s="2"/>
      <c r="AE36" s="2"/>
      <c r="AK36" s="39">
        <v>0</v>
      </c>
      <c r="AL36" s="2"/>
      <c r="AM36" s="2"/>
      <c r="AN36" s="2"/>
      <c r="AO36" s="2"/>
      <c r="AR36" s="37"/>
    </row>
    <row r="37" s="1" customFormat="1" ht="6.96" customHeight="1">
      <c r="B37" s="32"/>
      <c r="AR37" s="32"/>
    </row>
    <row r="38" s="1" customFormat="1" ht="25.92" customHeight="1">
      <c r="B38" s="32"/>
      <c r="C38" s="40"/>
      <c r="D38" s="41" t="s">
        <v>51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52</v>
      </c>
      <c r="U38" s="42"/>
      <c r="V38" s="42"/>
      <c r="W38" s="42"/>
      <c r="X38" s="44" t="s">
        <v>53</v>
      </c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5">
        <f>SUM(AK29:AK36)</f>
        <v>290400</v>
      </c>
      <c r="AL38" s="42"/>
      <c r="AM38" s="42"/>
      <c r="AN38" s="42"/>
      <c r="AO38" s="46"/>
      <c r="AP38" s="40"/>
      <c r="AQ38" s="40"/>
      <c r="AR38" s="32"/>
    </row>
    <row r="39" s="1" customFormat="1" ht="6.96" customHeight="1">
      <c r="B39" s="32"/>
      <c r="AR39" s="32"/>
    </row>
    <row r="40" s="1" customFormat="1" ht="6.96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32"/>
    </row>
    <row r="44" s="1" customFormat="1" ht="6.96" customHeight="1"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32"/>
    </row>
    <row r="45" s="1" customFormat="1" ht="24.96" customHeight="1">
      <c r="B45" s="32"/>
      <c r="C45" s="21" t="s">
        <v>54</v>
      </c>
      <c r="AR45" s="32"/>
    </row>
    <row r="46" s="1" customFormat="1" ht="6.96" customHeight="1">
      <c r="B46" s="32"/>
      <c r="AR46" s="32"/>
    </row>
    <row r="47" s="1" customFormat="1" ht="12" customHeight="1">
      <c r="B47" s="32"/>
      <c r="C47" s="26" t="s">
        <v>12</v>
      </c>
      <c r="L47" s="1" t="str">
        <f>K5</f>
        <v>NymbP_E</v>
      </c>
      <c r="AR47" s="32"/>
    </row>
    <row r="48" s="3" customFormat="1" ht="36.96" customHeight="1">
      <c r="B48" s="51"/>
      <c r="C48" s="52" t="s">
        <v>14</v>
      </c>
      <c r="L48" s="53" t="str">
        <f>K6</f>
        <v>III/330 Nymburk, most ev. č. 330-003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R48" s="51"/>
    </row>
    <row r="49" s="1" customFormat="1" ht="6.96" customHeight="1">
      <c r="B49" s="32"/>
      <c r="AR49" s="32"/>
    </row>
    <row r="50" s="1" customFormat="1" ht="12" customHeight="1">
      <c r="B50" s="32"/>
      <c r="C50" s="26" t="s">
        <v>20</v>
      </c>
      <c r="L50" s="54" t="str">
        <f>IF(K8="","",K8)</f>
        <v>Nymburk</v>
      </c>
      <c r="AI50" s="26" t="s">
        <v>22</v>
      </c>
      <c r="AM50" s="55" t="str">
        <f>IF(AN8= "","",AN8)</f>
        <v>19. 3. 2019</v>
      </c>
      <c r="AN50" s="55"/>
      <c r="AR50" s="32"/>
    </row>
    <row r="51" s="1" customFormat="1" ht="6.96" customHeight="1">
      <c r="B51" s="32"/>
      <c r="AR51" s="32"/>
    </row>
    <row r="52" s="1" customFormat="1" ht="13.65" customHeight="1">
      <c r="B52" s="32"/>
      <c r="C52" s="26" t="s">
        <v>26</v>
      </c>
      <c r="L52" s="1" t="str">
        <f>IF(E11= "","",E11)</f>
        <v>Středočeský kraj</v>
      </c>
      <c r="AI52" s="26" t="s">
        <v>32</v>
      </c>
      <c r="AM52" s="6" t="str">
        <f>IF(E17="","",E17)</f>
        <v xml:space="preserve">VPÚ DECO PRAHA  a.s.</v>
      </c>
      <c r="AN52" s="1"/>
      <c r="AO52" s="1"/>
      <c r="AP52" s="1"/>
      <c r="AR52" s="32"/>
      <c r="AS52" s="56" t="s">
        <v>55</v>
      </c>
      <c r="AT52" s="57"/>
      <c r="AU52" s="58"/>
      <c r="AV52" s="58"/>
      <c r="AW52" s="58"/>
      <c r="AX52" s="58"/>
      <c r="AY52" s="58"/>
      <c r="AZ52" s="58"/>
      <c r="BA52" s="58"/>
      <c r="BB52" s="58"/>
      <c r="BC52" s="58"/>
      <c r="BD52" s="59"/>
    </row>
    <row r="53" s="1" customFormat="1" ht="13.65" customHeight="1">
      <c r="B53" s="32"/>
      <c r="C53" s="26" t="s">
        <v>30</v>
      </c>
      <c r="L53" s="1" t="str">
        <f>IF(E14="","",E14)</f>
        <v xml:space="preserve"> </v>
      </c>
      <c r="AI53" s="26" t="s">
        <v>37</v>
      </c>
      <c r="AM53" s="6" t="str">
        <f>IF(E20="","",E20)</f>
        <v xml:space="preserve"> </v>
      </c>
      <c r="AN53" s="1"/>
      <c r="AO53" s="1"/>
      <c r="AP53" s="1"/>
      <c r="AR53" s="32"/>
      <c r="AS53" s="60"/>
      <c r="AT53" s="61"/>
      <c r="AU53" s="62"/>
      <c r="AV53" s="62"/>
      <c r="AW53" s="62"/>
      <c r="AX53" s="62"/>
      <c r="AY53" s="62"/>
      <c r="AZ53" s="62"/>
      <c r="BA53" s="62"/>
      <c r="BB53" s="62"/>
      <c r="BC53" s="62"/>
      <c r="BD53" s="63"/>
    </row>
    <row r="54" s="1" customFormat="1" ht="10.8" customHeight="1">
      <c r="B54" s="32"/>
      <c r="AR54" s="32"/>
      <c r="AS54" s="60"/>
      <c r="AT54" s="61"/>
      <c r="AU54" s="62"/>
      <c r="AV54" s="62"/>
      <c r="AW54" s="62"/>
      <c r="AX54" s="62"/>
      <c r="AY54" s="62"/>
      <c r="AZ54" s="62"/>
      <c r="BA54" s="62"/>
      <c r="BB54" s="62"/>
      <c r="BC54" s="62"/>
      <c r="BD54" s="63"/>
    </row>
    <row r="55" s="1" customFormat="1" ht="29.28" customHeight="1">
      <c r="B55" s="32"/>
      <c r="C55" s="64" t="s">
        <v>56</v>
      </c>
      <c r="D55" s="65"/>
      <c r="E55" s="65"/>
      <c r="F55" s="65"/>
      <c r="G55" s="65"/>
      <c r="H55" s="66"/>
      <c r="I55" s="67" t="s">
        <v>57</v>
      </c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8" t="s">
        <v>58</v>
      </c>
      <c r="AH55" s="65"/>
      <c r="AI55" s="65"/>
      <c r="AJ55" s="65"/>
      <c r="AK55" s="65"/>
      <c r="AL55" s="65"/>
      <c r="AM55" s="65"/>
      <c r="AN55" s="67" t="s">
        <v>59</v>
      </c>
      <c r="AO55" s="65"/>
      <c r="AP55" s="69"/>
      <c r="AQ55" s="70" t="s">
        <v>60</v>
      </c>
      <c r="AR55" s="32"/>
      <c r="AS55" s="71" t="s">
        <v>61</v>
      </c>
      <c r="AT55" s="72" t="s">
        <v>62</v>
      </c>
      <c r="AU55" s="72" t="s">
        <v>63</v>
      </c>
      <c r="AV55" s="72" t="s">
        <v>64</v>
      </c>
      <c r="AW55" s="72" t="s">
        <v>65</v>
      </c>
      <c r="AX55" s="72" t="s">
        <v>66</v>
      </c>
      <c r="AY55" s="72" t="s">
        <v>67</v>
      </c>
      <c r="AZ55" s="72" t="s">
        <v>68</v>
      </c>
      <c r="BA55" s="72" t="s">
        <v>69</v>
      </c>
      <c r="BB55" s="72" t="s">
        <v>70</v>
      </c>
      <c r="BC55" s="72" t="s">
        <v>71</v>
      </c>
      <c r="BD55" s="73" t="s">
        <v>72</v>
      </c>
    </row>
    <row r="56" s="1" customFormat="1" ht="10.8" customHeight="1">
      <c r="B56" s="32"/>
      <c r="AR56" s="32"/>
      <c r="AS56" s="74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9"/>
    </row>
    <row r="57" s="4" customFormat="1" ht="32.4" customHeight="1">
      <c r="B57" s="75"/>
      <c r="C57" s="76" t="s">
        <v>73</v>
      </c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8">
        <f>ROUND(SUM(AG58:AG63),2)</f>
        <v>240000</v>
      </c>
      <c r="AH57" s="78"/>
      <c r="AI57" s="78"/>
      <c r="AJ57" s="78"/>
      <c r="AK57" s="78"/>
      <c r="AL57" s="78"/>
      <c r="AM57" s="78"/>
      <c r="AN57" s="79">
        <f>SUM(AG57,AT57)</f>
        <v>290400</v>
      </c>
      <c r="AO57" s="79"/>
      <c r="AP57" s="79"/>
      <c r="AQ57" s="80" t="s">
        <v>1</v>
      </c>
      <c r="AR57" s="75"/>
      <c r="AS57" s="81">
        <f>ROUND(SUM(AS58:AS63),2)</f>
        <v>0</v>
      </c>
      <c r="AT57" s="82">
        <f>ROUND(SUM(AV57:AW57),2)</f>
        <v>50400</v>
      </c>
      <c r="AU57" s="83">
        <f>ROUND(SUM(AU58:AU63),5)</f>
        <v>0</v>
      </c>
      <c r="AV57" s="82">
        <f>ROUND(AZ57*L32,2)</f>
        <v>50400</v>
      </c>
      <c r="AW57" s="82">
        <f>ROUND(BA57*L33,2)</f>
        <v>0</v>
      </c>
      <c r="AX57" s="82">
        <f>ROUND(BB57*L32,2)</f>
        <v>0</v>
      </c>
      <c r="AY57" s="82">
        <f>ROUND(BC57*L33,2)</f>
        <v>0</v>
      </c>
      <c r="AZ57" s="82">
        <f>ROUND(SUM(AZ58:AZ63),2)</f>
        <v>240000</v>
      </c>
      <c r="BA57" s="82">
        <f>ROUND(SUM(BA58:BA63),2)</f>
        <v>0</v>
      </c>
      <c r="BB57" s="82">
        <f>ROUND(SUM(BB58:BB63),2)</f>
        <v>0</v>
      </c>
      <c r="BC57" s="82">
        <f>ROUND(SUM(BC58:BC63),2)</f>
        <v>0</v>
      </c>
      <c r="BD57" s="84">
        <f>ROUND(SUM(BD58:BD63),2)</f>
        <v>0</v>
      </c>
      <c r="BS57" s="85" t="s">
        <v>74</v>
      </c>
      <c r="BT57" s="85" t="s">
        <v>75</v>
      </c>
      <c r="BU57" s="86" t="s">
        <v>76</v>
      </c>
      <c r="BV57" s="85" t="s">
        <v>77</v>
      </c>
      <c r="BW57" s="85" t="s">
        <v>4</v>
      </c>
      <c r="BX57" s="85" t="s">
        <v>78</v>
      </c>
      <c r="CL57" s="85" t="s">
        <v>17</v>
      </c>
    </row>
    <row r="58" s="5" customFormat="1" ht="16.5" customHeight="1">
      <c r="A58" s="87" t="s">
        <v>79</v>
      </c>
      <c r="B58" s="88"/>
      <c r="C58" s="89"/>
      <c r="D58" s="90" t="s">
        <v>80</v>
      </c>
      <c r="E58" s="90"/>
      <c r="F58" s="90"/>
      <c r="G58" s="90"/>
      <c r="H58" s="90"/>
      <c r="I58" s="91"/>
      <c r="J58" s="90" t="s">
        <v>81</v>
      </c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2">
        <f>'SO 020 - Příprava území'!J32</f>
        <v>0</v>
      </c>
      <c r="AH58" s="91"/>
      <c r="AI58" s="91"/>
      <c r="AJ58" s="91"/>
      <c r="AK58" s="91"/>
      <c r="AL58" s="91"/>
      <c r="AM58" s="91"/>
      <c r="AN58" s="92">
        <f>SUM(AG58,AT58)</f>
        <v>0</v>
      </c>
      <c r="AO58" s="91"/>
      <c r="AP58" s="91"/>
      <c r="AQ58" s="93" t="s">
        <v>82</v>
      </c>
      <c r="AR58" s="88"/>
      <c r="AS58" s="94">
        <v>0</v>
      </c>
      <c r="AT58" s="95">
        <f>ROUND(SUM(AV58:AW58),2)</f>
        <v>0</v>
      </c>
      <c r="AU58" s="96">
        <f>'SO 020 - Příprava území'!P89</f>
        <v>0</v>
      </c>
      <c r="AV58" s="95">
        <f>'SO 020 - Příprava území'!J35</f>
        <v>0</v>
      </c>
      <c r="AW58" s="95">
        <f>'SO 020 - Příprava území'!J36</f>
        <v>0</v>
      </c>
      <c r="AX58" s="95">
        <f>'SO 020 - Příprava území'!J37</f>
        <v>0</v>
      </c>
      <c r="AY58" s="95">
        <f>'SO 020 - Příprava území'!J38</f>
        <v>0</v>
      </c>
      <c r="AZ58" s="95">
        <f>'SO 020 - Příprava území'!F35</f>
        <v>0</v>
      </c>
      <c r="BA58" s="95">
        <f>'SO 020 - Příprava území'!F36</f>
        <v>0</v>
      </c>
      <c r="BB58" s="95">
        <f>'SO 020 - Příprava území'!F37</f>
        <v>0</v>
      </c>
      <c r="BC58" s="95">
        <f>'SO 020 - Příprava území'!F38</f>
        <v>0</v>
      </c>
      <c r="BD58" s="97">
        <f>'SO 020 - Příprava území'!F39</f>
        <v>0</v>
      </c>
      <c r="BT58" s="98" t="s">
        <v>83</v>
      </c>
      <c r="BV58" s="98" t="s">
        <v>77</v>
      </c>
      <c r="BW58" s="98" t="s">
        <v>84</v>
      </c>
      <c r="BX58" s="98" t="s">
        <v>4</v>
      </c>
      <c r="CL58" s="98" t="s">
        <v>85</v>
      </c>
      <c r="CM58" s="98" t="s">
        <v>86</v>
      </c>
    </row>
    <row r="59" s="5" customFormat="1" ht="16.5" customHeight="1">
      <c r="A59" s="87" t="s">
        <v>79</v>
      </c>
      <c r="B59" s="88"/>
      <c r="C59" s="89"/>
      <c r="D59" s="90" t="s">
        <v>87</v>
      </c>
      <c r="E59" s="90"/>
      <c r="F59" s="90"/>
      <c r="G59" s="90"/>
      <c r="H59" s="90"/>
      <c r="I59" s="91"/>
      <c r="J59" s="90" t="s">
        <v>88</v>
      </c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2">
        <f>'SO 182 - DIO'!J32</f>
        <v>0</v>
      </c>
      <c r="AH59" s="91"/>
      <c r="AI59" s="91"/>
      <c r="AJ59" s="91"/>
      <c r="AK59" s="91"/>
      <c r="AL59" s="91"/>
      <c r="AM59" s="91"/>
      <c r="AN59" s="92">
        <f>SUM(AG59,AT59)</f>
        <v>0</v>
      </c>
      <c r="AO59" s="91"/>
      <c r="AP59" s="91"/>
      <c r="AQ59" s="93" t="s">
        <v>82</v>
      </c>
      <c r="AR59" s="88"/>
      <c r="AS59" s="94">
        <v>0</v>
      </c>
      <c r="AT59" s="95">
        <f>ROUND(SUM(AV59:AW59),2)</f>
        <v>0</v>
      </c>
      <c r="AU59" s="96">
        <f>'SO 182 - DIO'!P89</f>
        <v>0</v>
      </c>
      <c r="AV59" s="95">
        <f>'SO 182 - DIO'!J35</f>
        <v>0</v>
      </c>
      <c r="AW59" s="95">
        <f>'SO 182 - DIO'!J36</f>
        <v>0</v>
      </c>
      <c r="AX59" s="95">
        <f>'SO 182 - DIO'!J37</f>
        <v>0</v>
      </c>
      <c r="AY59" s="95">
        <f>'SO 182 - DIO'!J38</f>
        <v>0</v>
      </c>
      <c r="AZ59" s="95">
        <f>'SO 182 - DIO'!F35</f>
        <v>0</v>
      </c>
      <c r="BA59" s="95">
        <f>'SO 182 - DIO'!F36</f>
        <v>0</v>
      </c>
      <c r="BB59" s="95">
        <f>'SO 182 - DIO'!F37</f>
        <v>0</v>
      </c>
      <c r="BC59" s="95">
        <f>'SO 182 - DIO'!F38</f>
        <v>0</v>
      </c>
      <c r="BD59" s="97">
        <f>'SO 182 - DIO'!F39</f>
        <v>0</v>
      </c>
      <c r="BT59" s="98" t="s">
        <v>83</v>
      </c>
      <c r="BV59" s="98" t="s">
        <v>77</v>
      </c>
      <c r="BW59" s="98" t="s">
        <v>89</v>
      </c>
      <c r="BX59" s="98" t="s">
        <v>4</v>
      </c>
      <c r="CL59" s="98" t="s">
        <v>1</v>
      </c>
      <c r="CM59" s="98" t="s">
        <v>75</v>
      </c>
    </row>
    <row r="60" s="5" customFormat="1" ht="16.5" customHeight="1">
      <c r="A60" s="87" t="s">
        <v>79</v>
      </c>
      <c r="B60" s="88"/>
      <c r="C60" s="89"/>
      <c r="D60" s="90" t="s">
        <v>90</v>
      </c>
      <c r="E60" s="90"/>
      <c r="F60" s="90"/>
      <c r="G60" s="90"/>
      <c r="H60" s="90"/>
      <c r="I60" s="91"/>
      <c r="J60" s="90" t="s">
        <v>91</v>
      </c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2">
        <f>'SO 186 - Stavební úpravy ...'!J32</f>
        <v>0</v>
      </c>
      <c r="AH60" s="91"/>
      <c r="AI60" s="91"/>
      <c r="AJ60" s="91"/>
      <c r="AK60" s="91"/>
      <c r="AL60" s="91"/>
      <c r="AM60" s="91"/>
      <c r="AN60" s="92">
        <f>SUM(AG60,AT60)</f>
        <v>0</v>
      </c>
      <c r="AO60" s="91"/>
      <c r="AP60" s="91"/>
      <c r="AQ60" s="93" t="s">
        <v>82</v>
      </c>
      <c r="AR60" s="88"/>
      <c r="AS60" s="94">
        <v>0</v>
      </c>
      <c r="AT60" s="95">
        <f>ROUND(SUM(AV60:AW60),2)</f>
        <v>0</v>
      </c>
      <c r="AU60" s="96">
        <f>'SO 186 - Stavební úpravy ...'!P93</f>
        <v>0</v>
      </c>
      <c r="AV60" s="95">
        <f>'SO 186 - Stavební úpravy ...'!J35</f>
        <v>0</v>
      </c>
      <c r="AW60" s="95">
        <f>'SO 186 - Stavební úpravy ...'!J36</f>
        <v>0</v>
      </c>
      <c r="AX60" s="95">
        <f>'SO 186 - Stavební úpravy ...'!J37</f>
        <v>0</v>
      </c>
      <c r="AY60" s="95">
        <f>'SO 186 - Stavební úpravy ...'!J38</f>
        <v>0</v>
      </c>
      <c r="AZ60" s="95">
        <f>'SO 186 - Stavební úpravy ...'!F35</f>
        <v>0</v>
      </c>
      <c r="BA60" s="95">
        <f>'SO 186 - Stavební úpravy ...'!F36</f>
        <v>0</v>
      </c>
      <c r="BB60" s="95">
        <f>'SO 186 - Stavební úpravy ...'!F37</f>
        <v>0</v>
      </c>
      <c r="BC60" s="95">
        <f>'SO 186 - Stavební úpravy ...'!F38</f>
        <v>0</v>
      </c>
      <c r="BD60" s="97">
        <f>'SO 186 - Stavební úpravy ...'!F39</f>
        <v>0</v>
      </c>
      <c r="BT60" s="98" t="s">
        <v>83</v>
      </c>
      <c r="BV60" s="98" t="s">
        <v>77</v>
      </c>
      <c r="BW60" s="98" t="s">
        <v>92</v>
      </c>
      <c r="BX60" s="98" t="s">
        <v>4</v>
      </c>
      <c r="CL60" s="98" t="s">
        <v>1</v>
      </c>
      <c r="CM60" s="98" t="s">
        <v>86</v>
      </c>
    </row>
    <row r="61" s="5" customFormat="1" ht="16.5" customHeight="1">
      <c r="A61" s="87" t="s">
        <v>79</v>
      </c>
      <c r="B61" s="88"/>
      <c r="C61" s="89"/>
      <c r="D61" s="90" t="s">
        <v>93</v>
      </c>
      <c r="E61" s="90"/>
      <c r="F61" s="90"/>
      <c r="G61" s="90"/>
      <c r="H61" s="90"/>
      <c r="I61" s="91"/>
      <c r="J61" s="90" t="s">
        <v>94</v>
      </c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2">
        <f>'SO 201 - Most ev.č. 330-003'!J32</f>
        <v>240000</v>
      </c>
      <c r="AH61" s="91"/>
      <c r="AI61" s="91"/>
      <c r="AJ61" s="91"/>
      <c r="AK61" s="91"/>
      <c r="AL61" s="91"/>
      <c r="AM61" s="91"/>
      <c r="AN61" s="92">
        <f>SUM(AG61,AT61)</f>
        <v>290400</v>
      </c>
      <c r="AO61" s="91"/>
      <c r="AP61" s="91"/>
      <c r="AQ61" s="93" t="s">
        <v>82</v>
      </c>
      <c r="AR61" s="88"/>
      <c r="AS61" s="94">
        <v>0</v>
      </c>
      <c r="AT61" s="95">
        <f>ROUND(SUM(AV61:AW61),2)</f>
        <v>50400</v>
      </c>
      <c r="AU61" s="96">
        <f>'SO 201 - Most ev.č. 330-003'!P102</f>
        <v>0</v>
      </c>
      <c r="AV61" s="95">
        <f>'SO 201 - Most ev.č. 330-003'!J35</f>
        <v>50400</v>
      </c>
      <c r="AW61" s="95">
        <f>'SO 201 - Most ev.č. 330-003'!J36</f>
        <v>0</v>
      </c>
      <c r="AX61" s="95">
        <f>'SO 201 - Most ev.č. 330-003'!J37</f>
        <v>0</v>
      </c>
      <c r="AY61" s="95">
        <f>'SO 201 - Most ev.č. 330-003'!J38</f>
        <v>0</v>
      </c>
      <c r="AZ61" s="95">
        <f>'SO 201 - Most ev.č. 330-003'!F35</f>
        <v>240000</v>
      </c>
      <c r="BA61" s="95">
        <f>'SO 201 - Most ev.č. 330-003'!F36</f>
        <v>0</v>
      </c>
      <c r="BB61" s="95">
        <f>'SO 201 - Most ev.č. 330-003'!F37</f>
        <v>0</v>
      </c>
      <c r="BC61" s="95">
        <f>'SO 201 - Most ev.č. 330-003'!F38</f>
        <v>0</v>
      </c>
      <c r="BD61" s="97">
        <f>'SO 201 - Most ev.č. 330-003'!F39</f>
        <v>0</v>
      </c>
      <c r="BT61" s="98" t="s">
        <v>83</v>
      </c>
      <c r="BV61" s="98" t="s">
        <v>77</v>
      </c>
      <c r="BW61" s="98" t="s">
        <v>95</v>
      </c>
      <c r="BX61" s="98" t="s">
        <v>4</v>
      </c>
      <c r="CL61" s="98" t="s">
        <v>85</v>
      </c>
      <c r="CM61" s="98" t="s">
        <v>86</v>
      </c>
    </row>
    <row r="62" s="5" customFormat="1" ht="16.5" customHeight="1">
      <c r="A62" s="87" t="s">
        <v>79</v>
      </c>
      <c r="B62" s="88"/>
      <c r="C62" s="89"/>
      <c r="D62" s="90" t="s">
        <v>96</v>
      </c>
      <c r="E62" s="90"/>
      <c r="F62" s="90"/>
      <c r="G62" s="90"/>
      <c r="H62" s="90"/>
      <c r="I62" s="91"/>
      <c r="J62" s="90" t="s">
        <v>97</v>
      </c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2">
        <f>'SO 320 - Úprava vodoteče'!J32</f>
        <v>0</v>
      </c>
      <c r="AH62" s="91"/>
      <c r="AI62" s="91"/>
      <c r="AJ62" s="91"/>
      <c r="AK62" s="91"/>
      <c r="AL62" s="91"/>
      <c r="AM62" s="91"/>
      <c r="AN62" s="92">
        <f>SUM(AG62,AT62)</f>
        <v>0</v>
      </c>
      <c r="AO62" s="91"/>
      <c r="AP62" s="91"/>
      <c r="AQ62" s="93" t="s">
        <v>82</v>
      </c>
      <c r="AR62" s="88"/>
      <c r="AS62" s="94">
        <v>0</v>
      </c>
      <c r="AT62" s="95">
        <f>ROUND(SUM(AV62:AW62),2)</f>
        <v>0</v>
      </c>
      <c r="AU62" s="96">
        <f>'SO 320 - Úprava vodoteče'!P87</f>
        <v>0</v>
      </c>
      <c r="AV62" s="95">
        <f>'SO 320 - Úprava vodoteče'!J35</f>
        <v>0</v>
      </c>
      <c r="AW62" s="95">
        <f>'SO 320 - Úprava vodoteče'!J36</f>
        <v>0</v>
      </c>
      <c r="AX62" s="95">
        <f>'SO 320 - Úprava vodoteče'!J37</f>
        <v>0</v>
      </c>
      <c r="AY62" s="95">
        <f>'SO 320 - Úprava vodoteče'!J38</f>
        <v>0</v>
      </c>
      <c r="AZ62" s="95">
        <f>'SO 320 - Úprava vodoteče'!F35</f>
        <v>0</v>
      </c>
      <c r="BA62" s="95">
        <f>'SO 320 - Úprava vodoteče'!F36</f>
        <v>0</v>
      </c>
      <c r="BB62" s="95">
        <f>'SO 320 - Úprava vodoteče'!F37</f>
        <v>0</v>
      </c>
      <c r="BC62" s="95">
        <f>'SO 320 - Úprava vodoteče'!F38</f>
        <v>0</v>
      </c>
      <c r="BD62" s="97">
        <f>'SO 320 - Úprava vodoteče'!F39</f>
        <v>0</v>
      </c>
      <c r="BT62" s="98" t="s">
        <v>83</v>
      </c>
      <c r="BV62" s="98" t="s">
        <v>77</v>
      </c>
      <c r="BW62" s="98" t="s">
        <v>98</v>
      </c>
      <c r="BX62" s="98" t="s">
        <v>4</v>
      </c>
      <c r="CL62" s="98" t="s">
        <v>85</v>
      </c>
      <c r="CM62" s="98" t="s">
        <v>75</v>
      </c>
    </row>
    <row r="63" s="5" customFormat="1" ht="16.5" customHeight="1">
      <c r="A63" s="87" t="s">
        <v>79</v>
      </c>
      <c r="B63" s="88"/>
      <c r="C63" s="89"/>
      <c r="D63" s="90" t="s">
        <v>99</v>
      </c>
      <c r="E63" s="90"/>
      <c r="F63" s="90"/>
      <c r="G63" s="90"/>
      <c r="H63" s="90"/>
      <c r="I63" s="91"/>
      <c r="J63" s="90" t="s">
        <v>100</v>
      </c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2">
        <f>'SO 901 - Provizorní lávka'!J32</f>
        <v>0</v>
      </c>
      <c r="AH63" s="91"/>
      <c r="AI63" s="91"/>
      <c r="AJ63" s="91"/>
      <c r="AK63" s="91"/>
      <c r="AL63" s="91"/>
      <c r="AM63" s="91"/>
      <c r="AN63" s="92">
        <f>SUM(AG63,AT63)</f>
        <v>0</v>
      </c>
      <c r="AO63" s="91"/>
      <c r="AP63" s="91"/>
      <c r="AQ63" s="93" t="s">
        <v>82</v>
      </c>
      <c r="AR63" s="88"/>
      <c r="AS63" s="99">
        <v>0</v>
      </c>
      <c r="AT63" s="100">
        <f>ROUND(SUM(AV63:AW63),2)</f>
        <v>0</v>
      </c>
      <c r="AU63" s="101">
        <f>'SO 901 - Provizorní lávka'!P98</f>
        <v>0</v>
      </c>
      <c r="AV63" s="100">
        <f>'SO 901 - Provizorní lávka'!J35</f>
        <v>0</v>
      </c>
      <c r="AW63" s="100">
        <f>'SO 901 - Provizorní lávka'!J36</f>
        <v>0</v>
      </c>
      <c r="AX63" s="100">
        <f>'SO 901 - Provizorní lávka'!J37</f>
        <v>0</v>
      </c>
      <c r="AY63" s="100">
        <f>'SO 901 - Provizorní lávka'!J38</f>
        <v>0</v>
      </c>
      <c r="AZ63" s="100">
        <f>'SO 901 - Provizorní lávka'!F35</f>
        <v>0</v>
      </c>
      <c r="BA63" s="100">
        <f>'SO 901 - Provizorní lávka'!F36</f>
        <v>0</v>
      </c>
      <c r="BB63" s="100">
        <f>'SO 901 - Provizorní lávka'!F37</f>
        <v>0</v>
      </c>
      <c r="BC63" s="100">
        <f>'SO 901 - Provizorní lávka'!F38</f>
        <v>0</v>
      </c>
      <c r="BD63" s="102">
        <f>'SO 901 - Provizorní lávka'!F39</f>
        <v>0</v>
      </c>
      <c r="BT63" s="98" t="s">
        <v>83</v>
      </c>
      <c r="BV63" s="98" t="s">
        <v>77</v>
      </c>
      <c r="BW63" s="98" t="s">
        <v>101</v>
      </c>
      <c r="BX63" s="98" t="s">
        <v>4</v>
      </c>
      <c r="CL63" s="98" t="s">
        <v>1</v>
      </c>
      <c r="CM63" s="98" t="s">
        <v>75</v>
      </c>
    </row>
    <row r="64">
      <c r="B64" s="20"/>
      <c r="AR64" s="20"/>
    </row>
    <row r="65" s="1" customFormat="1" ht="30" customHeight="1">
      <c r="B65" s="32"/>
      <c r="C65" s="76" t="s">
        <v>102</v>
      </c>
      <c r="AG65" s="79">
        <v>0</v>
      </c>
      <c r="AH65" s="79"/>
      <c r="AI65" s="79"/>
      <c r="AJ65" s="79"/>
      <c r="AK65" s="79"/>
      <c r="AL65" s="79"/>
      <c r="AM65" s="79"/>
      <c r="AN65" s="79">
        <v>0</v>
      </c>
      <c r="AO65" s="79"/>
      <c r="AP65" s="79"/>
      <c r="AQ65" s="103"/>
      <c r="AR65" s="32"/>
      <c r="AS65" s="71" t="s">
        <v>103</v>
      </c>
      <c r="AT65" s="72" t="s">
        <v>104</v>
      </c>
      <c r="AU65" s="72" t="s">
        <v>45</v>
      </c>
      <c r="AV65" s="73" t="s">
        <v>62</v>
      </c>
    </row>
    <row r="66" s="1" customFormat="1" ht="10.8" customHeight="1">
      <c r="B66" s="32"/>
      <c r="AR66" s="32"/>
    </row>
    <row r="67" s="1" customFormat="1" ht="30" customHeight="1">
      <c r="B67" s="32"/>
      <c r="C67" s="104" t="s">
        <v>105</v>
      </c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6">
        <f>ROUND(AG57 + AG65, 2)</f>
        <v>240000</v>
      </c>
      <c r="AH67" s="106"/>
      <c r="AI67" s="106"/>
      <c r="AJ67" s="106"/>
      <c r="AK67" s="106"/>
      <c r="AL67" s="106"/>
      <c r="AM67" s="106"/>
      <c r="AN67" s="106">
        <f>ROUND(AN57 + AN65, 2)</f>
        <v>290400</v>
      </c>
      <c r="AO67" s="106"/>
      <c r="AP67" s="106"/>
      <c r="AQ67" s="105"/>
      <c r="AR67" s="32"/>
    </row>
    <row r="68" s="1" customFormat="1" ht="6.96" customHeight="1"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32"/>
    </row>
  </sheetData>
  <mergeCells count="66">
    <mergeCell ref="W35:AE35"/>
    <mergeCell ref="W34:AE34"/>
    <mergeCell ref="W32:AE32"/>
    <mergeCell ref="W33:AE33"/>
    <mergeCell ref="W36:AE36"/>
    <mergeCell ref="X38:AB38"/>
    <mergeCell ref="K5:AO5"/>
    <mergeCell ref="K6:AO6"/>
    <mergeCell ref="AR2:BE2"/>
    <mergeCell ref="AG67:AM67"/>
    <mergeCell ref="AN62:AP62"/>
    <mergeCell ref="AG62:AM62"/>
    <mergeCell ref="AN63:AP63"/>
    <mergeCell ref="AG63:AM63"/>
    <mergeCell ref="AG65:AM65"/>
    <mergeCell ref="AN65:AP65"/>
    <mergeCell ref="AN67:AP67"/>
    <mergeCell ref="E23:AN23"/>
    <mergeCell ref="L36:P36"/>
    <mergeCell ref="AK26:AO26"/>
    <mergeCell ref="AK36:AO36"/>
    <mergeCell ref="AK27:AO27"/>
    <mergeCell ref="AK29:AO29"/>
    <mergeCell ref="L31:P31"/>
    <mergeCell ref="W31:AE31"/>
    <mergeCell ref="AK31:AO31"/>
    <mergeCell ref="AK32:AO32"/>
    <mergeCell ref="L32:P32"/>
    <mergeCell ref="AK33:AO33"/>
    <mergeCell ref="L33:P33"/>
    <mergeCell ref="AK34:AO34"/>
    <mergeCell ref="L34:P34"/>
    <mergeCell ref="AK35:AO35"/>
    <mergeCell ref="L35:P35"/>
    <mergeCell ref="AK38:AO38"/>
    <mergeCell ref="L48:AO48"/>
    <mergeCell ref="C55:G55"/>
    <mergeCell ref="I55:AF55"/>
    <mergeCell ref="AG55:AM55"/>
    <mergeCell ref="D58:H58"/>
    <mergeCell ref="J58:AF58"/>
    <mergeCell ref="D59:H59"/>
    <mergeCell ref="J59:AF59"/>
    <mergeCell ref="D60:H60"/>
    <mergeCell ref="J60:AF60"/>
    <mergeCell ref="D61:H61"/>
    <mergeCell ref="J61:AF61"/>
    <mergeCell ref="D62:H62"/>
    <mergeCell ref="J62:AF62"/>
    <mergeCell ref="D63:H63"/>
    <mergeCell ref="J63:AF63"/>
    <mergeCell ref="AM50:AN50"/>
    <mergeCell ref="AS52:AT54"/>
    <mergeCell ref="AM52:AP52"/>
    <mergeCell ref="AM53:AP53"/>
    <mergeCell ref="AN55:AP55"/>
    <mergeCell ref="AG57:AM57"/>
    <mergeCell ref="AN59:AP59"/>
    <mergeCell ref="AN58:AP58"/>
    <mergeCell ref="AG58:AM58"/>
    <mergeCell ref="AG59:AM59"/>
    <mergeCell ref="AN60:AP60"/>
    <mergeCell ref="AG60:AM60"/>
    <mergeCell ref="AN61:AP61"/>
    <mergeCell ref="AG61:AM61"/>
    <mergeCell ref="AN57:AP57"/>
  </mergeCells>
  <hyperlinks>
    <hyperlink ref="A58" location="'SO 020 - Příprava území'!C2" display="/"/>
    <hyperlink ref="A59" location="'SO 182 - DIO'!C2" display="/"/>
    <hyperlink ref="A60" location="'SO 186 - Stavební úpravy ...'!C2" display="/"/>
    <hyperlink ref="A61" location="'SO 201 - Most ev.č. 330-003'!C2" display="/"/>
    <hyperlink ref="A62" location="'SO 320 - Úprava vodoteče'!C2" display="/"/>
    <hyperlink ref="A63" location="'SO 901 - Provizorní lávk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84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ht="24.96" customHeight="1">
      <c r="B4" s="20"/>
      <c r="D4" s="21" t="s">
        <v>106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107</v>
      </c>
      <c r="L8" s="32"/>
    </row>
    <row r="9" s="1" customFormat="1" ht="36.96" customHeight="1">
      <c r="B9" s="32"/>
      <c r="E9" s="53" t="s">
        <v>108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85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19. 3. 2019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">
        <v>1</v>
      </c>
      <c r="L14" s="32"/>
    </row>
    <row r="15" s="1" customFormat="1" ht="18" customHeight="1">
      <c r="B15" s="32"/>
      <c r="E15" s="17" t="s">
        <v>28</v>
      </c>
      <c r="I15" s="26" t="s">
        <v>29</v>
      </c>
      <c r="J15" s="17" t="s">
        <v>1</v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">
        <v>33</v>
      </c>
      <c r="L20" s="32"/>
    </row>
    <row r="21" s="1" customFormat="1" ht="18" customHeight="1">
      <c r="B21" s="32"/>
      <c r="E21" s="17" t="s">
        <v>34</v>
      </c>
      <c r="I21" s="26" t="s">
        <v>29</v>
      </c>
      <c r="J21" s="17" t="s">
        <v>35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">
        <v>1</v>
      </c>
      <c r="L23" s="32"/>
    </row>
    <row r="24" s="1" customFormat="1" ht="18" customHeight="1">
      <c r="B24" s="32"/>
      <c r="E24" s="17" t="s">
        <v>109</v>
      </c>
      <c r="I24" s="26" t="s">
        <v>29</v>
      </c>
      <c r="J24" s="17" t="s">
        <v>1</v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38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110</v>
      </c>
      <c r="J30" s="31">
        <f>J61</f>
        <v>0</v>
      </c>
      <c r="L30" s="32"/>
    </row>
    <row r="31" s="1" customFormat="1" ht="14.4" customHeight="1">
      <c r="B31" s="32"/>
      <c r="D31" s="30" t="s">
        <v>111</v>
      </c>
      <c r="J31" s="31">
        <f>J68</f>
        <v>0</v>
      </c>
      <c r="L31" s="32"/>
    </row>
    <row r="32" s="1" customFormat="1" ht="25.44" customHeight="1">
      <c r="B32" s="32"/>
      <c r="D32" s="111" t="s">
        <v>41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43</v>
      </c>
      <c r="I34" s="36" t="s">
        <v>42</v>
      </c>
      <c r="J34" s="36" t="s">
        <v>44</v>
      </c>
      <c r="L34" s="32"/>
    </row>
    <row r="35" s="1" customFormat="1" ht="14.4" customHeight="1">
      <c r="B35" s="32"/>
      <c r="D35" s="26" t="s">
        <v>45</v>
      </c>
      <c r="E35" s="26" t="s">
        <v>46</v>
      </c>
      <c r="F35" s="112">
        <f>ROUND((SUM(BE68:BE69) + SUM(BE89:BE114)),  2)</f>
        <v>0</v>
      </c>
      <c r="I35" s="38">
        <v>0.20999999999999999</v>
      </c>
      <c r="J35" s="112">
        <f>ROUND(((SUM(BE68:BE69) + SUM(BE89:BE114))*I35),  2)</f>
        <v>0</v>
      </c>
      <c r="L35" s="32"/>
    </row>
    <row r="36" s="1" customFormat="1" ht="14.4" customHeight="1">
      <c r="B36" s="32"/>
      <c r="E36" s="26" t="s">
        <v>47</v>
      </c>
      <c r="F36" s="112">
        <f>ROUND((SUM(BF68:BF69) + SUM(BF89:BF114)),  2)</f>
        <v>0</v>
      </c>
      <c r="I36" s="38">
        <v>0.14999999999999999</v>
      </c>
      <c r="J36" s="112">
        <f>ROUND(((SUM(BF68:BF69) + SUM(BF89:BF114))*I36),  2)</f>
        <v>0</v>
      </c>
      <c r="L36" s="32"/>
    </row>
    <row r="37" hidden="1" s="1" customFormat="1" ht="14.4" customHeight="1">
      <c r="B37" s="32"/>
      <c r="E37" s="26" t="s">
        <v>48</v>
      </c>
      <c r="F37" s="112">
        <f>ROUND((SUM(BG68:BG69) + SUM(BG89:BG114)),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49</v>
      </c>
      <c r="F38" s="112">
        <f>ROUND((SUM(BH68:BH69) + SUM(BH89:BH114)),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50</v>
      </c>
      <c r="F39" s="112">
        <f>ROUND((SUM(BI68:BI69) + SUM(BI89:BI114)),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51</v>
      </c>
      <c r="E41" s="66"/>
      <c r="F41" s="66"/>
      <c r="G41" s="114" t="s">
        <v>52</v>
      </c>
      <c r="H41" s="115" t="s">
        <v>53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112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107</v>
      </c>
      <c r="L51" s="32"/>
    </row>
    <row r="52" s="1" customFormat="1" ht="16.5" customHeight="1">
      <c r="B52" s="32"/>
      <c r="E52" s="53" t="str">
        <f>E9</f>
        <v>SO 020 - Příprava území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19. 3. 2019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113</v>
      </c>
      <c r="D59" s="105"/>
      <c r="E59" s="105"/>
      <c r="F59" s="105"/>
      <c r="G59" s="105"/>
      <c r="H59" s="105"/>
      <c r="I59" s="105"/>
      <c r="J59" s="119" t="s">
        <v>114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115</v>
      </c>
      <c r="J61" s="79">
        <f>J89</f>
        <v>0</v>
      </c>
      <c r="L61" s="32"/>
      <c r="AU61" s="17" t="s">
        <v>116</v>
      </c>
    </row>
    <row r="62" s="7" customFormat="1" ht="24.96" customHeight="1">
      <c r="B62" s="121"/>
      <c r="D62" s="122" t="s">
        <v>117</v>
      </c>
      <c r="E62" s="123"/>
      <c r="F62" s="123"/>
      <c r="G62" s="123"/>
      <c r="H62" s="123"/>
      <c r="I62" s="123"/>
      <c r="J62" s="124">
        <f>J90</f>
        <v>0</v>
      </c>
      <c r="L62" s="121"/>
    </row>
    <row r="63" s="8" customFormat="1" ht="19.92" customHeight="1">
      <c r="B63" s="125"/>
      <c r="D63" s="126" t="s">
        <v>118</v>
      </c>
      <c r="E63" s="127"/>
      <c r="F63" s="127"/>
      <c r="G63" s="127"/>
      <c r="H63" s="127"/>
      <c r="I63" s="127"/>
      <c r="J63" s="128">
        <f>J91</f>
        <v>0</v>
      </c>
      <c r="L63" s="125"/>
    </row>
    <row r="64" s="8" customFormat="1" ht="19.92" customHeight="1">
      <c r="B64" s="125"/>
      <c r="D64" s="126" t="s">
        <v>119</v>
      </c>
      <c r="E64" s="127"/>
      <c r="F64" s="127"/>
      <c r="G64" s="127"/>
      <c r="H64" s="127"/>
      <c r="I64" s="127"/>
      <c r="J64" s="128">
        <f>J107</f>
        <v>0</v>
      </c>
      <c r="L64" s="125"/>
    </row>
    <row r="65" s="8" customFormat="1" ht="19.92" customHeight="1">
      <c r="B65" s="125"/>
      <c r="D65" s="126" t="s">
        <v>120</v>
      </c>
      <c r="E65" s="127"/>
      <c r="F65" s="127"/>
      <c r="G65" s="127"/>
      <c r="H65" s="127"/>
      <c r="I65" s="127"/>
      <c r="J65" s="128">
        <f>J110</f>
        <v>0</v>
      </c>
      <c r="L65" s="125"/>
    </row>
    <row r="66" s="1" customFormat="1" ht="21.84" customHeight="1">
      <c r="B66" s="32"/>
      <c r="L66" s="32"/>
    </row>
    <row r="67" s="1" customFormat="1" ht="6.96" customHeight="1">
      <c r="B67" s="32"/>
      <c r="L67" s="32"/>
    </row>
    <row r="68" s="1" customFormat="1" ht="29.28" customHeight="1">
      <c r="B68" s="32"/>
      <c r="C68" s="120" t="s">
        <v>121</v>
      </c>
      <c r="J68" s="129">
        <v>0</v>
      </c>
      <c r="L68" s="32"/>
      <c r="N68" s="130" t="s">
        <v>45</v>
      </c>
    </row>
    <row r="69" s="1" customFormat="1" ht="18" customHeight="1">
      <c r="B69" s="32"/>
      <c r="L69" s="32"/>
    </row>
    <row r="70" s="1" customFormat="1" ht="29.28" customHeight="1">
      <c r="B70" s="32"/>
      <c r="C70" s="104" t="s">
        <v>105</v>
      </c>
      <c r="D70" s="105"/>
      <c r="E70" s="105"/>
      <c r="F70" s="105"/>
      <c r="G70" s="105"/>
      <c r="H70" s="105"/>
      <c r="I70" s="105"/>
      <c r="J70" s="106">
        <f>ROUND(J61+J68,2)</f>
        <v>0</v>
      </c>
      <c r="K70" s="105"/>
      <c r="L70" s="32"/>
    </row>
    <row r="71" s="1" customFormat="1" ht="6.96" customHeight="1"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32"/>
    </row>
    <row r="75" s="1" customFormat="1" ht="6.96" customHeight="1"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32"/>
    </row>
    <row r="76" s="1" customFormat="1" ht="24.96" customHeight="1">
      <c r="B76" s="32"/>
      <c r="C76" s="21" t="s">
        <v>122</v>
      </c>
      <c r="L76" s="32"/>
    </row>
    <row r="77" s="1" customFormat="1" ht="6.96" customHeight="1">
      <c r="B77" s="32"/>
      <c r="L77" s="32"/>
    </row>
    <row r="78" s="1" customFormat="1" ht="12" customHeight="1">
      <c r="B78" s="32"/>
      <c r="C78" s="26" t="s">
        <v>14</v>
      </c>
      <c r="L78" s="32"/>
    </row>
    <row r="79" s="1" customFormat="1" ht="16.5" customHeight="1">
      <c r="B79" s="32"/>
      <c r="E79" s="108" t="str">
        <f>E7</f>
        <v>III/330 Nymburk, most ev. č. 330-003</v>
      </c>
      <c r="F79" s="26"/>
      <c r="G79" s="26"/>
      <c r="H79" s="26"/>
      <c r="L79" s="32"/>
    </row>
    <row r="80" s="1" customFormat="1" ht="12" customHeight="1">
      <c r="B80" s="32"/>
      <c r="C80" s="26" t="s">
        <v>107</v>
      </c>
      <c r="L80" s="32"/>
    </row>
    <row r="81" s="1" customFormat="1" ht="16.5" customHeight="1">
      <c r="B81" s="32"/>
      <c r="E81" s="53" t="str">
        <f>E9</f>
        <v>SO 020 - Příprava území</v>
      </c>
      <c r="F81" s="1"/>
      <c r="G81" s="1"/>
      <c r="H81" s="1"/>
      <c r="L81" s="32"/>
    </row>
    <row r="82" s="1" customFormat="1" ht="6.96" customHeight="1">
      <c r="B82" s="32"/>
      <c r="L82" s="32"/>
    </row>
    <row r="83" s="1" customFormat="1" ht="12" customHeight="1">
      <c r="B83" s="32"/>
      <c r="C83" s="26" t="s">
        <v>20</v>
      </c>
      <c r="F83" s="17" t="str">
        <f>F12</f>
        <v>Nymburk</v>
      </c>
      <c r="I83" s="26" t="s">
        <v>22</v>
      </c>
      <c r="J83" s="55" t="str">
        <f>IF(J12="","",J12)</f>
        <v>19. 3. 2019</v>
      </c>
      <c r="L83" s="32"/>
    </row>
    <row r="84" s="1" customFormat="1" ht="6.96" customHeight="1">
      <c r="B84" s="32"/>
      <c r="L84" s="32"/>
    </row>
    <row r="85" s="1" customFormat="1" ht="13.65" customHeight="1">
      <c r="B85" s="32"/>
      <c r="C85" s="26" t="s">
        <v>26</v>
      </c>
      <c r="F85" s="17" t="str">
        <f>E15</f>
        <v>Středočeský kraj</v>
      </c>
      <c r="I85" s="26" t="s">
        <v>32</v>
      </c>
      <c r="J85" s="28" t="str">
        <f>E21</f>
        <v xml:space="preserve">VPÚ DECO PRAHA  a.s.</v>
      </c>
      <c r="L85" s="32"/>
    </row>
    <row r="86" s="1" customFormat="1" ht="13.65" customHeight="1">
      <c r="B86" s="32"/>
      <c r="C86" s="26" t="s">
        <v>30</v>
      </c>
      <c r="F86" s="17" t="str">
        <f>IF(E18="","",E18)</f>
        <v xml:space="preserve"> </v>
      </c>
      <c r="I86" s="26" t="s">
        <v>37</v>
      </c>
      <c r="J86" s="28" t="str">
        <f>E24</f>
        <v>Ing. Hanzlová</v>
      </c>
      <c r="L86" s="32"/>
    </row>
    <row r="87" s="1" customFormat="1" ht="10.32" customHeight="1">
      <c r="B87" s="32"/>
      <c r="L87" s="32"/>
    </row>
    <row r="88" s="9" customFormat="1" ht="29.28" customHeight="1">
      <c r="B88" s="131"/>
      <c r="C88" s="132" t="s">
        <v>123</v>
      </c>
      <c r="D88" s="133" t="s">
        <v>60</v>
      </c>
      <c r="E88" s="133" t="s">
        <v>56</v>
      </c>
      <c r="F88" s="133" t="s">
        <v>57</v>
      </c>
      <c r="G88" s="133" t="s">
        <v>124</v>
      </c>
      <c r="H88" s="133" t="s">
        <v>125</v>
      </c>
      <c r="I88" s="133" t="s">
        <v>126</v>
      </c>
      <c r="J88" s="133" t="s">
        <v>114</v>
      </c>
      <c r="K88" s="134" t="s">
        <v>127</v>
      </c>
      <c r="L88" s="131"/>
      <c r="M88" s="71" t="s">
        <v>1</v>
      </c>
      <c r="N88" s="72" t="s">
        <v>45</v>
      </c>
      <c r="O88" s="72" t="s">
        <v>128</v>
      </c>
      <c r="P88" s="72" t="s">
        <v>129</v>
      </c>
      <c r="Q88" s="72" t="s">
        <v>130</v>
      </c>
      <c r="R88" s="72" t="s">
        <v>131</v>
      </c>
      <c r="S88" s="72" t="s">
        <v>132</v>
      </c>
      <c r="T88" s="73" t="s">
        <v>133</v>
      </c>
    </row>
    <row r="89" s="1" customFormat="1" ht="22.8" customHeight="1">
      <c r="B89" s="32"/>
      <c r="C89" s="76" t="s">
        <v>134</v>
      </c>
      <c r="J89" s="135">
        <f>BK89</f>
        <v>0</v>
      </c>
      <c r="L89" s="32"/>
      <c r="M89" s="74"/>
      <c r="N89" s="58"/>
      <c r="O89" s="58"/>
      <c r="P89" s="136">
        <f>P90</f>
        <v>0</v>
      </c>
      <c r="Q89" s="58"/>
      <c r="R89" s="136">
        <f>R90</f>
        <v>0</v>
      </c>
      <c r="S89" s="58"/>
      <c r="T89" s="137">
        <f>T90</f>
        <v>0</v>
      </c>
      <c r="AT89" s="17" t="s">
        <v>74</v>
      </c>
      <c r="AU89" s="17" t="s">
        <v>116</v>
      </c>
      <c r="BK89" s="138">
        <f>BK90</f>
        <v>0</v>
      </c>
    </row>
    <row r="90" s="10" customFormat="1" ht="25.92" customHeight="1">
      <c r="B90" s="139"/>
      <c r="D90" s="140" t="s">
        <v>74</v>
      </c>
      <c r="E90" s="141" t="s">
        <v>135</v>
      </c>
      <c r="F90" s="141" t="s">
        <v>136</v>
      </c>
      <c r="J90" s="142">
        <f>BK90</f>
        <v>0</v>
      </c>
      <c r="L90" s="139"/>
      <c r="M90" s="143"/>
      <c r="N90" s="144"/>
      <c r="O90" s="144"/>
      <c r="P90" s="145">
        <f>P91+P107+P110</f>
        <v>0</v>
      </c>
      <c r="Q90" s="144"/>
      <c r="R90" s="145">
        <f>R91+R107+R110</f>
        <v>0</v>
      </c>
      <c r="S90" s="144"/>
      <c r="T90" s="146">
        <f>T91+T107+T110</f>
        <v>0</v>
      </c>
      <c r="AR90" s="140" t="s">
        <v>83</v>
      </c>
      <c r="AT90" s="147" t="s">
        <v>74</v>
      </c>
      <c r="AU90" s="147" t="s">
        <v>75</v>
      </c>
      <c r="AY90" s="140" t="s">
        <v>137</v>
      </c>
      <c r="BK90" s="148">
        <f>BK91+BK107+BK110</f>
        <v>0</v>
      </c>
    </row>
    <row r="91" s="10" customFormat="1" ht="22.8" customHeight="1">
      <c r="B91" s="139"/>
      <c r="D91" s="140" t="s">
        <v>74</v>
      </c>
      <c r="E91" s="149" t="s">
        <v>83</v>
      </c>
      <c r="F91" s="149" t="s">
        <v>138</v>
      </c>
      <c r="J91" s="150">
        <f>BK91</f>
        <v>0</v>
      </c>
      <c r="L91" s="139"/>
      <c r="M91" s="143"/>
      <c r="N91" s="144"/>
      <c r="O91" s="144"/>
      <c r="P91" s="145">
        <f>SUM(P92:P106)</f>
        <v>0</v>
      </c>
      <c r="Q91" s="144"/>
      <c r="R91" s="145">
        <f>SUM(R92:R106)</f>
        <v>0</v>
      </c>
      <c r="S91" s="144"/>
      <c r="T91" s="146">
        <f>SUM(T92:T106)</f>
        <v>0</v>
      </c>
      <c r="AR91" s="140" t="s">
        <v>83</v>
      </c>
      <c r="AT91" s="147" t="s">
        <v>74</v>
      </c>
      <c r="AU91" s="147" t="s">
        <v>83</v>
      </c>
      <c r="AY91" s="140" t="s">
        <v>137</v>
      </c>
      <c r="BK91" s="148">
        <f>SUM(BK92:BK106)</f>
        <v>0</v>
      </c>
    </row>
    <row r="92" s="1" customFormat="1" ht="16.5" customHeight="1">
      <c r="B92" s="151"/>
      <c r="C92" s="152" t="s">
        <v>83</v>
      </c>
      <c r="D92" s="152" t="s">
        <v>139</v>
      </c>
      <c r="E92" s="153" t="s">
        <v>140</v>
      </c>
      <c r="F92" s="154" t="s">
        <v>141</v>
      </c>
      <c r="G92" s="155" t="s">
        <v>142</v>
      </c>
      <c r="H92" s="156">
        <v>0.505</v>
      </c>
      <c r="I92" s="157">
        <v>0</v>
      </c>
      <c r="J92" s="157">
        <f>ROUND(I92*H92,2)</f>
        <v>0</v>
      </c>
      <c r="K92" s="154" t="s">
        <v>143</v>
      </c>
      <c r="L92" s="32"/>
      <c r="M92" s="60" t="s">
        <v>1</v>
      </c>
      <c r="N92" s="158" t="s">
        <v>46</v>
      </c>
      <c r="O92" s="159">
        <v>0</v>
      </c>
      <c r="P92" s="159">
        <f>O92*H92</f>
        <v>0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7" t="s">
        <v>144</v>
      </c>
      <c r="AT92" s="17" t="s">
        <v>139</v>
      </c>
      <c r="AU92" s="17" t="s">
        <v>86</v>
      </c>
      <c r="AY92" s="17" t="s">
        <v>137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7" t="s">
        <v>83</v>
      </c>
      <c r="BK92" s="161">
        <f>ROUND(I92*H92,2)</f>
        <v>0</v>
      </c>
      <c r="BL92" s="17" t="s">
        <v>144</v>
      </c>
      <c r="BM92" s="17" t="s">
        <v>145</v>
      </c>
    </row>
    <row r="93" s="11" customFormat="1">
      <c r="B93" s="162"/>
      <c r="D93" s="163" t="s">
        <v>146</v>
      </c>
      <c r="E93" s="164" t="s">
        <v>1</v>
      </c>
      <c r="F93" s="165" t="s">
        <v>147</v>
      </c>
      <c r="H93" s="166">
        <v>0.505</v>
      </c>
      <c r="L93" s="162"/>
      <c r="M93" s="167"/>
      <c r="N93" s="168"/>
      <c r="O93" s="168"/>
      <c r="P93" s="168"/>
      <c r="Q93" s="168"/>
      <c r="R93" s="168"/>
      <c r="S93" s="168"/>
      <c r="T93" s="169"/>
      <c r="AT93" s="164" t="s">
        <v>146</v>
      </c>
      <c r="AU93" s="164" t="s">
        <v>86</v>
      </c>
      <c r="AV93" s="11" t="s">
        <v>86</v>
      </c>
      <c r="AW93" s="11" t="s">
        <v>36</v>
      </c>
      <c r="AX93" s="11" t="s">
        <v>83</v>
      </c>
      <c r="AY93" s="164" t="s">
        <v>137</v>
      </c>
    </row>
    <row r="94" s="1" customFormat="1" ht="16.5" customHeight="1">
      <c r="B94" s="151"/>
      <c r="C94" s="152" t="s">
        <v>86</v>
      </c>
      <c r="D94" s="152" t="s">
        <v>139</v>
      </c>
      <c r="E94" s="153" t="s">
        <v>148</v>
      </c>
      <c r="F94" s="154" t="s">
        <v>149</v>
      </c>
      <c r="G94" s="155" t="s">
        <v>150</v>
      </c>
      <c r="H94" s="156">
        <v>50.484000000000002</v>
      </c>
      <c r="I94" s="157">
        <v>0</v>
      </c>
      <c r="J94" s="157">
        <f>ROUND(I94*H94,2)</f>
        <v>0</v>
      </c>
      <c r="K94" s="154" t="s">
        <v>143</v>
      </c>
      <c r="L94" s="32"/>
      <c r="M94" s="60" t="s">
        <v>1</v>
      </c>
      <c r="N94" s="158" t="s">
        <v>46</v>
      </c>
      <c r="O94" s="159">
        <v>0</v>
      </c>
      <c r="P94" s="159">
        <f>O94*H94</f>
        <v>0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17" t="s">
        <v>144</v>
      </c>
      <c r="AT94" s="17" t="s">
        <v>139</v>
      </c>
      <c r="AU94" s="17" t="s">
        <v>86</v>
      </c>
      <c r="AY94" s="17" t="s">
        <v>137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7" t="s">
        <v>83</v>
      </c>
      <c r="BK94" s="161">
        <f>ROUND(I94*H94,2)</f>
        <v>0</v>
      </c>
      <c r="BL94" s="17" t="s">
        <v>144</v>
      </c>
      <c r="BM94" s="17" t="s">
        <v>151</v>
      </c>
    </row>
    <row r="95" s="1" customFormat="1">
      <c r="B95" s="32"/>
      <c r="D95" s="163" t="s">
        <v>152</v>
      </c>
      <c r="F95" s="170" t="s">
        <v>153</v>
      </c>
      <c r="L95" s="32"/>
      <c r="M95" s="171"/>
      <c r="N95" s="62"/>
      <c r="O95" s="62"/>
      <c r="P95" s="62"/>
      <c r="Q95" s="62"/>
      <c r="R95" s="62"/>
      <c r="S95" s="62"/>
      <c r="T95" s="63"/>
      <c r="AT95" s="17" t="s">
        <v>152</v>
      </c>
      <c r="AU95" s="17" t="s">
        <v>86</v>
      </c>
    </row>
    <row r="96" s="11" customFormat="1">
      <c r="B96" s="162"/>
      <c r="D96" s="163" t="s">
        <v>146</v>
      </c>
      <c r="E96" s="164" t="s">
        <v>1</v>
      </c>
      <c r="F96" s="165" t="s">
        <v>154</v>
      </c>
      <c r="H96" s="166">
        <v>50.484000000000002</v>
      </c>
      <c r="L96" s="162"/>
      <c r="M96" s="167"/>
      <c r="N96" s="168"/>
      <c r="O96" s="168"/>
      <c r="P96" s="168"/>
      <c r="Q96" s="168"/>
      <c r="R96" s="168"/>
      <c r="S96" s="168"/>
      <c r="T96" s="169"/>
      <c r="AT96" s="164" t="s">
        <v>146</v>
      </c>
      <c r="AU96" s="164" t="s">
        <v>86</v>
      </c>
      <c r="AV96" s="11" t="s">
        <v>86</v>
      </c>
      <c r="AW96" s="11" t="s">
        <v>36</v>
      </c>
      <c r="AX96" s="11" t="s">
        <v>83</v>
      </c>
      <c r="AY96" s="164" t="s">
        <v>137</v>
      </c>
    </row>
    <row r="97" s="1" customFormat="1" ht="16.5" customHeight="1">
      <c r="B97" s="151"/>
      <c r="C97" s="152" t="s">
        <v>155</v>
      </c>
      <c r="D97" s="152" t="s">
        <v>139</v>
      </c>
      <c r="E97" s="153" t="s">
        <v>156</v>
      </c>
      <c r="F97" s="154" t="s">
        <v>157</v>
      </c>
      <c r="G97" s="155" t="s">
        <v>158</v>
      </c>
      <c r="H97" s="156">
        <v>84</v>
      </c>
      <c r="I97" s="157">
        <v>0</v>
      </c>
      <c r="J97" s="157">
        <f>ROUND(I97*H97,2)</f>
        <v>0</v>
      </c>
      <c r="K97" s="154" t="s">
        <v>143</v>
      </c>
      <c r="L97" s="32"/>
      <c r="M97" s="60" t="s">
        <v>1</v>
      </c>
      <c r="N97" s="158" t="s">
        <v>46</v>
      </c>
      <c r="O97" s="159">
        <v>0</v>
      </c>
      <c r="P97" s="159">
        <f>O97*H97</f>
        <v>0</v>
      </c>
      <c r="Q97" s="159">
        <v>0</v>
      </c>
      <c r="R97" s="159">
        <f>Q97*H97</f>
        <v>0</v>
      </c>
      <c r="S97" s="159">
        <v>0</v>
      </c>
      <c r="T97" s="160">
        <f>S97*H97</f>
        <v>0</v>
      </c>
      <c r="AR97" s="17" t="s">
        <v>144</v>
      </c>
      <c r="AT97" s="17" t="s">
        <v>139</v>
      </c>
      <c r="AU97" s="17" t="s">
        <v>86</v>
      </c>
      <c r="AY97" s="17" t="s">
        <v>137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7" t="s">
        <v>83</v>
      </c>
      <c r="BK97" s="161">
        <f>ROUND(I97*H97,2)</f>
        <v>0</v>
      </c>
      <c r="BL97" s="17" t="s">
        <v>144</v>
      </c>
      <c r="BM97" s="17" t="s">
        <v>159</v>
      </c>
    </row>
    <row r="98" s="1" customFormat="1">
      <c r="B98" s="32"/>
      <c r="D98" s="163" t="s">
        <v>152</v>
      </c>
      <c r="F98" s="170" t="s">
        <v>160</v>
      </c>
      <c r="L98" s="32"/>
      <c r="M98" s="171"/>
      <c r="N98" s="62"/>
      <c r="O98" s="62"/>
      <c r="P98" s="62"/>
      <c r="Q98" s="62"/>
      <c r="R98" s="62"/>
      <c r="S98" s="62"/>
      <c r="T98" s="63"/>
      <c r="AT98" s="17" t="s">
        <v>152</v>
      </c>
      <c r="AU98" s="17" t="s">
        <v>86</v>
      </c>
    </row>
    <row r="99" s="11" customFormat="1">
      <c r="B99" s="162"/>
      <c r="D99" s="163" t="s">
        <v>146</v>
      </c>
      <c r="E99" s="164" t="s">
        <v>1</v>
      </c>
      <c r="F99" s="165" t="s">
        <v>161</v>
      </c>
      <c r="H99" s="166">
        <v>84</v>
      </c>
      <c r="L99" s="162"/>
      <c r="M99" s="167"/>
      <c r="N99" s="168"/>
      <c r="O99" s="168"/>
      <c r="P99" s="168"/>
      <c r="Q99" s="168"/>
      <c r="R99" s="168"/>
      <c r="S99" s="168"/>
      <c r="T99" s="169"/>
      <c r="AT99" s="164" t="s">
        <v>146</v>
      </c>
      <c r="AU99" s="164" t="s">
        <v>86</v>
      </c>
      <c r="AV99" s="11" t="s">
        <v>86</v>
      </c>
      <c r="AW99" s="11" t="s">
        <v>36</v>
      </c>
      <c r="AX99" s="11" t="s">
        <v>83</v>
      </c>
      <c r="AY99" s="164" t="s">
        <v>137</v>
      </c>
    </row>
    <row r="100" s="1" customFormat="1" ht="16.5" customHeight="1">
      <c r="B100" s="151"/>
      <c r="C100" s="152" t="s">
        <v>144</v>
      </c>
      <c r="D100" s="152" t="s">
        <v>139</v>
      </c>
      <c r="E100" s="153" t="s">
        <v>162</v>
      </c>
      <c r="F100" s="154" t="s">
        <v>163</v>
      </c>
      <c r="G100" s="155" t="s">
        <v>150</v>
      </c>
      <c r="H100" s="156">
        <v>50.484000000000002</v>
      </c>
      <c r="I100" s="157">
        <v>0</v>
      </c>
      <c r="J100" s="157">
        <f>ROUND(I100*H100,2)</f>
        <v>0</v>
      </c>
      <c r="K100" s="154" t="s">
        <v>143</v>
      </c>
      <c r="L100" s="32"/>
      <c r="M100" s="60" t="s">
        <v>1</v>
      </c>
      <c r="N100" s="158" t="s">
        <v>46</v>
      </c>
      <c r="O100" s="159">
        <v>0</v>
      </c>
      <c r="P100" s="159">
        <f>O100*H100</f>
        <v>0</v>
      </c>
      <c r="Q100" s="159">
        <v>0</v>
      </c>
      <c r="R100" s="159">
        <f>Q100*H100</f>
        <v>0</v>
      </c>
      <c r="S100" s="159">
        <v>0</v>
      </c>
      <c r="T100" s="160">
        <f>S100*H100</f>
        <v>0</v>
      </c>
      <c r="AR100" s="17" t="s">
        <v>144</v>
      </c>
      <c r="AT100" s="17" t="s">
        <v>139</v>
      </c>
      <c r="AU100" s="17" t="s">
        <v>86</v>
      </c>
      <c r="AY100" s="17" t="s">
        <v>137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7" t="s">
        <v>83</v>
      </c>
      <c r="BK100" s="161">
        <f>ROUND(I100*H100,2)</f>
        <v>0</v>
      </c>
      <c r="BL100" s="17" t="s">
        <v>144</v>
      </c>
      <c r="BM100" s="17" t="s">
        <v>164</v>
      </c>
    </row>
    <row r="101" s="1" customFormat="1">
      <c r="B101" s="32"/>
      <c r="D101" s="163" t="s">
        <v>152</v>
      </c>
      <c r="F101" s="170" t="s">
        <v>165</v>
      </c>
      <c r="L101" s="32"/>
      <c r="M101" s="171"/>
      <c r="N101" s="62"/>
      <c r="O101" s="62"/>
      <c r="P101" s="62"/>
      <c r="Q101" s="62"/>
      <c r="R101" s="62"/>
      <c r="S101" s="62"/>
      <c r="T101" s="63"/>
      <c r="AT101" s="17" t="s">
        <v>152</v>
      </c>
      <c r="AU101" s="17" t="s">
        <v>86</v>
      </c>
    </row>
    <row r="102" s="1" customFormat="1" ht="16.5" customHeight="1">
      <c r="B102" s="151"/>
      <c r="C102" s="152" t="s">
        <v>166</v>
      </c>
      <c r="D102" s="152" t="s">
        <v>139</v>
      </c>
      <c r="E102" s="153" t="s">
        <v>167</v>
      </c>
      <c r="F102" s="154" t="s">
        <v>168</v>
      </c>
      <c r="G102" s="155" t="s">
        <v>158</v>
      </c>
      <c r="H102" s="156">
        <v>130.798</v>
      </c>
      <c r="I102" s="157">
        <v>0</v>
      </c>
      <c r="J102" s="157">
        <f>ROUND(I102*H102,2)</f>
        <v>0</v>
      </c>
      <c r="K102" s="154" t="s">
        <v>143</v>
      </c>
      <c r="L102" s="32"/>
      <c r="M102" s="60" t="s">
        <v>1</v>
      </c>
      <c r="N102" s="158" t="s">
        <v>46</v>
      </c>
      <c r="O102" s="159">
        <v>0</v>
      </c>
      <c r="P102" s="159">
        <f>O102*H102</f>
        <v>0</v>
      </c>
      <c r="Q102" s="159">
        <v>0</v>
      </c>
      <c r="R102" s="159">
        <f>Q102*H102</f>
        <v>0</v>
      </c>
      <c r="S102" s="159">
        <v>0</v>
      </c>
      <c r="T102" s="160">
        <f>S102*H102</f>
        <v>0</v>
      </c>
      <c r="AR102" s="17" t="s">
        <v>144</v>
      </c>
      <c r="AT102" s="17" t="s">
        <v>139</v>
      </c>
      <c r="AU102" s="17" t="s">
        <v>86</v>
      </c>
      <c r="AY102" s="17" t="s">
        <v>137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7" t="s">
        <v>83</v>
      </c>
      <c r="BK102" s="161">
        <f>ROUND(I102*H102,2)</f>
        <v>0</v>
      </c>
      <c r="BL102" s="17" t="s">
        <v>144</v>
      </c>
      <c r="BM102" s="17" t="s">
        <v>169</v>
      </c>
    </row>
    <row r="103" s="1" customFormat="1">
      <c r="B103" s="32"/>
      <c r="D103" s="163" t="s">
        <v>152</v>
      </c>
      <c r="F103" s="170" t="s">
        <v>170</v>
      </c>
      <c r="L103" s="32"/>
      <c r="M103" s="171"/>
      <c r="N103" s="62"/>
      <c r="O103" s="62"/>
      <c r="P103" s="62"/>
      <c r="Q103" s="62"/>
      <c r="R103" s="62"/>
      <c r="S103" s="62"/>
      <c r="T103" s="63"/>
      <c r="AT103" s="17" t="s">
        <v>152</v>
      </c>
      <c r="AU103" s="17" t="s">
        <v>86</v>
      </c>
    </row>
    <row r="104" s="11" customFormat="1">
      <c r="B104" s="162"/>
      <c r="D104" s="163" t="s">
        <v>146</v>
      </c>
      <c r="E104" s="164" t="s">
        <v>1</v>
      </c>
      <c r="F104" s="165" t="s">
        <v>171</v>
      </c>
      <c r="H104" s="166">
        <v>130.798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146</v>
      </c>
      <c r="AU104" s="164" t="s">
        <v>86</v>
      </c>
      <c r="AV104" s="11" t="s">
        <v>86</v>
      </c>
      <c r="AW104" s="11" t="s">
        <v>36</v>
      </c>
      <c r="AX104" s="11" t="s">
        <v>83</v>
      </c>
      <c r="AY104" s="164" t="s">
        <v>137</v>
      </c>
    </row>
    <row r="105" s="1" customFormat="1" ht="16.5" customHeight="1">
      <c r="B105" s="151"/>
      <c r="C105" s="152" t="s">
        <v>172</v>
      </c>
      <c r="D105" s="152" t="s">
        <v>139</v>
      </c>
      <c r="E105" s="153" t="s">
        <v>173</v>
      </c>
      <c r="F105" s="154" t="s">
        <v>174</v>
      </c>
      <c r="G105" s="155" t="s">
        <v>175</v>
      </c>
      <c r="H105" s="156">
        <v>326.995</v>
      </c>
      <c r="I105" s="157">
        <v>0</v>
      </c>
      <c r="J105" s="157">
        <f>ROUND(I105*H105,2)</f>
        <v>0</v>
      </c>
      <c r="K105" s="154" t="s">
        <v>143</v>
      </c>
      <c r="L105" s="32"/>
      <c r="M105" s="60" t="s">
        <v>1</v>
      </c>
      <c r="N105" s="158" t="s">
        <v>46</v>
      </c>
      <c r="O105" s="159">
        <v>0</v>
      </c>
      <c r="P105" s="159">
        <f>O105*H105</f>
        <v>0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AR105" s="17" t="s">
        <v>144</v>
      </c>
      <c r="AT105" s="17" t="s">
        <v>139</v>
      </c>
      <c r="AU105" s="17" t="s">
        <v>86</v>
      </c>
      <c r="AY105" s="17" t="s">
        <v>137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83</v>
      </c>
      <c r="BK105" s="161">
        <f>ROUND(I105*H105,2)</f>
        <v>0</v>
      </c>
      <c r="BL105" s="17" t="s">
        <v>144</v>
      </c>
      <c r="BM105" s="17" t="s">
        <v>176</v>
      </c>
    </row>
    <row r="106" s="11" customFormat="1">
      <c r="B106" s="162"/>
      <c r="D106" s="163" t="s">
        <v>146</v>
      </c>
      <c r="F106" s="165" t="s">
        <v>177</v>
      </c>
      <c r="H106" s="166">
        <v>326.995</v>
      </c>
      <c r="L106" s="162"/>
      <c r="M106" s="167"/>
      <c r="N106" s="168"/>
      <c r="O106" s="168"/>
      <c r="P106" s="168"/>
      <c r="Q106" s="168"/>
      <c r="R106" s="168"/>
      <c r="S106" s="168"/>
      <c r="T106" s="169"/>
      <c r="AT106" s="164" t="s">
        <v>146</v>
      </c>
      <c r="AU106" s="164" t="s">
        <v>86</v>
      </c>
      <c r="AV106" s="11" t="s">
        <v>86</v>
      </c>
      <c r="AW106" s="11" t="s">
        <v>3</v>
      </c>
      <c r="AX106" s="11" t="s">
        <v>83</v>
      </c>
      <c r="AY106" s="164" t="s">
        <v>137</v>
      </c>
    </row>
    <row r="107" s="10" customFormat="1" ht="22.8" customHeight="1">
      <c r="B107" s="139"/>
      <c r="D107" s="140" t="s">
        <v>74</v>
      </c>
      <c r="E107" s="149" t="s">
        <v>178</v>
      </c>
      <c r="F107" s="149" t="s">
        <v>179</v>
      </c>
      <c r="J107" s="150">
        <f>BK107</f>
        <v>0</v>
      </c>
      <c r="L107" s="139"/>
      <c r="M107" s="143"/>
      <c r="N107" s="144"/>
      <c r="O107" s="144"/>
      <c r="P107" s="145">
        <f>SUM(P108:P109)</f>
        <v>0</v>
      </c>
      <c r="Q107" s="144"/>
      <c r="R107" s="145">
        <f>SUM(R108:R109)</f>
        <v>0</v>
      </c>
      <c r="S107" s="144"/>
      <c r="T107" s="146">
        <f>SUM(T108:T109)</f>
        <v>0</v>
      </c>
      <c r="AR107" s="140" t="s">
        <v>83</v>
      </c>
      <c r="AT107" s="147" t="s">
        <v>74</v>
      </c>
      <c r="AU107" s="147" t="s">
        <v>83</v>
      </c>
      <c r="AY107" s="140" t="s">
        <v>137</v>
      </c>
      <c r="BK107" s="148">
        <f>SUM(BK108:BK109)</f>
        <v>0</v>
      </c>
    </row>
    <row r="108" s="1" customFormat="1" ht="16.5" customHeight="1">
      <c r="B108" s="151"/>
      <c r="C108" s="152" t="s">
        <v>180</v>
      </c>
      <c r="D108" s="152" t="s">
        <v>139</v>
      </c>
      <c r="E108" s="153" t="s">
        <v>181</v>
      </c>
      <c r="F108" s="154" t="s">
        <v>182</v>
      </c>
      <c r="G108" s="155" t="s">
        <v>183</v>
      </c>
      <c r="H108" s="156">
        <v>100</v>
      </c>
      <c r="I108" s="157">
        <v>0</v>
      </c>
      <c r="J108" s="157">
        <f>ROUND(I108*H108,2)</f>
        <v>0</v>
      </c>
      <c r="K108" s="154" t="s">
        <v>143</v>
      </c>
      <c r="L108" s="32"/>
      <c r="M108" s="60" t="s">
        <v>1</v>
      </c>
      <c r="N108" s="158" t="s">
        <v>46</v>
      </c>
      <c r="O108" s="159">
        <v>0</v>
      </c>
      <c r="P108" s="159">
        <f>O108*H108</f>
        <v>0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144</v>
      </c>
      <c r="AT108" s="17" t="s">
        <v>139</v>
      </c>
      <c r="AU108" s="17" t="s">
        <v>86</v>
      </c>
      <c r="AY108" s="17" t="s">
        <v>137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83</v>
      </c>
      <c r="BK108" s="161">
        <f>ROUND(I108*H108,2)</f>
        <v>0</v>
      </c>
      <c r="BL108" s="17" t="s">
        <v>144</v>
      </c>
      <c r="BM108" s="17" t="s">
        <v>184</v>
      </c>
    </row>
    <row r="109" s="11" customFormat="1">
      <c r="B109" s="162"/>
      <c r="D109" s="163" t="s">
        <v>146</v>
      </c>
      <c r="E109" s="164" t="s">
        <v>1</v>
      </c>
      <c r="F109" s="165" t="s">
        <v>185</v>
      </c>
      <c r="H109" s="166">
        <v>100</v>
      </c>
      <c r="L109" s="162"/>
      <c r="M109" s="167"/>
      <c r="N109" s="168"/>
      <c r="O109" s="168"/>
      <c r="P109" s="168"/>
      <c r="Q109" s="168"/>
      <c r="R109" s="168"/>
      <c r="S109" s="168"/>
      <c r="T109" s="169"/>
      <c r="AT109" s="164" t="s">
        <v>146</v>
      </c>
      <c r="AU109" s="164" t="s">
        <v>86</v>
      </c>
      <c r="AV109" s="11" t="s">
        <v>86</v>
      </c>
      <c r="AW109" s="11" t="s">
        <v>36</v>
      </c>
      <c r="AX109" s="11" t="s">
        <v>83</v>
      </c>
      <c r="AY109" s="164" t="s">
        <v>137</v>
      </c>
    </row>
    <row r="110" s="10" customFormat="1" ht="22.8" customHeight="1">
      <c r="B110" s="139"/>
      <c r="D110" s="140" t="s">
        <v>74</v>
      </c>
      <c r="E110" s="149" t="s">
        <v>186</v>
      </c>
      <c r="F110" s="149" t="s">
        <v>187</v>
      </c>
      <c r="J110" s="150">
        <f>BK110</f>
        <v>0</v>
      </c>
      <c r="L110" s="139"/>
      <c r="M110" s="143"/>
      <c r="N110" s="144"/>
      <c r="O110" s="144"/>
      <c r="P110" s="145">
        <f>SUM(P111:P114)</f>
        <v>0</v>
      </c>
      <c r="Q110" s="144"/>
      <c r="R110" s="145">
        <f>SUM(R111:R114)</f>
        <v>0</v>
      </c>
      <c r="S110" s="144"/>
      <c r="T110" s="146">
        <f>SUM(T111:T114)</f>
        <v>0</v>
      </c>
      <c r="AR110" s="140" t="s">
        <v>83</v>
      </c>
      <c r="AT110" s="147" t="s">
        <v>74</v>
      </c>
      <c r="AU110" s="147" t="s">
        <v>83</v>
      </c>
      <c r="AY110" s="140" t="s">
        <v>137</v>
      </c>
      <c r="BK110" s="148">
        <f>SUM(BK111:BK114)</f>
        <v>0</v>
      </c>
    </row>
    <row r="111" s="1" customFormat="1" ht="16.5" customHeight="1">
      <c r="B111" s="151"/>
      <c r="C111" s="152" t="s">
        <v>188</v>
      </c>
      <c r="D111" s="152" t="s">
        <v>139</v>
      </c>
      <c r="E111" s="153" t="s">
        <v>189</v>
      </c>
      <c r="F111" s="154" t="s">
        <v>190</v>
      </c>
      <c r="G111" s="155" t="s">
        <v>175</v>
      </c>
      <c r="H111" s="156">
        <v>32.399999999999999</v>
      </c>
      <c r="I111" s="157">
        <v>0</v>
      </c>
      <c r="J111" s="157">
        <f>ROUND(I111*H111,2)</f>
        <v>0</v>
      </c>
      <c r="K111" s="154" t="s">
        <v>143</v>
      </c>
      <c r="L111" s="32"/>
      <c r="M111" s="60" t="s">
        <v>1</v>
      </c>
      <c r="N111" s="158" t="s">
        <v>46</v>
      </c>
      <c r="O111" s="159">
        <v>0</v>
      </c>
      <c r="P111" s="159">
        <f>O111*H111</f>
        <v>0</v>
      </c>
      <c r="Q111" s="159">
        <v>0</v>
      </c>
      <c r="R111" s="159">
        <f>Q111*H111</f>
        <v>0</v>
      </c>
      <c r="S111" s="159">
        <v>0</v>
      </c>
      <c r="T111" s="160">
        <f>S111*H111</f>
        <v>0</v>
      </c>
      <c r="AR111" s="17" t="s">
        <v>144</v>
      </c>
      <c r="AT111" s="17" t="s">
        <v>139</v>
      </c>
      <c r="AU111" s="17" t="s">
        <v>86</v>
      </c>
      <c r="AY111" s="17" t="s">
        <v>137</v>
      </c>
      <c r="BE111" s="161">
        <f>IF(N111="základní",J111,0)</f>
        <v>0</v>
      </c>
      <c r="BF111" s="161">
        <f>IF(N111="snížená",J111,0)</f>
        <v>0</v>
      </c>
      <c r="BG111" s="161">
        <f>IF(N111="zákl. přenesená",J111,0)</f>
        <v>0</v>
      </c>
      <c r="BH111" s="161">
        <f>IF(N111="sníž. přenesená",J111,0)</f>
        <v>0</v>
      </c>
      <c r="BI111" s="161">
        <f>IF(N111="nulová",J111,0)</f>
        <v>0</v>
      </c>
      <c r="BJ111" s="17" t="s">
        <v>83</v>
      </c>
      <c r="BK111" s="161">
        <f>ROUND(I111*H111,2)</f>
        <v>0</v>
      </c>
      <c r="BL111" s="17" t="s">
        <v>144</v>
      </c>
      <c r="BM111" s="17" t="s">
        <v>191</v>
      </c>
    </row>
    <row r="112" s="1" customFormat="1">
      <c r="B112" s="32"/>
      <c r="D112" s="163" t="s">
        <v>152</v>
      </c>
      <c r="F112" s="170" t="s">
        <v>192</v>
      </c>
      <c r="L112" s="32"/>
      <c r="M112" s="171"/>
      <c r="N112" s="62"/>
      <c r="O112" s="62"/>
      <c r="P112" s="62"/>
      <c r="Q112" s="62"/>
      <c r="R112" s="62"/>
      <c r="S112" s="62"/>
      <c r="T112" s="63"/>
      <c r="AT112" s="17" t="s">
        <v>152</v>
      </c>
      <c r="AU112" s="17" t="s">
        <v>86</v>
      </c>
    </row>
    <row r="113" s="1" customFormat="1" ht="16.5" customHeight="1">
      <c r="B113" s="151"/>
      <c r="C113" s="152" t="s">
        <v>178</v>
      </c>
      <c r="D113" s="152" t="s">
        <v>139</v>
      </c>
      <c r="E113" s="153" t="s">
        <v>193</v>
      </c>
      <c r="F113" s="154" t="s">
        <v>194</v>
      </c>
      <c r="G113" s="155" t="s">
        <v>175</v>
      </c>
      <c r="H113" s="156">
        <v>291.60000000000002</v>
      </c>
      <c r="I113" s="157">
        <v>0</v>
      </c>
      <c r="J113" s="157">
        <f>ROUND(I113*H113,2)</f>
        <v>0</v>
      </c>
      <c r="K113" s="154" t="s">
        <v>143</v>
      </c>
      <c r="L113" s="32"/>
      <c r="M113" s="60" t="s">
        <v>1</v>
      </c>
      <c r="N113" s="158" t="s">
        <v>46</v>
      </c>
      <c r="O113" s="159">
        <v>0</v>
      </c>
      <c r="P113" s="159">
        <f>O113*H113</f>
        <v>0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7" t="s">
        <v>144</v>
      </c>
      <c r="AT113" s="17" t="s">
        <v>139</v>
      </c>
      <c r="AU113" s="17" t="s">
        <v>86</v>
      </c>
      <c r="AY113" s="17" t="s">
        <v>137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7" t="s">
        <v>83</v>
      </c>
      <c r="BK113" s="161">
        <f>ROUND(I113*H113,2)</f>
        <v>0</v>
      </c>
      <c r="BL113" s="17" t="s">
        <v>144</v>
      </c>
      <c r="BM113" s="17" t="s">
        <v>195</v>
      </c>
    </row>
    <row r="114" s="11" customFormat="1">
      <c r="B114" s="162"/>
      <c r="D114" s="163" t="s">
        <v>146</v>
      </c>
      <c r="E114" s="164" t="s">
        <v>1</v>
      </c>
      <c r="F114" s="165" t="s">
        <v>196</v>
      </c>
      <c r="H114" s="166">
        <v>291.60000000000002</v>
      </c>
      <c r="L114" s="162"/>
      <c r="M114" s="172"/>
      <c r="N114" s="173"/>
      <c r="O114" s="173"/>
      <c r="P114" s="173"/>
      <c r="Q114" s="173"/>
      <c r="R114" s="173"/>
      <c r="S114" s="173"/>
      <c r="T114" s="174"/>
      <c r="AT114" s="164" t="s">
        <v>146</v>
      </c>
      <c r="AU114" s="164" t="s">
        <v>86</v>
      </c>
      <c r="AV114" s="11" t="s">
        <v>86</v>
      </c>
      <c r="AW114" s="11" t="s">
        <v>36</v>
      </c>
      <c r="AX114" s="11" t="s">
        <v>83</v>
      </c>
      <c r="AY114" s="164" t="s">
        <v>137</v>
      </c>
    </row>
    <row r="115" s="1" customFormat="1" ht="6.96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2"/>
    </row>
  </sheetData>
  <autoFilter ref="C88:K114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89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ht="24.96" customHeight="1">
      <c r="B4" s="20"/>
      <c r="D4" s="21" t="s">
        <v>106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107</v>
      </c>
      <c r="L8" s="32"/>
    </row>
    <row r="9" s="1" customFormat="1" ht="36.96" customHeight="1">
      <c r="B9" s="32"/>
      <c r="E9" s="53" t="s">
        <v>197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1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31</v>
      </c>
      <c r="I12" s="26" t="s">
        <v>22</v>
      </c>
      <c r="J12" s="55" t="str">
        <f>'Rekapitulace stavby'!AN8</f>
        <v>19. 3. 2019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tr">
        <f>IF('Rekapitulace stavby'!AN10="","",'Rekapitulace stavby'!AN10)</f>
        <v/>
      </c>
      <c r="L14" s="32"/>
    </row>
    <row r="15" s="1" customFormat="1" ht="18" customHeight="1">
      <c r="B15" s="32"/>
      <c r="E15" s="17" t="str">
        <f>IF('Rekapitulace stavby'!E11="","",'Rekapitulace stavby'!E11)</f>
        <v>Středočeský kraj</v>
      </c>
      <c r="I15" s="26" t="s">
        <v>29</v>
      </c>
      <c r="J15" s="17" t="str">
        <f>IF('Rekapitulace stavby'!AN11="","",'Rekapitulace stavby'!AN11)</f>
        <v/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tr">
        <f>IF('Rekapitulace stavby'!AN16="","",'Rekapitulace stavby'!AN16)</f>
        <v>60193280</v>
      </c>
      <c r="L20" s="32"/>
    </row>
    <row r="21" s="1" customFormat="1" ht="18" customHeight="1">
      <c r="B21" s="32"/>
      <c r="E21" s="17" t="str">
        <f>IF('Rekapitulace stavby'!E17="","",'Rekapitulace stavby'!E17)</f>
        <v xml:space="preserve">VPÚ DECO PRAHA  a.s.</v>
      </c>
      <c r="I21" s="26" t="s">
        <v>29</v>
      </c>
      <c r="J21" s="17" t="str">
        <f>IF('Rekapitulace stavby'!AN17="","",'Rekapitulace stavby'!AN17)</f>
        <v>CZ60193280_x0009_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tr">
        <f>IF('Rekapitulace stavby'!AN19="","",'Rekapitulace stavby'!AN19)</f>
        <v/>
      </c>
      <c r="L23" s="32"/>
    </row>
    <row r="24" s="1" customFormat="1" ht="18" customHeight="1">
      <c r="B24" s="32"/>
      <c r="E24" s="17" t="str">
        <f>IF('Rekapitulace stavby'!E20="","",'Rekapitulace stavby'!E20)</f>
        <v xml:space="preserve"> </v>
      </c>
      <c r="I24" s="26" t="s">
        <v>29</v>
      </c>
      <c r="J24" s="17" t="str">
        <f>IF('Rekapitulace stavby'!AN20="","",'Rekapitulace stavby'!AN20)</f>
        <v/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38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110</v>
      </c>
      <c r="J30" s="31">
        <f>J61</f>
        <v>0</v>
      </c>
      <c r="L30" s="32"/>
    </row>
    <row r="31" s="1" customFormat="1" ht="14.4" customHeight="1">
      <c r="B31" s="32"/>
      <c r="D31" s="30" t="s">
        <v>111</v>
      </c>
      <c r="J31" s="31">
        <f>J68</f>
        <v>0</v>
      </c>
      <c r="L31" s="32"/>
    </row>
    <row r="32" s="1" customFormat="1" ht="25.44" customHeight="1">
      <c r="B32" s="32"/>
      <c r="D32" s="111" t="s">
        <v>41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43</v>
      </c>
      <c r="I34" s="36" t="s">
        <v>42</v>
      </c>
      <c r="J34" s="36" t="s">
        <v>44</v>
      </c>
      <c r="L34" s="32"/>
    </row>
    <row r="35" s="1" customFormat="1" ht="14.4" customHeight="1">
      <c r="B35" s="32"/>
      <c r="D35" s="26" t="s">
        <v>45</v>
      </c>
      <c r="E35" s="26" t="s">
        <v>46</v>
      </c>
      <c r="F35" s="112">
        <f>ROUND((SUM(BE68:BE69) + SUM(BE89:BE125)),  2)</f>
        <v>0</v>
      </c>
      <c r="I35" s="38">
        <v>0.20999999999999999</v>
      </c>
      <c r="J35" s="112">
        <f>ROUND(((SUM(BE68:BE69) + SUM(BE89:BE125))*I35),  2)</f>
        <v>0</v>
      </c>
      <c r="L35" s="32"/>
    </row>
    <row r="36" s="1" customFormat="1" ht="14.4" customHeight="1">
      <c r="B36" s="32"/>
      <c r="E36" s="26" t="s">
        <v>47</v>
      </c>
      <c r="F36" s="112">
        <f>ROUND((SUM(BF68:BF69) + SUM(BF89:BF125)),  2)</f>
        <v>0</v>
      </c>
      <c r="I36" s="38">
        <v>0.14999999999999999</v>
      </c>
      <c r="J36" s="112">
        <f>ROUND(((SUM(BF68:BF69) + SUM(BF89:BF125))*I36),  2)</f>
        <v>0</v>
      </c>
      <c r="L36" s="32"/>
    </row>
    <row r="37" hidden="1" s="1" customFormat="1" ht="14.4" customHeight="1">
      <c r="B37" s="32"/>
      <c r="E37" s="26" t="s">
        <v>48</v>
      </c>
      <c r="F37" s="112">
        <f>ROUND((SUM(BG68:BG69) + SUM(BG89:BG125)),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49</v>
      </c>
      <c r="F38" s="112">
        <f>ROUND((SUM(BH68:BH69) + SUM(BH89:BH125)),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50</v>
      </c>
      <c r="F39" s="112">
        <f>ROUND((SUM(BI68:BI69) + SUM(BI89:BI125)),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51</v>
      </c>
      <c r="E41" s="66"/>
      <c r="F41" s="66"/>
      <c r="G41" s="114" t="s">
        <v>52</v>
      </c>
      <c r="H41" s="115" t="s">
        <v>53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112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107</v>
      </c>
      <c r="L51" s="32"/>
    </row>
    <row r="52" s="1" customFormat="1" ht="16.5" customHeight="1">
      <c r="B52" s="32"/>
      <c r="E52" s="53" t="str">
        <f>E9</f>
        <v>SO 182 - DIO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 xml:space="preserve"> </v>
      </c>
      <c r="I54" s="26" t="s">
        <v>22</v>
      </c>
      <c r="J54" s="55" t="str">
        <f>IF(J12="","",J12)</f>
        <v>19. 3. 2019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 xml:space="preserve"> 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113</v>
      </c>
      <c r="D59" s="105"/>
      <c r="E59" s="105"/>
      <c r="F59" s="105"/>
      <c r="G59" s="105"/>
      <c r="H59" s="105"/>
      <c r="I59" s="105"/>
      <c r="J59" s="119" t="s">
        <v>114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115</v>
      </c>
      <c r="J61" s="79">
        <f>J89</f>
        <v>0</v>
      </c>
      <c r="L61" s="32"/>
      <c r="AU61" s="17" t="s">
        <v>116</v>
      </c>
    </row>
    <row r="62" s="7" customFormat="1" ht="24.96" customHeight="1">
      <c r="B62" s="121"/>
      <c r="D62" s="122" t="s">
        <v>117</v>
      </c>
      <c r="E62" s="123"/>
      <c r="F62" s="123"/>
      <c r="G62" s="123"/>
      <c r="H62" s="123"/>
      <c r="I62" s="123"/>
      <c r="J62" s="124">
        <f>J90</f>
        <v>0</v>
      </c>
      <c r="L62" s="121"/>
    </row>
    <row r="63" s="8" customFormat="1" ht="19.92" customHeight="1">
      <c r="B63" s="125"/>
      <c r="D63" s="126" t="s">
        <v>119</v>
      </c>
      <c r="E63" s="127"/>
      <c r="F63" s="127"/>
      <c r="G63" s="127"/>
      <c r="H63" s="127"/>
      <c r="I63" s="127"/>
      <c r="J63" s="128">
        <f>J91</f>
        <v>0</v>
      </c>
      <c r="L63" s="125"/>
    </row>
    <row r="64" s="7" customFormat="1" ht="24.96" customHeight="1">
      <c r="B64" s="121"/>
      <c r="D64" s="122" t="s">
        <v>198</v>
      </c>
      <c r="E64" s="123"/>
      <c r="F64" s="123"/>
      <c r="G64" s="123"/>
      <c r="H64" s="123"/>
      <c r="I64" s="123"/>
      <c r="J64" s="124">
        <f>J122</f>
        <v>0</v>
      </c>
      <c r="L64" s="121"/>
    </row>
    <row r="65" s="8" customFormat="1" ht="19.92" customHeight="1">
      <c r="B65" s="125"/>
      <c r="D65" s="126" t="s">
        <v>199</v>
      </c>
      <c r="E65" s="127"/>
      <c r="F65" s="127"/>
      <c r="G65" s="127"/>
      <c r="H65" s="127"/>
      <c r="I65" s="127"/>
      <c r="J65" s="128">
        <f>J123</f>
        <v>0</v>
      </c>
      <c r="L65" s="125"/>
    </row>
    <row r="66" s="1" customFormat="1" ht="21.84" customHeight="1">
      <c r="B66" s="32"/>
      <c r="L66" s="32"/>
    </row>
    <row r="67" s="1" customFormat="1" ht="6.96" customHeight="1">
      <c r="B67" s="32"/>
      <c r="L67" s="32"/>
    </row>
    <row r="68" s="1" customFormat="1" ht="29.28" customHeight="1">
      <c r="B68" s="32"/>
      <c r="C68" s="120" t="s">
        <v>121</v>
      </c>
      <c r="J68" s="129">
        <v>0</v>
      </c>
      <c r="L68" s="32"/>
      <c r="N68" s="130" t="s">
        <v>45</v>
      </c>
    </row>
    <row r="69" s="1" customFormat="1" ht="18" customHeight="1">
      <c r="B69" s="32"/>
      <c r="L69" s="32"/>
    </row>
    <row r="70" s="1" customFormat="1" ht="29.28" customHeight="1">
      <c r="B70" s="32"/>
      <c r="C70" s="104" t="s">
        <v>105</v>
      </c>
      <c r="D70" s="105"/>
      <c r="E70" s="105"/>
      <c r="F70" s="105"/>
      <c r="G70" s="105"/>
      <c r="H70" s="105"/>
      <c r="I70" s="105"/>
      <c r="J70" s="106">
        <f>ROUND(J61+J68,2)</f>
        <v>0</v>
      </c>
      <c r="K70" s="105"/>
      <c r="L70" s="32"/>
    </row>
    <row r="71" s="1" customFormat="1" ht="6.96" customHeight="1"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32"/>
    </row>
    <row r="75" s="1" customFormat="1" ht="6.96" customHeight="1"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32"/>
    </row>
    <row r="76" s="1" customFormat="1" ht="24.96" customHeight="1">
      <c r="B76" s="32"/>
      <c r="C76" s="21" t="s">
        <v>122</v>
      </c>
      <c r="L76" s="32"/>
    </row>
    <row r="77" s="1" customFormat="1" ht="6.96" customHeight="1">
      <c r="B77" s="32"/>
      <c r="L77" s="32"/>
    </row>
    <row r="78" s="1" customFormat="1" ht="12" customHeight="1">
      <c r="B78" s="32"/>
      <c r="C78" s="26" t="s">
        <v>14</v>
      </c>
      <c r="L78" s="32"/>
    </row>
    <row r="79" s="1" customFormat="1" ht="16.5" customHeight="1">
      <c r="B79" s="32"/>
      <c r="E79" s="108" t="str">
        <f>E7</f>
        <v>III/330 Nymburk, most ev. č. 330-003</v>
      </c>
      <c r="F79" s="26"/>
      <c r="G79" s="26"/>
      <c r="H79" s="26"/>
      <c r="L79" s="32"/>
    </row>
    <row r="80" s="1" customFormat="1" ht="12" customHeight="1">
      <c r="B80" s="32"/>
      <c r="C80" s="26" t="s">
        <v>107</v>
      </c>
      <c r="L80" s="32"/>
    </row>
    <row r="81" s="1" customFormat="1" ht="16.5" customHeight="1">
      <c r="B81" s="32"/>
      <c r="E81" s="53" t="str">
        <f>E9</f>
        <v>SO 182 - DIO</v>
      </c>
      <c r="F81" s="1"/>
      <c r="G81" s="1"/>
      <c r="H81" s="1"/>
      <c r="L81" s="32"/>
    </row>
    <row r="82" s="1" customFormat="1" ht="6.96" customHeight="1">
      <c r="B82" s="32"/>
      <c r="L82" s="32"/>
    </row>
    <row r="83" s="1" customFormat="1" ht="12" customHeight="1">
      <c r="B83" s="32"/>
      <c r="C83" s="26" t="s">
        <v>20</v>
      </c>
      <c r="F83" s="17" t="str">
        <f>F12</f>
        <v xml:space="preserve"> </v>
      </c>
      <c r="I83" s="26" t="s">
        <v>22</v>
      </c>
      <c r="J83" s="55" t="str">
        <f>IF(J12="","",J12)</f>
        <v>19. 3. 2019</v>
      </c>
      <c r="L83" s="32"/>
    </row>
    <row r="84" s="1" customFormat="1" ht="6.96" customHeight="1">
      <c r="B84" s="32"/>
      <c r="L84" s="32"/>
    </row>
    <row r="85" s="1" customFormat="1" ht="13.65" customHeight="1">
      <c r="B85" s="32"/>
      <c r="C85" s="26" t="s">
        <v>26</v>
      </c>
      <c r="F85" s="17" t="str">
        <f>E15</f>
        <v>Středočeský kraj</v>
      </c>
      <c r="I85" s="26" t="s">
        <v>32</v>
      </c>
      <c r="J85" s="28" t="str">
        <f>E21</f>
        <v xml:space="preserve">VPÚ DECO PRAHA  a.s.</v>
      </c>
      <c r="L85" s="32"/>
    </row>
    <row r="86" s="1" customFormat="1" ht="13.65" customHeight="1">
      <c r="B86" s="32"/>
      <c r="C86" s="26" t="s">
        <v>30</v>
      </c>
      <c r="F86" s="17" t="str">
        <f>IF(E18="","",E18)</f>
        <v xml:space="preserve"> </v>
      </c>
      <c r="I86" s="26" t="s">
        <v>37</v>
      </c>
      <c r="J86" s="28" t="str">
        <f>E24</f>
        <v xml:space="preserve"> </v>
      </c>
      <c r="L86" s="32"/>
    </row>
    <row r="87" s="1" customFormat="1" ht="10.32" customHeight="1">
      <c r="B87" s="32"/>
      <c r="L87" s="32"/>
    </row>
    <row r="88" s="9" customFormat="1" ht="29.28" customHeight="1">
      <c r="B88" s="131"/>
      <c r="C88" s="132" t="s">
        <v>123</v>
      </c>
      <c r="D88" s="133" t="s">
        <v>60</v>
      </c>
      <c r="E88" s="133" t="s">
        <v>56</v>
      </c>
      <c r="F88" s="133" t="s">
        <v>57</v>
      </c>
      <c r="G88" s="133" t="s">
        <v>124</v>
      </c>
      <c r="H88" s="133" t="s">
        <v>125</v>
      </c>
      <c r="I88" s="133" t="s">
        <v>126</v>
      </c>
      <c r="J88" s="133" t="s">
        <v>114</v>
      </c>
      <c r="K88" s="134" t="s">
        <v>127</v>
      </c>
      <c r="L88" s="131"/>
      <c r="M88" s="71" t="s">
        <v>1</v>
      </c>
      <c r="N88" s="72" t="s">
        <v>45</v>
      </c>
      <c r="O88" s="72" t="s">
        <v>128</v>
      </c>
      <c r="P88" s="72" t="s">
        <v>129</v>
      </c>
      <c r="Q88" s="72" t="s">
        <v>130</v>
      </c>
      <c r="R88" s="72" t="s">
        <v>131</v>
      </c>
      <c r="S88" s="72" t="s">
        <v>132</v>
      </c>
      <c r="T88" s="73" t="s">
        <v>133</v>
      </c>
    </row>
    <row r="89" s="1" customFormat="1" ht="22.8" customHeight="1">
      <c r="B89" s="32"/>
      <c r="C89" s="76" t="s">
        <v>134</v>
      </c>
      <c r="J89" s="135">
        <f>BK89</f>
        <v>0</v>
      </c>
      <c r="L89" s="32"/>
      <c r="M89" s="74"/>
      <c r="N89" s="58"/>
      <c r="O89" s="58"/>
      <c r="P89" s="136">
        <f>P90+P122</f>
        <v>0</v>
      </c>
      <c r="Q89" s="58"/>
      <c r="R89" s="136">
        <f>R90+R122</f>
        <v>0</v>
      </c>
      <c r="S89" s="58"/>
      <c r="T89" s="137">
        <f>T90+T122</f>
        <v>0</v>
      </c>
      <c r="AT89" s="17" t="s">
        <v>74</v>
      </c>
      <c r="AU89" s="17" t="s">
        <v>116</v>
      </c>
      <c r="BK89" s="138">
        <f>BK90+BK122</f>
        <v>0</v>
      </c>
    </row>
    <row r="90" s="10" customFormat="1" ht="25.92" customHeight="1">
      <c r="B90" s="139"/>
      <c r="D90" s="140" t="s">
        <v>74</v>
      </c>
      <c r="E90" s="141" t="s">
        <v>135</v>
      </c>
      <c r="F90" s="141" t="s">
        <v>136</v>
      </c>
      <c r="J90" s="142">
        <f>BK90</f>
        <v>0</v>
      </c>
      <c r="L90" s="139"/>
      <c r="M90" s="143"/>
      <c r="N90" s="144"/>
      <c r="O90" s="144"/>
      <c r="P90" s="145">
        <f>P91</f>
        <v>0</v>
      </c>
      <c r="Q90" s="144"/>
      <c r="R90" s="145">
        <f>R91</f>
        <v>0</v>
      </c>
      <c r="S90" s="144"/>
      <c r="T90" s="146">
        <f>T91</f>
        <v>0</v>
      </c>
      <c r="AR90" s="140" t="s">
        <v>83</v>
      </c>
      <c r="AT90" s="147" t="s">
        <v>74</v>
      </c>
      <c r="AU90" s="147" t="s">
        <v>75</v>
      </c>
      <c r="AY90" s="140" t="s">
        <v>137</v>
      </c>
      <c r="BK90" s="148">
        <f>BK91</f>
        <v>0</v>
      </c>
    </row>
    <row r="91" s="10" customFormat="1" ht="22.8" customHeight="1">
      <c r="B91" s="139"/>
      <c r="D91" s="140" t="s">
        <v>74</v>
      </c>
      <c r="E91" s="149" t="s">
        <v>178</v>
      </c>
      <c r="F91" s="149" t="s">
        <v>179</v>
      </c>
      <c r="J91" s="150">
        <f>BK91</f>
        <v>0</v>
      </c>
      <c r="L91" s="139"/>
      <c r="M91" s="143"/>
      <c r="N91" s="144"/>
      <c r="O91" s="144"/>
      <c r="P91" s="145">
        <f>SUM(P92:P121)</f>
        <v>0</v>
      </c>
      <c r="Q91" s="144"/>
      <c r="R91" s="145">
        <f>SUM(R92:R121)</f>
        <v>0</v>
      </c>
      <c r="S91" s="144"/>
      <c r="T91" s="146">
        <f>SUM(T92:T121)</f>
        <v>0</v>
      </c>
      <c r="AR91" s="140" t="s">
        <v>83</v>
      </c>
      <c r="AT91" s="147" t="s">
        <v>74</v>
      </c>
      <c r="AU91" s="147" t="s">
        <v>83</v>
      </c>
      <c r="AY91" s="140" t="s">
        <v>137</v>
      </c>
      <c r="BK91" s="148">
        <f>SUM(BK92:BK121)</f>
        <v>0</v>
      </c>
    </row>
    <row r="92" s="1" customFormat="1" ht="16.5" customHeight="1">
      <c r="B92" s="151"/>
      <c r="C92" s="152" t="s">
        <v>83</v>
      </c>
      <c r="D92" s="152" t="s">
        <v>139</v>
      </c>
      <c r="E92" s="153" t="s">
        <v>200</v>
      </c>
      <c r="F92" s="154" t="s">
        <v>201</v>
      </c>
      <c r="G92" s="155" t="s">
        <v>202</v>
      </c>
      <c r="H92" s="156">
        <v>42</v>
      </c>
      <c r="I92" s="157">
        <v>0</v>
      </c>
      <c r="J92" s="157">
        <f>ROUND(I92*H92,2)</f>
        <v>0</v>
      </c>
      <c r="K92" s="154" t="s">
        <v>143</v>
      </c>
      <c r="L92" s="32"/>
      <c r="M92" s="60" t="s">
        <v>1</v>
      </c>
      <c r="N92" s="158" t="s">
        <v>46</v>
      </c>
      <c r="O92" s="159">
        <v>0</v>
      </c>
      <c r="P92" s="159">
        <f>O92*H92</f>
        <v>0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7" t="s">
        <v>144</v>
      </c>
      <c r="AT92" s="17" t="s">
        <v>139</v>
      </c>
      <c r="AU92" s="17" t="s">
        <v>86</v>
      </c>
      <c r="AY92" s="17" t="s">
        <v>137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7" t="s">
        <v>83</v>
      </c>
      <c r="BK92" s="161">
        <f>ROUND(I92*H92,2)</f>
        <v>0</v>
      </c>
      <c r="BL92" s="17" t="s">
        <v>144</v>
      </c>
      <c r="BM92" s="17" t="s">
        <v>203</v>
      </c>
    </row>
    <row r="93" s="1" customFormat="1">
      <c r="B93" s="32"/>
      <c r="D93" s="163" t="s">
        <v>152</v>
      </c>
      <c r="F93" s="170" t="s">
        <v>204</v>
      </c>
      <c r="L93" s="32"/>
      <c r="M93" s="171"/>
      <c r="N93" s="62"/>
      <c r="O93" s="62"/>
      <c r="P93" s="62"/>
      <c r="Q93" s="62"/>
      <c r="R93" s="62"/>
      <c r="S93" s="62"/>
      <c r="T93" s="63"/>
      <c r="AT93" s="17" t="s">
        <v>152</v>
      </c>
      <c r="AU93" s="17" t="s">
        <v>86</v>
      </c>
    </row>
    <row r="94" s="11" customFormat="1">
      <c r="B94" s="162"/>
      <c r="D94" s="163" t="s">
        <v>146</v>
      </c>
      <c r="E94" s="164" t="s">
        <v>1</v>
      </c>
      <c r="F94" s="165" t="s">
        <v>205</v>
      </c>
      <c r="H94" s="166">
        <v>2</v>
      </c>
      <c r="L94" s="162"/>
      <c r="M94" s="167"/>
      <c r="N94" s="168"/>
      <c r="O94" s="168"/>
      <c r="P94" s="168"/>
      <c r="Q94" s="168"/>
      <c r="R94" s="168"/>
      <c r="S94" s="168"/>
      <c r="T94" s="169"/>
      <c r="AT94" s="164" t="s">
        <v>146</v>
      </c>
      <c r="AU94" s="164" t="s">
        <v>86</v>
      </c>
      <c r="AV94" s="11" t="s">
        <v>86</v>
      </c>
      <c r="AW94" s="11" t="s">
        <v>36</v>
      </c>
      <c r="AX94" s="11" t="s">
        <v>75</v>
      </c>
      <c r="AY94" s="164" t="s">
        <v>137</v>
      </c>
    </row>
    <row r="95" s="11" customFormat="1">
      <c r="B95" s="162"/>
      <c r="D95" s="163" t="s">
        <v>146</v>
      </c>
      <c r="E95" s="164" t="s">
        <v>1</v>
      </c>
      <c r="F95" s="165" t="s">
        <v>206</v>
      </c>
      <c r="H95" s="166">
        <v>3</v>
      </c>
      <c r="L95" s="162"/>
      <c r="M95" s="167"/>
      <c r="N95" s="168"/>
      <c r="O95" s="168"/>
      <c r="P95" s="168"/>
      <c r="Q95" s="168"/>
      <c r="R95" s="168"/>
      <c r="S95" s="168"/>
      <c r="T95" s="169"/>
      <c r="AT95" s="164" t="s">
        <v>146</v>
      </c>
      <c r="AU95" s="164" t="s">
        <v>86</v>
      </c>
      <c r="AV95" s="11" t="s">
        <v>86</v>
      </c>
      <c r="AW95" s="11" t="s">
        <v>36</v>
      </c>
      <c r="AX95" s="11" t="s">
        <v>75</v>
      </c>
      <c r="AY95" s="164" t="s">
        <v>137</v>
      </c>
    </row>
    <row r="96" s="11" customFormat="1">
      <c r="B96" s="162"/>
      <c r="D96" s="163" t="s">
        <v>146</v>
      </c>
      <c r="E96" s="164" t="s">
        <v>1</v>
      </c>
      <c r="F96" s="165" t="s">
        <v>207</v>
      </c>
      <c r="H96" s="166">
        <v>1</v>
      </c>
      <c r="L96" s="162"/>
      <c r="M96" s="167"/>
      <c r="N96" s="168"/>
      <c r="O96" s="168"/>
      <c r="P96" s="168"/>
      <c r="Q96" s="168"/>
      <c r="R96" s="168"/>
      <c r="S96" s="168"/>
      <c r="T96" s="169"/>
      <c r="AT96" s="164" t="s">
        <v>146</v>
      </c>
      <c r="AU96" s="164" t="s">
        <v>86</v>
      </c>
      <c r="AV96" s="11" t="s">
        <v>86</v>
      </c>
      <c r="AW96" s="11" t="s">
        <v>36</v>
      </c>
      <c r="AX96" s="11" t="s">
        <v>75</v>
      </c>
      <c r="AY96" s="164" t="s">
        <v>137</v>
      </c>
    </row>
    <row r="97" s="11" customFormat="1">
      <c r="B97" s="162"/>
      <c r="D97" s="163" t="s">
        <v>146</v>
      </c>
      <c r="E97" s="164" t="s">
        <v>1</v>
      </c>
      <c r="F97" s="165" t="s">
        <v>208</v>
      </c>
      <c r="H97" s="166">
        <v>9</v>
      </c>
      <c r="L97" s="162"/>
      <c r="M97" s="167"/>
      <c r="N97" s="168"/>
      <c r="O97" s="168"/>
      <c r="P97" s="168"/>
      <c r="Q97" s="168"/>
      <c r="R97" s="168"/>
      <c r="S97" s="168"/>
      <c r="T97" s="169"/>
      <c r="AT97" s="164" t="s">
        <v>146</v>
      </c>
      <c r="AU97" s="164" t="s">
        <v>86</v>
      </c>
      <c r="AV97" s="11" t="s">
        <v>86</v>
      </c>
      <c r="AW97" s="11" t="s">
        <v>36</v>
      </c>
      <c r="AX97" s="11" t="s">
        <v>75</v>
      </c>
      <c r="AY97" s="164" t="s">
        <v>137</v>
      </c>
    </row>
    <row r="98" s="11" customFormat="1">
      <c r="B98" s="162"/>
      <c r="D98" s="163" t="s">
        <v>146</v>
      </c>
      <c r="E98" s="164" t="s">
        <v>1</v>
      </c>
      <c r="F98" s="165" t="s">
        <v>209</v>
      </c>
      <c r="H98" s="166">
        <v>9</v>
      </c>
      <c r="L98" s="162"/>
      <c r="M98" s="167"/>
      <c r="N98" s="168"/>
      <c r="O98" s="168"/>
      <c r="P98" s="168"/>
      <c r="Q98" s="168"/>
      <c r="R98" s="168"/>
      <c r="S98" s="168"/>
      <c r="T98" s="169"/>
      <c r="AT98" s="164" t="s">
        <v>146</v>
      </c>
      <c r="AU98" s="164" t="s">
        <v>86</v>
      </c>
      <c r="AV98" s="11" t="s">
        <v>86</v>
      </c>
      <c r="AW98" s="11" t="s">
        <v>36</v>
      </c>
      <c r="AX98" s="11" t="s">
        <v>75</v>
      </c>
      <c r="AY98" s="164" t="s">
        <v>137</v>
      </c>
    </row>
    <row r="99" s="11" customFormat="1">
      <c r="B99" s="162"/>
      <c r="D99" s="163" t="s">
        <v>146</v>
      </c>
      <c r="E99" s="164" t="s">
        <v>1</v>
      </c>
      <c r="F99" s="165" t="s">
        <v>210</v>
      </c>
      <c r="H99" s="166">
        <v>2</v>
      </c>
      <c r="L99" s="162"/>
      <c r="M99" s="167"/>
      <c r="N99" s="168"/>
      <c r="O99" s="168"/>
      <c r="P99" s="168"/>
      <c r="Q99" s="168"/>
      <c r="R99" s="168"/>
      <c r="S99" s="168"/>
      <c r="T99" s="169"/>
      <c r="AT99" s="164" t="s">
        <v>146</v>
      </c>
      <c r="AU99" s="164" t="s">
        <v>86</v>
      </c>
      <c r="AV99" s="11" t="s">
        <v>86</v>
      </c>
      <c r="AW99" s="11" t="s">
        <v>36</v>
      </c>
      <c r="AX99" s="11" t="s">
        <v>75</v>
      </c>
      <c r="AY99" s="164" t="s">
        <v>137</v>
      </c>
    </row>
    <row r="100" s="11" customFormat="1">
      <c r="B100" s="162"/>
      <c r="D100" s="163" t="s">
        <v>146</v>
      </c>
      <c r="E100" s="164" t="s">
        <v>1</v>
      </c>
      <c r="F100" s="165" t="s">
        <v>211</v>
      </c>
      <c r="H100" s="166">
        <v>1</v>
      </c>
      <c r="L100" s="162"/>
      <c r="M100" s="167"/>
      <c r="N100" s="168"/>
      <c r="O100" s="168"/>
      <c r="P100" s="168"/>
      <c r="Q100" s="168"/>
      <c r="R100" s="168"/>
      <c r="S100" s="168"/>
      <c r="T100" s="169"/>
      <c r="AT100" s="164" t="s">
        <v>146</v>
      </c>
      <c r="AU100" s="164" t="s">
        <v>86</v>
      </c>
      <c r="AV100" s="11" t="s">
        <v>86</v>
      </c>
      <c r="AW100" s="11" t="s">
        <v>36</v>
      </c>
      <c r="AX100" s="11" t="s">
        <v>75</v>
      </c>
      <c r="AY100" s="164" t="s">
        <v>137</v>
      </c>
    </row>
    <row r="101" s="11" customFormat="1">
      <c r="B101" s="162"/>
      <c r="D101" s="163" t="s">
        <v>146</v>
      </c>
      <c r="E101" s="164" t="s">
        <v>1</v>
      </c>
      <c r="F101" s="165" t="s">
        <v>212</v>
      </c>
      <c r="H101" s="166">
        <v>4</v>
      </c>
      <c r="L101" s="162"/>
      <c r="M101" s="167"/>
      <c r="N101" s="168"/>
      <c r="O101" s="168"/>
      <c r="P101" s="168"/>
      <c r="Q101" s="168"/>
      <c r="R101" s="168"/>
      <c r="S101" s="168"/>
      <c r="T101" s="169"/>
      <c r="AT101" s="164" t="s">
        <v>146</v>
      </c>
      <c r="AU101" s="164" t="s">
        <v>86</v>
      </c>
      <c r="AV101" s="11" t="s">
        <v>86</v>
      </c>
      <c r="AW101" s="11" t="s">
        <v>36</v>
      </c>
      <c r="AX101" s="11" t="s">
        <v>75</v>
      </c>
      <c r="AY101" s="164" t="s">
        <v>137</v>
      </c>
    </row>
    <row r="102" s="11" customFormat="1">
      <c r="B102" s="162"/>
      <c r="D102" s="163" t="s">
        <v>146</v>
      </c>
      <c r="E102" s="164" t="s">
        <v>1</v>
      </c>
      <c r="F102" s="165" t="s">
        <v>213</v>
      </c>
      <c r="H102" s="166">
        <v>3</v>
      </c>
      <c r="L102" s="162"/>
      <c r="M102" s="167"/>
      <c r="N102" s="168"/>
      <c r="O102" s="168"/>
      <c r="P102" s="168"/>
      <c r="Q102" s="168"/>
      <c r="R102" s="168"/>
      <c r="S102" s="168"/>
      <c r="T102" s="169"/>
      <c r="AT102" s="164" t="s">
        <v>146</v>
      </c>
      <c r="AU102" s="164" t="s">
        <v>86</v>
      </c>
      <c r="AV102" s="11" t="s">
        <v>86</v>
      </c>
      <c r="AW102" s="11" t="s">
        <v>36</v>
      </c>
      <c r="AX102" s="11" t="s">
        <v>75</v>
      </c>
      <c r="AY102" s="164" t="s">
        <v>137</v>
      </c>
    </row>
    <row r="103" s="11" customFormat="1">
      <c r="B103" s="162"/>
      <c r="D103" s="163" t="s">
        <v>146</v>
      </c>
      <c r="E103" s="164" t="s">
        <v>1</v>
      </c>
      <c r="F103" s="165" t="s">
        <v>214</v>
      </c>
      <c r="H103" s="166">
        <v>8</v>
      </c>
      <c r="L103" s="162"/>
      <c r="M103" s="167"/>
      <c r="N103" s="168"/>
      <c r="O103" s="168"/>
      <c r="P103" s="168"/>
      <c r="Q103" s="168"/>
      <c r="R103" s="168"/>
      <c r="S103" s="168"/>
      <c r="T103" s="169"/>
      <c r="AT103" s="164" t="s">
        <v>146</v>
      </c>
      <c r="AU103" s="164" t="s">
        <v>86</v>
      </c>
      <c r="AV103" s="11" t="s">
        <v>86</v>
      </c>
      <c r="AW103" s="11" t="s">
        <v>36</v>
      </c>
      <c r="AX103" s="11" t="s">
        <v>75</v>
      </c>
      <c r="AY103" s="164" t="s">
        <v>137</v>
      </c>
    </row>
    <row r="104" s="12" customFormat="1">
      <c r="B104" s="175"/>
      <c r="D104" s="163" t="s">
        <v>146</v>
      </c>
      <c r="E104" s="176" t="s">
        <v>1</v>
      </c>
      <c r="F104" s="177" t="s">
        <v>215</v>
      </c>
      <c r="H104" s="178">
        <v>42</v>
      </c>
      <c r="L104" s="175"/>
      <c r="M104" s="179"/>
      <c r="N104" s="180"/>
      <c r="O104" s="180"/>
      <c r="P104" s="180"/>
      <c r="Q104" s="180"/>
      <c r="R104" s="180"/>
      <c r="S104" s="180"/>
      <c r="T104" s="181"/>
      <c r="AT104" s="176" t="s">
        <v>146</v>
      </c>
      <c r="AU104" s="176" t="s">
        <v>86</v>
      </c>
      <c r="AV104" s="12" t="s">
        <v>144</v>
      </c>
      <c r="AW104" s="12" t="s">
        <v>36</v>
      </c>
      <c r="AX104" s="12" t="s">
        <v>83</v>
      </c>
      <c r="AY104" s="176" t="s">
        <v>137</v>
      </c>
    </row>
    <row r="105" s="1" customFormat="1" ht="16.5" customHeight="1">
      <c r="B105" s="151"/>
      <c r="C105" s="152" t="s">
        <v>86</v>
      </c>
      <c r="D105" s="152" t="s">
        <v>139</v>
      </c>
      <c r="E105" s="153" t="s">
        <v>216</v>
      </c>
      <c r="F105" s="154" t="s">
        <v>217</v>
      </c>
      <c r="G105" s="155" t="s">
        <v>202</v>
      </c>
      <c r="H105" s="156">
        <v>7560</v>
      </c>
      <c r="I105" s="157">
        <v>0</v>
      </c>
      <c r="J105" s="157">
        <f>ROUND(I105*H105,2)</f>
        <v>0</v>
      </c>
      <c r="K105" s="154" t="s">
        <v>143</v>
      </c>
      <c r="L105" s="32"/>
      <c r="M105" s="60" t="s">
        <v>1</v>
      </c>
      <c r="N105" s="158" t="s">
        <v>46</v>
      </c>
      <c r="O105" s="159">
        <v>0</v>
      </c>
      <c r="P105" s="159">
        <f>O105*H105</f>
        <v>0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AR105" s="17" t="s">
        <v>144</v>
      </c>
      <c r="AT105" s="17" t="s">
        <v>139</v>
      </c>
      <c r="AU105" s="17" t="s">
        <v>86</v>
      </c>
      <c r="AY105" s="17" t="s">
        <v>137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83</v>
      </c>
      <c r="BK105" s="161">
        <f>ROUND(I105*H105,2)</f>
        <v>0</v>
      </c>
      <c r="BL105" s="17" t="s">
        <v>144</v>
      </c>
      <c r="BM105" s="17" t="s">
        <v>218</v>
      </c>
    </row>
    <row r="106" s="1" customFormat="1">
      <c r="B106" s="32"/>
      <c r="D106" s="163" t="s">
        <v>152</v>
      </c>
      <c r="F106" s="170" t="s">
        <v>219</v>
      </c>
      <c r="L106" s="32"/>
      <c r="M106" s="171"/>
      <c r="N106" s="62"/>
      <c r="O106" s="62"/>
      <c r="P106" s="62"/>
      <c r="Q106" s="62"/>
      <c r="R106" s="62"/>
      <c r="S106" s="62"/>
      <c r="T106" s="63"/>
      <c r="AT106" s="17" t="s">
        <v>152</v>
      </c>
      <c r="AU106" s="17" t="s">
        <v>86</v>
      </c>
    </row>
    <row r="107" s="11" customFormat="1">
      <c r="B107" s="162"/>
      <c r="D107" s="163" t="s">
        <v>146</v>
      </c>
      <c r="F107" s="165" t="s">
        <v>220</v>
      </c>
      <c r="H107" s="166">
        <v>7560</v>
      </c>
      <c r="L107" s="162"/>
      <c r="M107" s="167"/>
      <c r="N107" s="168"/>
      <c r="O107" s="168"/>
      <c r="P107" s="168"/>
      <c r="Q107" s="168"/>
      <c r="R107" s="168"/>
      <c r="S107" s="168"/>
      <c r="T107" s="169"/>
      <c r="AT107" s="164" t="s">
        <v>146</v>
      </c>
      <c r="AU107" s="164" t="s">
        <v>86</v>
      </c>
      <c r="AV107" s="11" t="s">
        <v>86</v>
      </c>
      <c r="AW107" s="11" t="s">
        <v>3</v>
      </c>
      <c r="AX107" s="11" t="s">
        <v>83</v>
      </c>
      <c r="AY107" s="164" t="s">
        <v>137</v>
      </c>
    </row>
    <row r="108" s="1" customFormat="1" ht="16.5" customHeight="1">
      <c r="B108" s="151"/>
      <c r="C108" s="152" t="s">
        <v>155</v>
      </c>
      <c r="D108" s="152" t="s">
        <v>139</v>
      </c>
      <c r="E108" s="153" t="s">
        <v>221</v>
      </c>
      <c r="F108" s="154" t="s">
        <v>222</v>
      </c>
      <c r="G108" s="155" t="s">
        <v>202</v>
      </c>
      <c r="H108" s="156">
        <v>2</v>
      </c>
      <c r="I108" s="157">
        <v>0</v>
      </c>
      <c r="J108" s="157">
        <f>ROUND(I108*H108,2)</f>
        <v>0</v>
      </c>
      <c r="K108" s="154" t="s">
        <v>143</v>
      </c>
      <c r="L108" s="32"/>
      <c r="M108" s="60" t="s">
        <v>1</v>
      </c>
      <c r="N108" s="158" t="s">
        <v>46</v>
      </c>
      <c r="O108" s="159">
        <v>0</v>
      </c>
      <c r="P108" s="159">
        <f>O108*H108</f>
        <v>0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144</v>
      </c>
      <c r="AT108" s="17" t="s">
        <v>139</v>
      </c>
      <c r="AU108" s="17" t="s">
        <v>86</v>
      </c>
      <c r="AY108" s="17" t="s">
        <v>137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83</v>
      </c>
      <c r="BK108" s="161">
        <f>ROUND(I108*H108,2)</f>
        <v>0</v>
      </c>
      <c r="BL108" s="17" t="s">
        <v>144</v>
      </c>
      <c r="BM108" s="17" t="s">
        <v>223</v>
      </c>
    </row>
    <row r="109" s="1" customFormat="1">
      <c r="B109" s="32"/>
      <c r="D109" s="163" t="s">
        <v>152</v>
      </c>
      <c r="F109" s="170" t="s">
        <v>224</v>
      </c>
      <c r="L109" s="32"/>
      <c r="M109" s="171"/>
      <c r="N109" s="62"/>
      <c r="O109" s="62"/>
      <c r="P109" s="62"/>
      <c r="Q109" s="62"/>
      <c r="R109" s="62"/>
      <c r="S109" s="62"/>
      <c r="T109" s="63"/>
      <c r="AT109" s="17" t="s">
        <v>152</v>
      </c>
      <c r="AU109" s="17" t="s">
        <v>86</v>
      </c>
    </row>
    <row r="110" s="1" customFormat="1" ht="16.5" customHeight="1">
      <c r="B110" s="151"/>
      <c r="C110" s="152" t="s">
        <v>144</v>
      </c>
      <c r="D110" s="152" t="s">
        <v>139</v>
      </c>
      <c r="E110" s="153" t="s">
        <v>225</v>
      </c>
      <c r="F110" s="154" t="s">
        <v>226</v>
      </c>
      <c r="G110" s="155" t="s">
        <v>202</v>
      </c>
      <c r="H110" s="156">
        <v>360</v>
      </c>
      <c r="I110" s="157">
        <v>0</v>
      </c>
      <c r="J110" s="157">
        <f>ROUND(I110*H110,2)</f>
        <v>0</v>
      </c>
      <c r="K110" s="154" t="s">
        <v>143</v>
      </c>
      <c r="L110" s="32"/>
      <c r="M110" s="60" t="s">
        <v>1</v>
      </c>
      <c r="N110" s="158" t="s">
        <v>46</v>
      </c>
      <c r="O110" s="159">
        <v>0</v>
      </c>
      <c r="P110" s="159">
        <f>O110*H110</f>
        <v>0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7" t="s">
        <v>144</v>
      </c>
      <c r="AT110" s="17" t="s">
        <v>139</v>
      </c>
      <c r="AU110" s="17" t="s">
        <v>86</v>
      </c>
      <c r="AY110" s="17" t="s">
        <v>137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7" t="s">
        <v>83</v>
      </c>
      <c r="BK110" s="161">
        <f>ROUND(I110*H110,2)</f>
        <v>0</v>
      </c>
      <c r="BL110" s="17" t="s">
        <v>144</v>
      </c>
      <c r="BM110" s="17" t="s">
        <v>227</v>
      </c>
    </row>
    <row r="111" s="1" customFormat="1">
      <c r="B111" s="32"/>
      <c r="D111" s="163" t="s">
        <v>152</v>
      </c>
      <c r="F111" s="170" t="s">
        <v>228</v>
      </c>
      <c r="L111" s="32"/>
      <c r="M111" s="171"/>
      <c r="N111" s="62"/>
      <c r="O111" s="62"/>
      <c r="P111" s="62"/>
      <c r="Q111" s="62"/>
      <c r="R111" s="62"/>
      <c r="S111" s="62"/>
      <c r="T111" s="63"/>
      <c r="AT111" s="17" t="s">
        <v>152</v>
      </c>
      <c r="AU111" s="17" t="s">
        <v>86</v>
      </c>
    </row>
    <row r="112" s="11" customFormat="1">
      <c r="B112" s="162"/>
      <c r="D112" s="163" t="s">
        <v>146</v>
      </c>
      <c r="F112" s="165" t="s">
        <v>229</v>
      </c>
      <c r="H112" s="166">
        <v>360</v>
      </c>
      <c r="L112" s="162"/>
      <c r="M112" s="167"/>
      <c r="N112" s="168"/>
      <c r="O112" s="168"/>
      <c r="P112" s="168"/>
      <c r="Q112" s="168"/>
      <c r="R112" s="168"/>
      <c r="S112" s="168"/>
      <c r="T112" s="169"/>
      <c r="AT112" s="164" t="s">
        <v>146</v>
      </c>
      <c r="AU112" s="164" t="s">
        <v>86</v>
      </c>
      <c r="AV112" s="11" t="s">
        <v>86</v>
      </c>
      <c r="AW112" s="11" t="s">
        <v>3</v>
      </c>
      <c r="AX112" s="11" t="s">
        <v>83</v>
      </c>
      <c r="AY112" s="164" t="s">
        <v>137</v>
      </c>
    </row>
    <row r="113" s="1" customFormat="1" ht="16.5" customHeight="1">
      <c r="B113" s="151"/>
      <c r="C113" s="152" t="s">
        <v>166</v>
      </c>
      <c r="D113" s="152" t="s">
        <v>139</v>
      </c>
      <c r="E113" s="153" t="s">
        <v>230</v>
      </c>
      <c r="F113" s="154" t="s">
        <v>231</v>
      </c>
      <c r="G113" s="155" t="s">
        <v>202</v>
      </c>
      <c r="H113" s="156">
        <v>6</v>
      </c>
      <c r="I113" s="157">
        <v>0</v>
      </c>
      <c r="J113" s="157">
        <f>ROUND(I113*H113,2)</f>
        <v>0</v>
      </c>
      <c r="K113" s="154" t="s">
        <v>143</v>
      </c>
      <c r="L113" s="32"/>
      <c r="M113" s="60" t="s">
        <v>1</v>
      </c>
      <c r="N113" s="158" t="s">
        <v>46</v>
      </c>
      <c r="O113" s="159">
        <v>0</v>
      </c>
      <c r="P113" s="159">
        <f>O113*H113</f>
        <v>0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7" t="s">
        <v>144</v>
      </c>
      <c r="AT113" s="17" t="s">
        <v>139</v>
      </c>
      <c r="AU113" s="17" t="s">
        <v>86</v>
      </c>
      <c r="AY113" s="17" t="s">
        <v>137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7" t="s">
        <v>83</v>
      </c>
      <c r="BK113" s="161">
        <f>ROUND(I113*H113,2)</f>
        <v>0</v>
      </c>
      <c r="BL113" s="17" t="s">
        <v>144</v>
      </c>
      <c r="BM113" s="17" t="s">
        <v>232</v>
      </c>
    </row>
    <row r="114" s="11" customFormat="1">
      <c r="B114" s="162"/>
      <c r="D114" s="163" t="s">
        <v>146</v>
      </c>
      <c r="E114" s="164" t="s">
        <v>1</v>
      </c>
      <c r="F114" s="165" t="s">
        <v>233</v>
      </c>
      <c r="H114" s="166">
        <v>1</v>
      </c>
      <c r="L114" s="162"/>
      <c r="M114" s="167"/>
      <c r="N114" s="168"/>
      <c r="O114" s="168"/>
      <c r="P114" s="168"/>
      <c r="Q114" s="168"/>
      <c r="R114" s="168"/>
      <c r="S114" s="168"/>
      <c r="T114" s="169"/>
      <c r="AT114" s="164" t="s">
        <v>146</v>
      </c>
      <c r="AU114" s="164" t="s">
        <v>86</v>
      </c>
      <c r="AV114" s="11" t="s">
        <v>86</v>
      </c>
      <c r="AW114" s="11" t="s">
        <v>36</v>
      </c>
      <c r="AX114" s="11" t="s">
        <v>75</v>
      </c>
      <c r="AY114" s="164" t="s">
        <v>137</v>
      </c>
    </row>
    <row r="115" s="11" customFormat="1">
      <c r="B115" s="162"/>
      <c r="D115" s="163" t="s">
        <v>146</v>
      </c>
      <c r="E115" s="164" t="s">
        <v>1</v>
      </c>
      <c r="F115" s="165" t="s">
        <v>234</v>
      </c>
      <c r="H115" s="166">
        <v>1</v>
      </c>
      <c r="L115" s="162"/>
      <c r="M115" s="167"/>
      <c r="N115" s="168"/>
      <c r="O115" s="168"/>
      <c r="P115" s="168"/>
      <c r="Q115" s="168"/>
      <c r="R115" s="168"/>
      <c r="S115" s="168"/>
      <c r="T115" s="169"/>
      <c r="AT115" s="164" t="s">
        <v>146</v>
      </c>
      <c r="AU115" s="164" t="s">
        <v>86</v>
      </c>
      <c r="AV115" s="11" t="s">
        <v>86</v>
      </c>
      <c r="AW115" s="11" t="s">
        <v>36</v>
      </c>
      <c r="AX115" s="11" t="s">
        <v>75</v>
      </c>
      <c r="AY115" s="164" t="s">
        <v>137</v>
      </c>
    </row>
    <row r="116" s="11" customFormat="1">
      <c r="B116" s="162"/>
      <c r="D116" s="163" t="s">
        <v>146</v>
      </c>
      <c r="E116" s="164" t="s">
        <v>1</v>
      </c>
      <c r="F116" s="165" t="s">
        <v>235</v>
      </c>
      <c r="H116" s="166">
        <v>1</v>
      </c>
      <c r="L116" s="162"/>
      <c r="M116" s="167"/>
      <c r="N116" s="168"/>
      <c r="O116" s="168"/>
      <c r="P116" s="168"/>
      <c r="Q116" s="168"/>
      <c r="R116" s="168"/>
      <c r="S116" s="168"/>
      <c r="T116" s="169"/>
      <c r="AT116" s="164" t="s">
        <v>146</v>
      </c>
      <c r="AU116" s="164" t="s">
        <v>86</v>
      </c>
      <c r="AV116" s="11" t="s">
        <v>86</v>
      </c>
      <c r="AW116" s="11" t="s">
        <v>36</v>
      </c>
      <c r="AX116" s="11" t="s">
        <v>75</v>
      </c>
      <c r="AY116" s="164" t="s">
        <v>137</v>
      </c>
    </row>
    <row r="117" s="11" customFormat="1">
      <c r="B117" s="162"/>
      <c r="D117" s="163" t="s">
        <v>146</v>
      </c>
      <c r="E117" s="164" t="s">
        <v>1</v>
      </c>
      <c r="F117" s="165" t="s">
        <v>236</v>
      </c>
      <c r="H117" s="166">
        <v>1</v>
      </c>
      <c r="L117" s="162"/>
      <c r="M117" s="167"/>
      <c r="N117" s="168"/>
      <c r="O117" s="168"/>
      <c r="P117" s="168"/>
      <c r="Q117" s="168"/>
      <c r="R117" s="168"/>
      <c r="S117" s="168"/>
      <c r="T117" s="169"/>
      <c r="AT117" s="164" t="s">
        <v>146</v>
      </c>
      <c r="AU117" s="164" t="s">
        <v>86</v>
      </c>
      <c r="AV117" s="11" t="s">
        <v>86</v>
      </c>
      <c r="AW117" s="11" t="s">
        <v>36</v>
      </c>
      <c r="AX117" s="11" t="s">
        <v>75</v>
      </c>
      <c r="AY117" s="164" t="s">
        <v>137</v>
      </c>
    </row>
    <row r="118" s="11" customFormat="1">
      <c r="B118" s="162"/>
      <c r="D118" s="163" t="s">
        <v>146</v>
      </c>
      <c r="E118" s="164" t="s">
        <v>1</v>
      </c>
      <c r="F118" s="165" t="s">
        <v>237</v>
      </c>
      <c r="H118" s="166">
        <v>2</v>
      </c>
      <c r="L118" s="162"/>
      <c r="M118" s="167"/>
      <c r="N118" s="168"/>
      <c r="O118" s="168"/>
      <c r="P118" s="168"/>
      <c r="Q118" s="168"/>
      <c r="R118" s="168"/>
      <c r="S118" s="168"/>
      <c r="T118" s="169"/>
      <c r="AT118" s="164" t="s">
        <v>146</v>
      </c>
      <c r="AU118" s="164" t="s">
        <v>86</v>
      </c>
      <c r="AV118" s="11" t="s">
        <v>86</v>
      </c>
      <c r="AW118" s="11" t="s">
        <v>36</v>
      </c>
      <c r="AX118" s="11" t="s">
        <v>75</v>
      </c>
      <c r="AY118" s="164" t="s">
        <v>137</v>
      </c>
    </row>
    <row r="119" s="12" customFormat="1">
      <c r="B119" s="175"/>
      <c r="D119" s="163" t="s">
        <v>146</v>
      </c>
      <c r="E119" s="176" t="s">
        <v>1</v>
      </c>
      <c r="F119" s="177" t="s">
        <v>215</v>
      </c>
      <c r="H119" s="178">
        <v>6</v>
      </c>
      <c r="L119" s="175"/>
      <c r="M119" s="179"/>
      <c r="N119" s="180"/>
      <c r="O119" s="180"/>
      <c r="P119" s="180"/>
      <c r="Q119" s="180"/>
      <c r="R119" s="180"/>
      <c r="S119" s="180"/>
      <c r="T119" s="181"/>
      <c r="AT119" s="176" t="s">
        <v>146</v>
      </c>
      <c r="AU119" s="176" t="s">
        <v>86</v>
      </c>
      <c r="AV119" s="12" t="s">
        <v>144</v>
      </c>
      <c r="AW119" s="12" t="s">
        <v>36</v>
      </c>
      <c r="AX119" s="12" t="s">
        <v>83</v>
      </c>
      <c r="AY119" s="176" t="s">
        <v>137</v>
      </c>
    </row>
    <row r="120" s="1" customFormat="1" ht="16.5" customHeight="1">
      <c r="B120" s="151"/>
      <c r="C120" s="152" t="s">
        <v>172</v>
      </c>
      <c r="D120" s="152" t="s">
        <v>139</v>
      </c>
      <c r="E120" s="153" t="s">
        <v>238</v>
      </c>
      <c r="F120" s="154" t="s">
        <v>239</v>
      </c>
      <c r="G120" s="155" t="s">
        <v>202</v>
      </c>
      <c r="H120" s="156">
        <v>6</v>
      </c>
      <c r="I120" s="157">
        <v>0</v>
      </c>
      <c r="J120" s="157">
        <f>ROUND(I120*H120,2)</f>
        <v>0</v>
      </c>
      <c r="K120" s="154" t="s">
        <v>143</v>
      </c>
      <c r="L120" s="32"/>
      <c r="M120" s="60" t="s">
        <v>1</v>
      </c>
      <c r="N120" s="158" t="s">
        <v>46</v>
      </c>
      <c r="O120" s="159">
        <v>0</v>
      </c>
      <c r="P120" s="159">
        <f>O120*H120</f>
        <v>0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AR120" s="17" t="s">
        <v>144</v>
      </c>
      <c r="AT120" s="17" t="s">
        <v>139</v>
      </c>
      <c r="AU120" s="17" t="s">
        <v>86</v>
      </c>
      <c r="AY120" s="17" t="s">
        <v>137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7" t="s">
        <v>83</v>
      </c>
      <c r="BK120" s="161">
        <f>ROUND(I120*H120,2)</f>
        <v>0</v>
      </c>
      <c r="BL120" s="17" t="s">
        <v>144</v>
      </c>
      <c r="BM120" s="17" t="s">
        <v>240</v>
      </c>
    </row>
    <row r="121" s="1" customFormat="1">
      <c r="B121" s="32"/>
      <c r="D121" s="163" t="s">
        <v>152</v>
      </c>
      <c r="F121" s="170" t="s">
        <v>241</v>
      </c>
      <c r="L121" s="32"/>
      <c r="M121" s="171"/>
      <c r="N121" s="62"/>
      <c r="O121" s="62"/>
      <c r="P121" s="62"/>
      <c r="Q121" s="62"/>
      <c r="R121" s="62"/>
      <c r="S121" s="62"/>
      <c r="T121" s="63"/>
      <c r="AT121" s="17" t="s">
        <v>152</v>
      </c>
      <c r="AU121" s="17" t="s">
        <v>86</v>
      </c>
    </row>
    <row r="122" s="10" customFormat="1" ht="25.92" customHeight="1">
      <c r="B122" s="139"/>
      <c r="D122" s="140" t="s">
        <v>74</v>
      </c>
      <c r="E122" s="141" t="s">
        <v>242</v>
      </c>
      <c r="F122" s="141" t="s">
        <v>243</v>
      </c>
      <c r="J122" s="142">
        <f>BK122</f>
        <v>0</v>
      </c>
      <c r="L122" s="139"/>
      <c r="M122" s="143"/>
      <c r="N122" s="144"/>
      <c r="O122" s="144"/>
      <c r="P122" s="145">
        <f>P123</f>
        <v>0</v>
      </c>
      <c r="Q122" s="144"/>
      <c r="R122" s="145">
        <f>R123</f>
        <v>0</v>
      </c>
      <c r="S122" s="144"/>
      <c r="T122" s="146">
        <f>T123</f>
        <v>0</v>
      </c>
      <c r="AR122" s="140" t="s">
        <v>166</v>
      </c>
      <c r="AT122" s="147" t="s">
        <v>74</v>
      </c>
      <c r="AU122" s="147" t="s">
        <v>75</v>
      </c>
      <c r="AY122" s="140" t="s">
        <v>137</v>
      </c>
      <c r="BK122" s="148">
        <f>BK123</f>
        <v>0</v>
      </c>
    </row>
    <row r="123" s="10" customFormat="1" ht="22.8" customHeight="1">
      <c r="B123" s="139"/>
      <c r="D123" s="140" t="s">
        <v>74</v>
      </c>
      <c r="E123" s="149" t="s">
        <v>244</v>
      </c>
      <c r="F123" s="149" t="s">
        <v>111</v>
      </c>
      <c r="J123" s="150">
        <f>BK123</f>
        <v>0</v>
      </c>
      <c r="L123" s="139"/>
      <c r="M123" s="143"/>
      <c r="N123" s="144"/>
      <c r="O123" s="144"/>
      <c r="P123" s="145">
        <f>SUM(P124:P125)</f>
        <v>0</v>
      </c>
      <c r="Q123" s="144"/>
      <c r="R123" s="145">
        <f>SUM(R124:R125)</f>
        <v>0</v>
      </c>
      <c r="S123" s="144"/>
      <c r="T123" s="146">
        <f>SUM(T124:T125)</f>
        <v>0</v>
      </c>
      <c r="AR123" s="140" t="s">
        <v>166</v>
      </c>
      <c r="AT123" s="147" t="s">
        <v>74</v>
      </c>
      <c r="AU123" s="147" t="s">
        <v>83</v>
      </c>
      <c r="AY123" s="140" t="s">
        <v>137</v>
      </c>
      <c r="BK123" s="148">
        <f>SUM(BK124:BK125)</f>
        <v>0</v>
      </c>
    </row>
    <row r="124" s="1" customFormat="1" ht="16.5" customHeight="1">
      <c r="B124" s="151"/>
      <c r="C124" s="152" t="s">
        <v>180</v>
      </c>
      <c r="D124" s="152" t="s">
        <v>139</v>
      </c>
      <c r="E124" s="153" t="s">
        <v>245</v>
      </c>
      <c r="F124" s="154" t="s">
        <v>111</v>
      </c>
      <c r="G124" s="155" t="s">
        <v>246</v>
      </c>
      <c r="H124" s="156">
        <v>1</v>
      </c>
      <c r="I124" s="157">
        <v>0</v>
      </c>
      <c r="J124" s="157">
        <f>ROUND(I124*H124,2)</f>
        <v>0</v>
      </c>
      <c r="K124" s="154" t="s">
        <v>143</v>
      </c>
      <c r="L124" s="32"/>
      <c r="M124" s="60" t="s">
        <v>1</v>
      </c>
      <c r="N124" s="158" t="s">
        <v>46</v>
      </c>
      <c r="O124" s="159">
        <v>0</v>
      </c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17" t="s">
        <v>247</v>
      </c>
      <c r="AT124" s="17" t="s">
        <v>139</v>
      </c>
      <c r="AU124" s="17" t="s">
        <v>86</v>
      </c>
      <c r="AY124" s="17" t="s">
        <v>137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83</v>
      </c>
      <c r="BK124" s="161">
        <f>ROUND(I124*H124,2)</f>
        <v>0</v>
      </c>
      <c r="BL124" s="17" t="s">
        <v>247</v>
      </c>
      <c r="BM124" s="17" t="s">
        <v>248</v>
      </c>
    </row>
    <row r="125" s="1" customFormat="1">
      <c r="B125" s="32"/>
      <c r="D125" s="163" t="s">
        <v>152</v>
      </c>
      <c r="F125" s="170" t="s">
        <v>249</v>
      </c>
      <c r="L125" s="32"/>
      <c r="M125" s="182"/>
      <c r="N125" s="183"/>
      <c r="O125" s="183"/>
      <c r="P125" s="183"/>
      <c r="Q125" s="183"/>
      <c r="R125" s="183"/>
      <c r="S125" s="183"/>
      <c r="T125" s="184"/>
      <c r="AT125" s="17" t="s">
        <v>152</v>
      </c>
      <c r="AU125" s="17" t="s">
        <v>86</v>
      </c>
    </row>
    <row r="126" s="1" customFormat="1" ht="6.96" customHeight="1"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32"/>
    </row>
  </sheetData>
  <autoFilter ref="C88:K125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92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ht="24.96" customHeight="1">
      <c r="B4" s="20"/>
      <c r="D4" s="21" t="s">
        <v>106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107</v>
      </c>
      <c r="L8" s="32"/>
    </row>
    <row r="9" s="1" customFormat="1" ht="36.96" customHeight="1">
      <c r="B9" s="32"/>
      <c r="E9" s="53" t="s">
        <v>250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1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31</v>
      </c>
      <c r="I12" s="26" t="s">
        <v>22</v>
      </c>
      <c r="J12" s="55" t="str">
        <f>'Rekapitulace stavby'!AN8</f>
        <v>19. 3. 2019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tr">
        <f>IF('Rekapitulace stavby'!AN10="","",'Rekapitulace stavby'!AN10)</f>
        <v/>
      </c>
      <c r="L14" s="32"/>
    </row>
    <row r="15" s="1" customFormat="1" ht="18" customHeight="1">
      <c r="B15" s="32"/>
      <c r="E15" s="17" t="str">
        <f>IF('Rekapitulace stavby'!E11="","",'Rekapitulace stavby'!E11)</f>
        <v>Středočeský kraj</v>
      </c>
      <c r="I15" s="26" t="s">
        <v>29</v>
      </c>
      <c r="J15" s="17" t="str">
        <f>IF('Rekapitulace stavby'!AN11="","",'Rekapitulace stavby'!AN11)</f>
        <v/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tr">
        <f>IF('Rekapitulace stavby'!AN16="","",'Rekapitulace stavby'!AN16)</f>
        <v>60193280</v>
      </c>
      <c r="L20" s="32"/>
    </row>
    <row r="21" s="1" customFormat="1" ht="18" customHeight="1">
      <c r="B21" s="32"/>
      <c r="E21" s="17" t="str">
        <f>IF('Rekapitulace stavby'!E17="","",'Rekapitulace stavby'!E17)</f>
        <v xml:space="preserve">VPÚ DECO PRAHA  a.s.</v>
      </c>
      <c r="I21" s="26" t="s">
        <v>29</v>
      </c>
      <c r="J21" s="17" t="str">
        <f>IF('Rekapitulace stavby'!AN17="","",'Rekapitulace stavby'!AN17)</f>
        <v>CZ60193280_x0009_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tr">
        <f>IF('Rekapitulace stavby'!AN19="","",'Rekapitulace stavby'!AN19)</f>
        <v/>
      </c>
      <c r="L23" s="32"/>
    </row>
    <row r="24" s="1" customFormat="1" ht="18" customHeight="1">
      <c r="B24" s="32"/>
      <c r="E24" s="17" t="str">
        <f>IF('Rekapitulace stavby'!E20="","",'Rekapitulace stavby'!E20)</f>
        <v xml:space="preserve"> </v>
      </c>
      <c r="I24" s="26" t="s">
        <v>29</v>
      </c>
      <c r="J24" s="17" t="str">
        <f>IF('Rekapitulace stavby'!AN20="","",'Rekapitulace stavby'!AN20)</f>
        <v/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38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110</v>
      </c>
      <c r="J30" s="31">
        <f>J61</f>
        <v>0</v>
      </c>
      <c r="L30" s="32"/>
    </row>
    <row r="31" s="1" customFormat="1" ht="14.4" customHeight="1">
      <c r="B31" s="32"/>
      <c r="D31" s="30" t="s">
        <v>111</v>
      </c>
      <c r="J31" s="31">
        <f>J72</f>
        <v>0</v>
      </c>
      <c r="L31" s="32"/>
    </row>
    <row r="32" s="1" customFormat="1" ht="25.44" customHeight="1">
      <c r="B32" s="32"/>
      <c r="D32" s="111" t="s">
        <v>41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43</v>
      </c>
      <c r="I34" s="36" t="s">
        <v>42</v>
      </c>
      <c r="J34" s="36" t="s">
        <v>44</v>
      </c>
      <c r="L34" s="32"/>
    </row>
    <row r="35" s="1" customFormat="1" ht="14.4" customHeight="1">
      <c r="B35" s="32"/>
      <c r="D35" s="26" t="s">
        <v>45</v>
      </c>
      <c r="E35" s="26" t="s">
        <v>46</v>
      </c>
      <c r="F35" s="112">
        <f>ROUND((SUM(BE72:BE73) + SUM(BE93:BE140)),  2)</f>
        <v>0</v>
      </c>
      <c r="I35" s="38">
        <v>0.20999999999999999</v>
      </c>
      <c r="J35" s="112">
        <f>ROUND(((SUM(BE72:BE73) + SUM(BE93:BE140))*I35),  2)</f>
        <v>0</v>
      </c>
      <c r="L35" s="32"/>
    </row>
    <row r="36" s="1" customFormat="1" ht="14.4" customHeight="1">
      <c r="B36" s="32"/>
      <c r="E36" s="26" t="s">
        <v>47</v>
      </c>
      <c r="F36" s="112">
        <f>ROUND((SUM(BF72:BF73) + SUM(BF93:BF140)),  2)</f>
        <v>0</v>
      </c>
      <c r="I36" s="38">
        <v>0.14999999999999999</v>
      </c>
      <c r="J36" s="112">
        <f>ROUND(((SUM(BF72:BF73) + SUM(BF93:BF140))*I36),  2)</f>
        <v>0</v>
      </c>
      <c r="L36" s="32"/>
    </row>
    <row r="37" hidden="1" s="1" customFormat="1" ht="14.4" customHeight="1">
      <c r="B37" s="32"/>
      <c r="E37" s="26" t="s">
        <v>48</v>
      </c>
      <c r="F37" s="112">
        <f>ROUND((SUM(BG72:BG73) + SUM(BG93:BG140)),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49</v>
      </c>
      <c r="F38" s="112">
        <f>ROUND((SUM(BH72:BH73) + SUM(BH93:BH140)),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50</v>
      </c>
      <c r="F39" s="112">
        <f>ROUND((SUM(BI72:BI73) + SUM(BI93:BI140)),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51</v>
      </c>
      <c r="E41" s="66"/>
      <c r="F41" s="66"/>
      <c r="G41" s="114" t="s">
        <v>52</v>
      </c>
      <c r="H41" s="115" t="s">
        <v>53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112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107</v>
      </c>
      <c r="L51" s="32"/>
    </row>
    <row r="52" s="1" customFormat="1" ht="16.5" customHeight="1">
      <c r="B52" s="32"/>
      <c r="E52" s="53" t="str">
        <f>E9</f>
        <v>SO 186 - Stavební úpravy objízdných tras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 xml:space="preserve"> </v>
      </c>
      <c r="I54" s="26" t="s">
        <v>22</v>
      </c>
      <c r="J54" s="55" t="str">
        <f>IF(J12="","",J12)</f>
        <v>19. 3. 2019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 xml:space="preserve"> 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113</v>
      </c>
      <c r="D59" s="105"/>
      <c r="E59" s="105"/>
      <c r="F59" s="105"/>
      <c r="G59" s="105"/>
      <c r="H59" s="105"/>
      <c r="I59" s="105"/>
      <c r="J59" s="119" t="s">
        <v>114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115</v>
      </c>
      <c r="J61" s="79">
        <f>J93</f>
        <v>0</v>
      </c>
      <c r="L61" s="32"/>
      <c r="AU61" s="17" t="s">
        <v>116</v>
      </c>
    </row>
    <row r="62" s="7" customFormat="1" ht="24.96" customHeight="1">
      <c r="B62" s="121"/>
      <c r="D62" s="122" t="s">
        <v>117</v>
      </c>
      <c r="E62" s="123"/>
      <c r="F62" s="123"/>
      <c r="G62" s="123"/>
      <c r="H62" s="123"/>
      <c r="I62" s="123"/>
      <c r="J62" s="124">
        <f>J94</f>
        <v>0</v>
      </c>
      <c r="L62" s="121"/>
    </row>
    <row r="63" s="8" customFormat="1" ht="19.92" customHeight="1">
      <c r="B63" s="125"/>
      <c r="D63" s="126" t="s">
        <v>118</v>
      </c>
      <c r="E63" s="127"/>
      <c r="F63" s="127"/>
      <c r="G63" s="127"/>
      <c r="H63" s="127"/>
      <c r="I63" s="127"/>
      <c r="J63" s="128">
        <f>J95</f>
        <v>0</v>
      </c>
      <c r="L63" s="125"/>
    </row>
    <row r="64" s="8" customFormat="1" ht="19.92" customHeight="1">
      <c r="B64" s="125"/>
      <c r="D64" s="126" t="s">
        <v>251</v>
      </c>
      <c r="E64" s="127"/>
      <c r="F64" s="127"/>
      <c r="G64" s="127"/>
      <c r="H64" s="127"/>
      <c r="I64" s="127"/>
      <c r="J64" s="128">
        <f>J99</f>
        <v>0</v>
      </c>
      <c r="L64" s="125"/>
    </row>
    <row r="65" s="8" customFormat="1" ht="19.92" customHeight="1">
      <c r="B65" s="125"/>
      <c r="D65" s="126" t="s">
        <v>119</v>
      </c>
      <c r="E65" s="127"/>
      <c r="F65" s="127"/>
      <c r="G65" s="127"/>
      <c r="H65" s="127"/>
      <c r="I65" s="127"/>
      <c r="J65" s="128">
        <f>J116</f>
        <v>0</v>
      </c>
      <c r="L65" s="125"/>
    </row>
    <row r="66" s="8" customFormat="1" ht="19.92" customHeight="1">
      <c r="B66" s="125"/>
      <c r="D66" s="126" t="s">
        <v>120</v>
      </c>
      <c r="E66" s="127"/>
      <c r="F66" s="127"/>
      <c r="G66" s="127"/>
      <c r="H66" s="127"/>
      <c r="I66" s="127"/>
      <c r="J66" s="128">
        <f>J126</f>
        <v>0</v>
      </c>
      <c r="L66" s="125"/>
    </row>
    <row r="67" s="7" customFormat="1" ht="24.96" customHeight="1">
      <c r="B67" s="121"/>
      <c r="D67" s="122" t="s">
        <v>198</v>
      </c>
      <c r="E67" s="123"/>
      <c r="F67" s="123"/>
      <c r="G67" s="123"/>
      <c r="H67" s="123"/>
      <c r="I67" s="123"/>
      <c r="J67" s="124">
        <f>J134</f>
        <v>0</v>
      </c>
      <c r="L67" s="121"/>
    </row>
    <row r="68" s="8" customFormat="1" ht="19.92" customHeight="1">
      <c r="B68" s="125"/>
      <c r="D68" s="126" t="s">
        <v>252</v>
      </c>
      <c r="E68" s="127"/>
      <c r="F68" s="127"/>
      <c r="G68" s="127"/>
      <c r="H68" s="127"/>
      <c r="I68" s="127"/>
      <c r="J68" s="128">
        <f>J135</f>
        <v>0</v>
      </c>
      <c r="L68" s="125"/>
    </row>
    <row r="69" s="8" customFormat="1" ht="19.92" customHeight="1">
      <c r="B69" s="125"/>
      <c r="D69" s="126" t="s">
        <v>199</v>
      </c>
      <c r="E69" s="127"/>
      <c r="F69" s="127"/>
      <c r="G69" s="127"/>
      <c r="H69" s="127"/>
      <c r="I69" s="127"/>
      <c r="J69" s="128">
        <f>J138</f>
        <v>0</v>
      </c>
      <c r="L69" s="125"/>
    </row>
    <row r="70" s="1" customFormat="1" ht="21.84" customHeight="1">
      <c r="B70" s="32"/>
      <c r="L70" s="32"/>
    </row>
    <row r="71" s="1" customFormat="1" ht="6.96" customHeight="1">
      <c r="B71" s="32"/>
      <c r="L71" s="32"/>
    </row>
    <row r="72" s="1" customFormat="1" ht="29.28" customHeight="1">
      <c r="B72" s="32"/>
      <c r="C72" s="120" t="s">
        <v>121</v>
      </c>
      <c r="J72" s="129">
        <v>0</v>
      </c>
      <c r="L72" s="32"/>
      <c r="N72" s="130" t="s">
        <v>45</v>
      </c>
    </row>
    <row r="73" s="1" customFormat="1" ht="18" customHeight="1">
      <c r="B73" s="32"/>
      <c r="L73" s="32"/>
    </row>
    <row r="74" s="1" customFormat="1" ht="29.28" customHeight="1">
      <c r="B74" s="32"/>
      <c r="C74" s="104" t="s">
        <v>105</v>
      </c>
      <c r="D74" s="105"/>
      <c r="E74" s="105"/>
      <c r="F74" s="105"/>
      <c r="G74" s="105"/>
      <c r="H74" s="105"/>
      <c r="I74" s="105"/>
      <c r="J74" s="106">
        <f>ROUND(J61+J72,2)</f>
        <v>0</v>
      </c>
      <c r="K74" s="105"/>
      <c r="L74" s="32"/>
    </row>
    <row r="75" s="1" customFormat="1" ht="6.96" customHeight="1"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32"/>
    </row>
    <row r="79" s="1" customFormat="1" ht="6.96" customHeight="1"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32"/>
    </row>
    <row r="80" s="1" customFormat="1" ht="24.96" customHeight="1">
      <c r="B80" s="32"/>
      <c r="C80" s="21" t="s">
        <v>122</v>
      </c>
      <c r="L80" s="32"/>
    </row>
    <row r="81" s="1" customFormat="1" ht="6.96" customHeight="1">
      <c r="B81" s="32"/>
      <c r="L81" s="32"/>
    </row>
    <row r="82" s="1" customFormat="1" ht="12" customHeight="1">
      <c r="B82" s="32"/>
      <c r="C82" s="26" t="s">
        <v>14</v>
      </c>
      <c r="L82" s="32"/>
    </row>
    <row r="83" s="1" customFormat="1" ht="16.5" customHeight="1">
      <c r="B83" s="32"/>
      <c r="E83" s="108" t="str">
        <f>E7</f>
        <v>III/330 Nymburk, most ev. č. 330-003</v>
      </c>
      <c r="F83" s="26"/>
      <c r="G83" s="26"/>
      <c r="H83" s="26"/>
      <c r="L83" s="32"/>
    </row>
    <row r="84" s="1" customFormat="1" ht="12" customHeight="1">
      <c r="B84" s="32"/>
      <c r="C84" s="26" t="s">
        <v>107</v>
      </c>
      <c r="L84" s="32"/>
    </row>
    <row r="85" s="1" customFormat="1" ht="16.5" customHeight="1">
      <c r="B85" s="32"/>
      <c r="E85" s="53" t="str">
        <f>E9</f>
        <v>SO 186 - Stavební úpravy objízdných tras</v>
      </c>
      <c r="F85" s="1"/>
      <c r="G85" s="1"/>
      <c r="H85" s="1"/>
      <c r="L85" s="32"/>
    </row>
    <row r="86" s="1" customFormat="1" ht="6.96" customHeight="1">
      <c r="B86" s="32"/>
      <c r="L86" s="32"/>
    </row>
    <row r="87" s="1" customFormat="1" ht="12" customHeight="1">
      <c r="B87" s="32"/>
      <c r="C87" s="26" t="s">
        <v>20</v>
      </c>
      <c r="F87" s="17" t="str">
        <f>F12</f>
        <v xml:space="preserve"> </v>
      </c>
      <c r="I87" s="26" t="s">
        <v>22</v>
      </c>
      <c r="J87" s="55" t="str">
        <f>IF(J12="","",J12)</f>
        <v>19. 3. 2019</v>
      </c>
      <c r="L87" s="32"/>
    </row>
    <row r="88" s="1" customFormat="1" ht="6.96" customHeight="1">
      <c r="B88" s="32"/>
      <c r="L88" s="32"/>
    </row>
    <row r="89" s="1" customFormat="1" ht="13.65" customHeight="1">
      <c r="B89" s="32"/>
      <c r="C89" s="26" t="s">
        <v>26</v>
      </c>
      <c r="F89" s="17" t="str">
        <f>E15</f>
        <v>Středočeský kraj</v>
      </c>
      <c r="I89" s="26" t="s">
        <v>32</v>
      </c>
      <c r="J89" s="28" t="str">
        <f>E21</f>
        <v xml:space="preserve">VPÚ DECO PRAHA  a.s.</v>
      </c>
      <c r="L89" s="32"/>
    </row>
    <row r="90" s="1" customFormat="1" ht="13.65" customHeight="1">
      <c r="B90" s="32"/>
      <c r="C90" s="26" t="s">
        <v>30</v>
      </c>
      <c r="F90" s="17" t="str">
        <f>IF(E18="","",E18)</f>
        <v xml:space="preserve"> </v>
      </c>
      <c r="I90" s="26" t="s">
        <v>37</v>
      </c>
      <c r="J90" s="28" t="str">
        <f>E24</f>
        <v xml:space="preserve"> </v>
      </c>
      <c r="L90" s="32"/>
    </row>
    <row r="91" s="1" customFormat="1" ht="10.32" customHeight="1">
      <c r="B91" s="32"/>
      <c r="L91" s="32"/>
    </row>
    <row r="92" s="9" customFormat="1" ht="29.28" customHeight="1">
      <c r="B92" s="131"/>
      <c r="C92" s="132" t="s">
        <v>123</v>
      </c>
      <c r="D92" s="133" t="s">
        <v>60</v>
      </c>
      <c r="E92" s="133" t="s">
        <v>56</v>
      </c>
      <c r="F92" s="133" t="s">
        <v>57</v>
      </c>
      <c r="G92" s="133" t="s">
        <v>124</v>
      </c>
      <c r="H92" s="133" t="s">
        <v>125</v>
      </c>
      <c r="I92" s="133" t="s">
        <v>126</v>
      </c>
      <c r="J92" s="133" t="s">
        <v>114</v>
      </c>
      <c r="K92" s="134" t="s">
        <v>127</v>
      </c>
      <c r="L92" s="131"/>
      <c r="M92" s="71" t="s">
        <v>1</v>
      </c>
      <c r="N92" s="72" t="s">
        <v>45</v>
      </c>
      <c r="O92" s="72" t="s">
        <v>128</v>
      </c>
      <c r="P92" s="72" t="s">
        <v>129</v>
      </c>
      <c r="Q92" s="72" t="s">
        <v>130</v>
      </c>
      <c r="R92" s="72" t="s">
        <v>131</v>
      </c>
      <c r="S92" s="72" t="s">
        <v>132</v>
      </c>
      <c r="T92" s="73" t="s">
        <v>133</v>
      </c>
    </row>
    <row r="93" s="1" customFormat="1" ht="22.8" customHeight="1">
      <c r="B93" s="32"/>
      <c r="C93" s="76" t="s">
        <v>134</v>
      </c>
      <c r="J93" s="135">
        <f>BK93</f>
        <v>0</v>
      </c>
      <c r="L93" s="32"/>
      <c r="M93" s="74"/>
      <c r="N93" s="58"/>
      <c r="O93" s="58"/>
      <c r="P93" s="136">
        <f>P94+P134</f>
        <v>0</v>
      </c>
      <c r="Q93" s="58"/>
      <c r="R93" s="136">
        <f>R94+R134</f>
        <v>3768.2806249999999</v>
      </c>
      <c r="S93" s="58"/>
      <c r="T93" s="137">
        <f>T94+T134</f>
        <v>0</v>
      </c>
      <c r="AT93" s="17" t="s">
        <v>74</v>
      </c>
      <c r="AU93" s="17" t="s">
        <v>116</v>
      </c>
      <c r="BK93" s="138">
        <f>BK94+BK134</f>
        <v>0</v>
      </c>
    </row>
    <row r="94" s="10" customFormat="1" ht="25.92" customHeight="1">
      <c r="B94" s="139"/>
      <c r="D94" s="140" t="s">
        <v>74</v>
      </c>
      <c r="E94" s="141" t="s">
        <v>135</v>
      </c>
      <c r="F94" s="141" t="s">
        <v>136</v>
      </c>
      <c r="J94" s="142">
        <f>BK94</f>
        <v>0</v>
      </c>
      <c r="L94" s="139"/>
      <c r="M94" s="143"/>
      <c r="N94" s="144"/>
      <c r="O94" s="144"/>
      <c r="P94" s="145">
        <f>P95+P99+P116+P126</f>
        <v>0</v>
      </c>
      <c r="Q94" s="144"/>
      <c r="R94" s="145">
        <f>R95+R99+R116+R126</f>
        <v>3768.2806249999999</v>
      </c>
      <c r="S94" s="144"/>
      <c r="T94" s="146">
        <f>T95+T99+T116+T126</f>
        <v>0</v>
      </c>
      <c r="AR94" s="140" t="s">
        <v>83</v>
      </c>
      <c r="AT94" s="147" t="s">
        <v>74</v>
      </c>
      <c r="AU94" s="147" t="s">
        <v>75</v>
      </c>
      <c r="AY94" s="140" t="s">
        <v>137</v>
      </c>
      <c r="BK94" s="148">
        <f>BK95+BK99+BK116+BK126</f>
        <v>0</v>
      </c>
    </row>
    <row r="95" s="10" customFormat="1" ht="22.8" customHeight="1">
      <c r="B95" s="139"/>
      <c r="D95" s="140" t="s">
        <v>74</v>
      </c>
      <c r="E95" s="149" t="s">
        <v>83</v>
      </c>
      <c r="F95" s="149" t="s">
        <v>138</v>
      </c>
      <c r="J95" s="150">
        <f>BK95</f>
        <v>0</v>
      </c>
      <c r="L95" s="139"/>
      <c r="M95" s="143"/>
      <c r="N95" s="144"/>
      <c r="O95" s="144"/>
      <c r="P95" s="145">
        <f>SUM(P96:P98)</f>
        <v>0</v>
      </c>
      <c r="Q95" s="144"/>
      <c r="R95" s="145">
        <f>SUM(R96:R98)</f>
        <v>2.413125</v>
      </c>
      <c r="S95" s="144"/>
      <c r="T95" s="146">
        <f>SUM(T96:T98)</f>
        <v>0</v>
      </c>
      <c r="AR95" s="140" t="s">
        <v>83</v>
      </c>
      <c r="AT95" s="147" t="s">
        <v>74</v>
      </c>
      <c r="AU95" s="147" t="s">
        <v>83</v>
      </c>
      <c r="AY95" s="140" t="s">
        <v>137</v>
      </c>
      <c r="BK95" s="148">
        <f>SUM(BK96:BK98)</f>
        <v>0</v>
      </c>
    </row>
    <row r="96" s="1" customFormat="1" ht="16.5" customHeight="1">
      <c r="B96" s="151"/>
      <c r="C96" s="152" t="s">
        <v>83</v>
      </c>
      <c r="D96" s="152" t="s">
        <v>139</v>
      </c>
      <c r="E96" s="153" t="s">
        <v>253</v>
      </c>
      <c r="F96" s="154" t="s">
        <v>254</v>
      </c>
      <c r="G96" s="155" t="s">
        <v>150</v>
      </c>
      <c r="H96" s="156">
        <v>18562.5</v>
      </c>
      <c r="I96" s="157">
        <v>0</v>
      </c>
      <c r="J96" s="157">
        <f>ROUND(I96*H96,2)</f>
        <v>0</v>
      </c>
      <c r="K96" s="154" t="s">
        <v>143</v>
      </c>
      <c r="L96" s="32"/>
      <c r="M96" s="60" t="s">
        <v>1</v>
      </c>
      <c r="N96" s="158" t="s">
        <v>46</v>
      </c>
      <c r="O96" s="159">
        <v>0</v>
      </c>
      <c r="P96" s="159">
        <f>O96*H96</f>
        <v>0</v>
      </c>
      <c r="Q96" s="159">
        <v>0.00012999999999999999</v>
      </c>
      <c r="R96" s="159">
        <f>Q96*H96</f>
        <v>2.413125</v>
      </c>
      <c r="S96" s="159">
        <v>0</v>
      </c>
      <c r="T96" s="160">
        <f>S96*H96</f>
        <v>0</v>
      </c>
      <c r="AR96" s="17" t="s">
        <v>144</v>
      </c>
      <c r="AT96" s="17" t="s">
        <v>139</v>
      </c>
      <c r="AU96" s="17" t="s">
        <v>86</v>
      </c>
      <c r="AY96" s="17" t="s">
        <v>137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7" t="s">
        <v>83</v>
      </c>
      <c r="BK96" s="161">
        <f>ROUND(I96*H96,2)</f>
        <v>0</v>
      </c>
      <c r="BL96" s="17" t="s">
        <v>144</v>
      </c>
      <c r="BM96" s="17" t="s">
        <v>255</v>
      </c>
    </row>
    <row r="97" s="1" customFormat="1">
      <c r="B97" s="32"/>
      <c r="D97" s="163" t="s">
        <v>152</v>
      </c>
      <c r="F97" s="170" t="s">
        <v>256</v>
      </c>
      <c r="L97" s="32"/>
      <c r="M97" s="171"/>
      <c r="N97" s="62"/>
      <c r="O97" s="62"/>
      <c r="P97" s="62"/>
      <c r="Q97" s="62"/>
      <c r="R97" s="62"/>
      <c r="S97" s="62"/>
      <c r="T97" s="63"/>
      <c r="AT97" s="17" t="s">
        <v>152</v>
      </c>
      <c r="AU97" s="17" t="s">
        <v>86</v>
      </c>
    </row>
    <row r="98" s="11" customFormat="1">
      <c r="B98" s="162"/>
      <c r="D98" s="163" t="s">
        <v>146</v>
      </c>
      <c r="E98" s="164" t="s">
        <v>1</v>
      </c>
      <c r="F98" s="165" t="s">
        <v>257</v>
      </c>
      <c r="H98" s="166">
        <v>18562.5</v>
      </c>
      <c r="L98" s="162"/>
      <c r="M98" s="167"/>
      <c r="N98" s="168"/>
      <c r="O98" s="168"/>
      <c r="P98" s="168"/>
      <c r="Q98" s="168"/>
      <c r="R98" s="168"/>
      <c r="S98" s="168"/>
      <c r="T98" s="169"/>
      <c r="AT98" s="164" t="s">
        <v>146</v>
      </c>
      <c r="AU98" s="164" t="s">
        <v>86</v>
      </c>
      <c r="AV98" s="11" t="s">
        <v>86</v>
      </c>
      <c r="AW98" s="11" t="s">
        <v>36</v>
      </c>
      <c r="AX98" s="11" t="s">
        <v>83</v>
      </c>
      <c r="AY98" s="164" t="s">
        <v>137</v>
      </c>
    </row>
    <row r="99" s="10" customFormat="1" ht="22.8" customHeight="1">
      <c r="B99" s="139"/>
      <c r="D99" s="140" t="s">
        <v>74</v>
      </c>
      <c r="E99" s="149" t="s">
        <v>166</v>
      </c>
      <c r="F99" s="149" t="s">
        <v>258</v>
      </c>
      <c r="J99" s="150">
        <f>BK99</f>
        <v>0</v>
      </c>
      <c r="L99" s="139"/>
      <c r="M99" s="143"/>
      <c r="N99" s="144"/>
      <c r="O99" s="144"/>
      <c r="P99" s="145">
        <f>SUM(P100:P115)</f>
        <v>0</v>
      </c>
      <c r="Q99" s="144"/>
      <c r="R99" s="145">
        <f>SUM(R100:R115)</f>
        <v>3764.8775000000001</v>
      </c>
      <c r="S99" s="144"/>
      <c r="T99" s="146">
        <f>SUM(T100:T115)</f>
        <v>0</v>
      </c>
      <c r="AR99" s="140" t="s">
        <v>83</v>
      </c>
      <c r="AT99" s="147" t="s">
        <v>74</v>
      </c>
      <c r="AU99" s="147" t="s">
        <v>83</v>
      </c>
      <c r="AY99" s="140" t="s">
        <v>137</v>
      </c>
      <c r="BK99" s="148">
        <f>SUM(BK100:BK115)</f>
        <v>0</v>
      </c>
    </row>
    <row r="100" s="1" customFormat="1" ht="16.5" customHeight="1">
      <c r="B100" s="151"/>
      <c r="C100" s="152" t="s">
        <v>86</v>
      </c>
      <c r="D100" s="152" t="s">
        <v>139</v>
      </c>
      <c r="E100" s="153" t="s">
        <v>259</v>
      </c>
      <c r="F100" s="154" t="s">
        <v>260</v>
      </c>
      <c r="G100" s="155" t="s">
        <v>150</v>
      </c>
      <c r="H100" s="156">
        <v>1687.5</v>
      </c>
      <c r="I100" s="157">
        <v>0</v>
      </c>
      <c r="J100" s="157">
        <f>ROUND(I100*H100,2)</f>
        <v>0</v>
      </c>
      <c r="K100" s="154" t="s">
        <v>143</v>
      </c>
      <c r="L100" s="32"/>
      <c r="M100" s="60" t="s">
        <v>1</v>
      </c>
      <c r="N100" s="158" t="s">
        <v>46</v>
      </c>
      <c r="O100" s="159">
        <v>0</v>
      </c>
      <c r="P100" s="159">
        <f>O100*H100</f>
        <v>0</v>
      </c>
      <c r="Q100" s="159">
        <v>0.18776000000000001</v>
      </c>
      <c r="R100" s="159">
        <f>Q100*H100</f>
        <v>316.84500000000003</v>
      </c>
      <c r="S100" s="159">
        <v>0</v>
      </c>
      <c r="T100" s="160">
        <f>S100*H100</f>
        <v>0</v>
      </c>
      <c r="AR100" s="17" t="s">
        <v>144</v>
      </c>
      <c r="AT100" s="17" t="s">
        <v>139</v>
      </c>
      <c r="AU100" s="17" t="s">
        <v>86</v>
      </c>
      <c r="AY100" s="17" t="s">
        <v>137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7" t="s">
        <v>83</v>
      </c>
      <c r="BK100" s="161">
        <f>ROUND(I100*H100,2)</f>
        <v>0</v>
      </c>
      <c r="BL100" s="17" t="s">
        <v>144</v>
      </c>
      <c r="BM100" s="17" t="s">
        <v>261</v>
      </c>
    </row>
    <row r="101" s="11" customFormat="1">
      <c r="B101" s="162"/>
      <c r="D101" s="163" t="s">
        <v>146</v>
      </c>
      <c r="E101" s="164" t="s">
        <v>1</v>
      </c>
      <c r="F101" s="165" t="s">
        <v>262</v>
      </c>
      <c r="H101" s="166">
        <v>1687.5</v>
      </c>
      <c r="L101" s="162"/>
      <c r="M101" s="167"/>
      <c r="N101" s="168"/>
      <c r="O101" s="168"/>
      <c r="P101" s="168"/>
      <c r="Q101" s="168"/>
      <c r="R101" s="168"/>
      <c r="S101" s="168"/>
      <c r="T101" s="169"/>
      <c r="AT101" s="164" t="s">
        <v>146</v>
      </c>
      <c r="AU101" s="164" t="s">
        <v>86</v>
      </c>
      <c r="AV101" s="11" t="s">
        <v>86</v>
      </c>
      <c r="AW101" s="11" t="s">
        <v>36</v>
      </c>
      <c r="AX101" s="11" t="s">
        <v>83</v>
      </c>
      <c r="AY101" s="164" t="s">
        <v>137</v>
      </c>
    </row>
    <row r="102" s="1" customFormat="1" ht="16.5" customHeight="1">
      <c r="B102" s="151"/>
      <c r="C102" s="152" t="s">
        <v>155</v>
      </c>
      <c r="D102" s="152" t="s">
        <v>139</v>
      </c>
      <c r="E102" s="153" t="s">
        <v>263</v>
      </c>
      <c r="F102" s="154" t="s">
        <v>264</v>
      </c>
      <c r="G102" s="155" t="s">
        <v>158</v>
      </c>
      <c r="H102" s="156">
        <v>1856.25</v>
      </c>
      <c r="I102" s="157">
        <v>0</v>
      </c>
      <c r="J102" s="157">
        <f>ROUND(I102*H102,2)</f>
        <v>0</v>
      </c>
      <c r="K102" s="154" t="s">
        <v>143</v>
      </c>
      <c r="L102" s="32"/>
      <c r="M102" s="60" t="s">
        <v>1</v>
      </c>
      <c r="N102" s="158" t="s">
        <v>46</v>
      </c>
      <c r="O102" s="159">
        <v>0</v>
      </c>
      <c r="P102" s="159">
        <f>O102*H102</f>
        <v>0</v>
      </c>
      <c r="Q102" s="159">
        <v>1.8500000000000001</v>
      </c>
      <c r="R102" s="159">
        <f>Q102*H102</f>
        <v>3434.0625</v>
      </c>
      <c r="S102" s="159">
        <v>0</v>
      </c>
      <c r="T102" s="160">
        <f>S102*H102</f>
        <v>0</v>
      </c>
      <c r="AR102" s="17" t="s">
        <v>144</v>
      </c>
      <c r="AT102" s="17" t="s">
        <v>139</v>
      </c>
      <c r="AU102" s="17" t="s">
        <v>86</v>
      </c>
      <c r="AY102" s="17" t="s">
        <v>137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7" t="s">
        <v>83</v>
      </c>
      <c r="BK102" s="161">
        <f>ROUND(I102*H102,2)</f>
        <v>0</v>
      </c>
      <c r="BL102" s="17" t="s">
        <v>144</v>
      </c>
      <c r="BM102" s="17" t="s">
        <v>265</v>
      </c>
    </row>
    <row r="103" s="1" customFormat="1">
      <c r="B103" s="32"/>
      <c r="D103" s="163" t="s">
        <v>152</v>
      </c>
      <c r="F103" s="170" t="s">
        <v>266</v>
      </c>
      <c r="L103" s="32"/>
      <c r="M103" s="171"/>
      <c r="N103" s="62"/>
      <c r="O103" s="62"/>
      <c r="P103" s="62"/>
      <c r="Q103" s="62"/>
      <c r="R103" s="62"/>
      <c r="S103" s="62"/>
      <c r="T103" s="63"/>
      <c r="AT103" s="17" t="s">
        <v>152</v>
      </c>
      <c r="AU103" s="17" t="s">
        <v>86</v>
      </c>
    </row>
    <row r="104" s="11" customFormat="1">
      <c r="B104" s="162"/>
      <c r="D104" s="163" t="s">
        <v>146</v>
      </c>
      <c r="E104" s="164" t="s">
        <v>1</v>
      </c>
      <c r="F104" s="165" t="s">
        <v>267</v>
      </c>
      <c r="H104" s="166">
        <v>1856.25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146</v>
      </c>
      <c r="AU104" s="164" t="s">
        <v>86</v>
      </c>
      <c r="AV104" s="11" t="s">
        <v>86</v>
      </c>
      <c r="AW104" s="11" t="s">
        <v>36</v>
      </c>
      <c r="AX104" s="11" t="s">
        <v>83</v>
      </c>
      <c r="AY104" s="164" t="s">
        <v>137</v>
      </c>
    </row>
    <row r="105" s="1" customFormat="1" ht="16.5" customHeight="1">
      <c r="B105" s="151"/>
      <c r="C105" s="152" t="s">
        <v>144</v>
      </c>
      <c r="D105" s="152" t="s">
        <v>139</v>
      </c>
      <c r="E105" s="153" t="s">
        <v>268</v>
      </c>
      <c r="F105" s="154" t="s">
        <v>269</v>
      </c>
      <c r="G105" s="155" t="s">
        <v>183</v>
      </c>
      <c r="H105" s="156">
        <v>11000</v>
      </c>
      <c r="I105" s="157">
        <v>0</v>
      </c>
      <c r="J105" s="157">
        <f>ROUND(I105*H105,2)</f>
        <v>0</v>
      </c>
      <c r="K105" s="154" t="s">
        <v>143</v>
      </c>
      <c r="L105" s="32"/>
      <c r="M105" s="60" t="s">
        <v>1</v>
      </c>
      <c r="N105" s="158" t="s">
        <v>46</v>
      </c>
      <c r="O105" s="159">
        <v>0</v>
      </c>
      <c r="P105" s="159">
        <f>O105*H105</f>
        <v>0</v>
      </c>
      <c r="Q105" s="159">
        <v>0.0012700000000000001</v>
      </c>
      <c r="R105" s="159">
        <f>Q105*H105</f>
        <v>13.970000000000001</v>
      </c>
      <c r="S105" s="159">
        <v>0</v>
      </c>
      <c r="T105" s="160">
        <f>S105*H105</f>
        <v>0</v>
      </c>
      <c r="AR105" s="17" t="s">
        <v>144</v>
      </c>
      <c r="AT105" s="17" t="s">
        <v>139</v>
      </c>
      <c r="AU105" s="17" t="s">
        <v>86</v>
      </c>
      <c r="AY105" s="17" t="s">
        <v>137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83</v>
      </c>
      <c r="BK105" s="161">
        <f>ROUND(I105*H105,2)</f>
        <v>0</v>
      </c>
      <c r="BL105" s="17" t="s">
        <v>144</v>
      </c>
      <c r="BM105" s="17" t="s">
        <v>270</v>
      </c>
    </row>
    <row r="106" s="1" customFormat="1">
      <c r="B106" s="32"/>
      <c r="D106" s="163" t="s">
        <v>152</v>
      </c>
      <c r="F106" s="170" t="s">
        <v>271</v>
      </c>
      <c r="L106" s="32"/>
      <c r="M106" s="171"/>
      <c r="N106" s="62"/>
      <c r="O106" s="62"/>
      <c r="P106" s="62"/>
      <c r="Q106" s="62"/>
      <c r="R106" s="62"/>
      <c r="S106" s="62"/>
      <c r="T106" s="63"/>
      <c r="AT106" s="17" t="s">
        <v>152</v>
      </c>
      <c r="AU106" s="17" t="s">
        <v>86</v>
      </c>
    </row>
    <row r="107" s="1" customFormat="1" ht="16.5" customHeight="1">
      <c r="B107" s="151"/>
      <c r="C107" s="152" t="s">
        <v>166</v>
      </c>
      <c r="D107" s="152" t="s">
        <v>139</v>
      </c>
      <c r="E107" s="153" t="s">
        <v>272</v>
      </c>
      <c r="F107" s="154" t="s">
        <v>273</v>
      </c>
      <c r="G107" s="155" t="s">
        <v>150</v>
      </c>
      <c r="H107" s="156">
        <v>6373.125</v>
      </c>
      <c r="I107" s="157">
        <v>0</v>
      </c>
      <c r="J107" s="157">
        <f>ROUND(I107*H107,2)</f>
        <v>0</v>
      </c>
      <c r="K107" s="154" t="s">
        <v>143</v>
      </c>
      <c r="L107" s="32"/>
      <c r="M107" s="60" t="s">
        <v>1</v>
      </c>
      <c r="N107" s="158" t="s">
        <v>46</v>
      </c>
      <c r="O107" s="159">
        <v>0</v>
      </c>
      <c r="P107" s="159">
        <f>O107*H107</f>
        <v>0</v>
      </c>
      <c r="Q107" s="159">
        <v>0</v>
      </c>
      <c r="R107" s="159">
        <f>Q107*H107</f>
        <v>0</v>
      </c>
      <c r="S107" s="159">
        <v>0</v>
      </c>
      <c r="T107" s="160">
        <f>S107*H107</f>
        <v>0</v>
      </c>
      <c r="AR107" s="17" t="s">
        <v>144</v>
      </c>
      <c r="AT107" s="17" t="s">
        <v>139</v>
      </c>
      <c r="AU107" s="17" t="s">
        <v>86</v>
      </c>
      <c r="AY107" s="17" t="s">
        <v>137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17" t="s">
        <v>83</v>
      </c>
      <c r="BK107" s="161">
        <f>ROUND(I107*H107,2)</f>
        <v>0</v>
      </c>
      <c r="BL107" s="17" t="s">
        <v>144</v>
      </c>
      <c r="BM107" s="17" t="s">
        <v>274</v>
      </c>
    </row>
    <row r="108" s="1" customFormat="1">
      <c r="B108" s="32"/>
      <c r="D108" s="163" t="s">
        <v>152</v>
      </c>
      <c r="F108" s="170" t="s">
        <v>275</v>
      </c>
      <c r="L108" s="32"/>
      <c r="M108" s="171"/>
      <c r="N108" s="62"/>
      <c r="O108" s="62"/>
      <c r="P108" s="62"/>
      <c r="Q108" s="62"/>
      <c r="R108" s="62"/>
      <c r="S108" s="62"/>
      <c r="T108" s="63"/>
      <c r="AT108" s="17" t="s">
        <v>152</v>
      </c>
      <c r="AU108" s="17" t="s">
        <v>86</v>
      </c>
    </row>
    <row r="109" s="1" customFormat="1" ht="16.5" customHeight="1">
      <c r="B109" s="151"/>
      <c r="C109" s="152" t="s">
        <v>172</v>
      </c>
      <c r="D109" s="152" t="s">
        <v>139</v>
      </c>
      <c r="E109" s="153" t="s">
        <v>276</v>
      </c>
      <c r="F109" s="154" t="s">
        <v>277</v>
      </c>
      <c r="G109" s="155" t="s">
        <v>150</v>
      </c>
      <c r="H109" s="156">
        <v>6373.125</v>
      </c>
      <c r="I109" s="157">
        <v>0</v>
      </c>
      <c r="J109" s="157">
        <f>ROUND(I109*H109,2)</f>
        <v>0</v>
      </c>
      <c r="K109" s="154" t="s">
        <v>143</v>
      </c>
      <c r="L109" s="32"/>
      <c r="M109" s="60" t="s">
        <v>1</v>
      </c>
      <c r="N109" s="158" t="s">
        <v>46</v>
      </c>
      <c r="O109" s="159">
        <v>0</v>
      </c>
      <c r="P109" s="159">
        <f>O109*H109</f>
        <v>0</v>
      </c>
      <c r="Q109" s="159">
        <v>0</v>
      </c>
      <c r="R109" s="159">
        <f>Q109*H109</f>
        <v>0</v>
      </c>
      <c r="S109" s="159">
        <v>0</v>
      </c>
      <c r="T109" s="160">
        <f>S109*H109</f>
        <v>0</v>
      </c>
      <c r="AR109" s="17" t="s">
        <v>144</v>
      </c>
      <c r="AT109" s="17" t="s">
        <v>139</v>
      </c>
      <c r="AU109" s="17" t="s">
        <v>86</v>
      </c>
      <c r="AY109" s="17" t="s">
        <v>137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7" t="s">
        <v>83</v>
      </c>
      <c r="BK109" s="161">
        <f>ROUND(I109*H109,2)</f>
        <v>0</v>
      </c>
      <c r="BL109" s="17" t="s">
        <v>144</v>
      </c>
      <c r="BM109" s="17" t="s">
        <v>278</v>
      </c>
    </row>
    <row r="110" s="1" customFormat="1">
      <c r="B110" s="32"/>
      <c r="D110" s="163" t="s">
        <v>152</v>
      </c>
      <c r="F110" s="170" t="s">
        <v>279</v>
      </c>
      <c r="L110" s="32"/>
      <c r="M110" s="171"/>
      <c r="N110" s="62"/>
      <c r="O110" s="62"/>
      <c r="P110" s="62"/>
      <c r="Q110" s="62"/>
      <c r="R110" s="62"/>
      <c r="S110" s="62"/>
      <c r="T110" s="63"/>
      <c r="AT110" s="17" t="s">
        <v>152</v>
      </c>
      <c r="AU110" s="17" t="s">
        <v>86</v>
      </c>
    </row>
    <row r="111" s="1" customFormat="1" ht="16.5" customHeight="1">
      <c r="B111" s="151"/>
      <c r="C111" s="152" t="s">
        <v>180</v>
      </c>
      <c r="D111" s="152" t="s">
        <v>139</v>
      </c>
      <c r="E111" s="153" t="s">
        <v>280</v>
      </c>
      <c r="F111" s="154" t="s">
        <v>281</v>
      </c>
      <c r="G111" s="155" t="s">
        <v>150</v>
      </c>
      <c r="H111" s="156">
        <v>6187.5</v>
      </c>
      <c r="I111" s="157">
        <v>0</v>
      </c>
      <c r="J111" s="157">
        <f>ROUND(I111*H111,2)</f>
        <v>0</v>
      </c>
      <c r="K111" s="154" t="s">
        <v>143</v>
      </c>
      <c r="L111" s="32"/>
      <c r="M111" s="60" t="s">
        <v>1</v>
      </c>
      <c r="N111" s="158" t="s">
        <v>46</v>
      </c>
      <c r="O111" s="159">
        <v>0</v>
      </c>
      <c r="P111" s="159">
        <f>O111*H111</f>
        <v>0</v>
      </c>
      <c r="Q111" s="159">
        <v>0</v>
      </c>
      <c r="R111" s="159">
        <f>Q111*H111</f>
        <v>0</v>
      </c>
      <c r="S111" s="159">
        <v>0</v>
      </c>
      <c r="T111" s="160">
        <f>S111*H111</f>
        <v>0</v>
      </c>
      <c r="AR111" s="17" t="s">
        <v>144</v>
      </c>
      <c r="AT111" s="17" t="s">
        <v>139</v>
      </c>
      <c r="AU111" s="17" t="s">
        <v>86</v>
      </c>
      <c r="AY111" s="17" t="s">
        <v>137</v>
      </c>
      <c r="BE111" s="161">
        <f>IF(N111="základní",J111,0)</f>
        <v>0</v>
      </c>
      <c r="BF111" s="161">
        <f>IF(N111="snížená",J111,0)</f>
        <v>0</v>
      </c>
      <c r="BG111" s="161">
        <f>IF(N111="zákl. přenesená",J111,0)</f>
        <v>0</v>
      </c>
      <c r="BH111" s="161">
        <f>IF(N111="sníž. přenesená",J111,0)</f>
        <v>0</v>
      </c>
      <c r="BI111" s="161">
        <f>IF(N111="nulová",J111,0)</f>
        <v>0</v>
      </c>
      <c r="BJ111" s="17" t="s">
        <v>83</v>
      </c>
      <c r="BK111" s="161">
        <f>ROUND(I111*H111,2)</f>
        <v>0</v>
      </c>
      <c r="BL111" s="17" t="s">
        <v>144</v>
      </c>
      <c r="BM111" s="17" t="s">
        <v>282</v>
      </c>
    </row>
    <row r="112" s="1" customFormat="1">
      <c r="B112" s="32"/>
      <c r="D112" s="163" t="s">
        <v>152</v>
      </c>
      <c r="F112" s="170" t="s">
        <v>283</v>
      </c>
      <c r="L112" s="32"/>
      <c r="M112" s="171"/>
      <c r="N112" s="62"/>
      <c r="O112" s="62"/>
      <c r="P112" s="62"/>
      <c r="Q112" s="62"/>
      <c r="R112" s="62"/>
      <c r="S112" s="62"/>
      <c r="T112" s="63"/>
      <c r="AT112" s="17" t="s">
        <v>152</v>
      </c>
      <c r="AU112" s="17" t="s">
        <v>86</v>
      </c>
    </row>
    <row r="113" s="1" customFormat="1" ht="16.5" customHeight="1">
      <c r="B113" s="151"/>
      <c r="C113" s="152" t="s">
        <v>188</v>
      </c>
      <c r="D113" s="152" t="s">
        <v>139</v>
      </c>
      <c r="E113" s="153" t="s">
        <v>284</v>
      </c>
      <c r="F113" s="154" t="s">
        <v>285</v>
      </c>
      <c r="G113" s="155" t="s">
        <v>150</v>
      </c>
      <c r="H113" s="156">
        <v>6373.125</v>
      </c>
      <c r="I113" s="157">
        <v>0</v>
      </c>
      <c r="J113" s="157">
        <f>ROUND(I113*H113,2)</f>
        <v>0</v>
      </c>
      <c r="K113" s="154" t="s">
        <v>143</v>
      </c>
      <c r="L113" s="32"/>
      <c r="M113" s="60" t="s">
        <v>1</v>
      </c>
      <c r="N113" s="158" t="s">
        <v>46</v>
      </c>
      <c r="O113" s="159">
        <v>0</v>
      </c>
      <c r="P113" s="159">
        <f>O113*H113</f>
        <v>0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7" t="s">
        <v>144</v>
      </c>
      <c r="AT113" s="17" t="s">
        <v>139</v>
      </c>
      <c r="AU113" s="17" t="s">
        <v>86</v>
      </c>
      <c r="AY113" s="17" t="s">
        <v>137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7" t="s">
        <v>83</v>
      </c>
      <c r="BK113" s="161">
        <f>ROUND(I113*H113,2)</f>
        <v>0</v>
      </c>
      <c r="BL113" s="17" t="s">
        <v>144</v>
      </c>
      <c r="BM113" s="17" t="s">
        <v>286</v>
      </c>
    </row>
    <row r="114" s="1" customFormat="1">
      <c r="B114" s="32"/>
      <c r="D114" s="163" t="s">
        <v>152</v>
      </c>
      <c r="F114" s="170" t="s">
        <v>287</v>
      </c>
      <c r="L114" s="32"/>
      <c r="M114" s="171"/>
      <c r="N114" s="62"/>
      <c r="O114" s="62"/>
      <c r="P114" s="62"/>
      <c r="Q114" s="62"/>
      <c r="R114" s="62"/>
      <c r="S114" s="62"/>
      <c r="T114" s="63"/>
      <c r="AT114" s="17" t="s">
        <v>152</v>
      </c>
      <c r="AU114" s="17" t="s">
        <v>86</v>
      </c>
    </row>
    <row r="115" s="11" customFormat="1">
      <c r="B115" s="162"/>
      <c r="D115" s="163" t="s">
        <v>146</v>
      </c>
      <c r="F115" s="165" t="s">
        <v>288</v>
      </c>
      <c r="H115" s="166">
        <v>6373.125</v>
      </c>
      <c r="L115" s="162"/>
      <c r="M115" s="167"/>
      <c r="N115" s="168"/>
      <c r="O115" s="168"/>
      <c r="P115" s="168"/>
      <c r="Q115" s="168"/>
      <c r="R115" s="168"/>
      <c r="S115" s="168"/>
      <c r="T115" s="169"/>
      <c r="AT115" s="164" t="s">
        <v>146</v>
      </c>
      <c r="AU115" s="164" t="s">
        <v>86</v>
      </c>
      <c r="AV115" s="11" t="s">
        <v>86</v>
      </c>
      <c r="AW115" s="11" t="s">
        <v>3</v>
      </c>
      <c r="AX115" s="11" t="s">
        <v>83</v>
      </c>
      <c r="AY115" s="164" t="s">
        <v>137</v>
      </c>
    </row>
    <row r="116" s="10" customFormat="1" ht="22.8" customHeight="1">
      <c r="B116" s="139"/>
      <c r="D116" s="140" t="s">
        <v>74</v>
      </c>
      <c r="E116" s="149" t="s">
        <v>178</v>
      </c>
      <c r="F116" s="149" t="s">
        <v>179</v>
      </c>
      <c r="J116" s="150">
        <f>BK116</f>
        <v>0</v>
      </c>
      <c r="L116" s="139"/>
      <c r="M116" s="143"/>
      <c r="N116" s="144"/>
      <c r="O116" s="144"/>
      <c r="P116" s="145">
        <f>SUM(P117:P125)</f>
        <v>0</v>
      </c>
      <c r="Q116" s="144"/>
      <c r="R116" s="145">
        <f>SUM(R117:R125)</f>
        <v>0.98999999999999999</v>
      </c>
      <c r="S116" s="144"/>
      <c r="T116" s="146">
        <f>SUM(T117:T125)</f>
        <v>0</v>
      </c>
      <c r="AR116" s="140" t="s">
        <v>83</v>
      </c>
      <c r="AT116" s="147" t="s">
        <v>74</v>
      </c>
      <c r="AU116" s="147" t="s">
        <v>83</v>
      </c>
      <c r="AY116" s="140" t="s">
        <v>137</v>
      </c>
      <c r="BK116" s="148">
        <f>SUM(BK117:BK125)</f>
        <v>0</v>
      </c>
    </row>
    <row r="117" s="1" customFormat="1" ht="16.5" customHeight="1">
      <c r="B117" s="151"/>
      <c r="C117" s="152" t="s">
        <v>178</v>
      </c>
      <c r="D117" s="152" t="s">
        <v>139</v>
      </c>
      <c r="E117" s="153" t="s">
        <v>289</v>
      </c>
      <c r="F117" s="154" t="s">
        <v>290</v>
      </c>
      <c r="G117" s="155" t="s">
        <v>183</v>
      </c>
      <c r="H117" s="156">
        <v>2250</v>
      </c>
      <c r="I117" s="157">
        <v>0</v>
      </c>
      <c r="J117" s="157">
        <f>ROUND(I117*H117,2)</f>
        <v>0</v>
      </c>
      <c r="K117" s="154" t="s">
        <v>143</v>
      </c>
      <c r="L117" s="32"/>
      <c r="M117" s="60" t="s">
        <v>1</v>
      </c>
      <c r="N117" s="158" t="s">
        <v>46</v>
      </c>
      <c r="O117" s="159">
        <v>0</v>
      </c>
      <c r="P117" s="159">
        <f>O117*H117</f>
        <v>0</v>
      </c>
      <c r="Q117" s="159">
        <v>0.00011</v>
      </c>
      <c r="R117" s="159">
        <f>Q117*H117</f>
        <v>0.2475</v>
      </c>
      <c r="S117" s="159">
        <v>0</v>
      </c>
      <c r="T117" s="160">
        <f>S117*H117</f>
        <v>0</v>
      </c>
      <c r="AR117" s="17" t="s">
        <v>144</v>
      </c>
      <c r="AT117" s="17" t="s">
        <v>139</v>
      </c>
      <c r="AU117" s="17" t="s">
        <v>86</v>
      </c>
      <c r="AY117" s="17" t="s">
        <v>137</v>
      </c>
      <c r="BE117" s="161">
        <f>IF(N117="základní",J117,0)</f>
        <v>0</v>
      </c>
      <c r="BF117" s="161">
        <f>IF(N117="snížená",J117,0)</f>
        <v>0</v>
      </c>
      <c r="BG117" s="161">
        <f>IF(N117="zákl. přenesená",J117,0)</f>
        <v>0</v>
      </c>
      <c r="BH117" s="161">
        <f>IF(N117="sníž. přenesená",J117,0)</f>
        <v>0</v>
      </c>
      <c r="BI117" s="161">
        <f>IF(N117="nulová",J117,0)</f>
        <v>0</v>
      </c>
      <c r="BJ117" s="17" t="s">
        <v>83</v>
      </c>
      <c r="BK117" s="161">
        <f>ROUND(I117*H117,2)</f>
        <v>0</v>
      </c>
      <c r="BL117" s="17" t="s">
        <v>144</v>
      </c>
      <c r="BM117" s="17" t="s">
        <v>291</v>
      </c>
    </row>
    <row r="118" s="1" customFormat="1">
      <c r="B118" s="32"/>
      <c r="D118" s="163" t="s">
        <v>152</v>
      </c>
      <c r="F118" s="170" t="s">
        <v>292</v>
      </c>
      <c r="L118" s="32"/>
      <c r="M118" s="171"/>
      <c r="N118" s="62"/>
      <c r="O118" s="62"/>
      <c r="P118" s="62"/>
      <c r="Q118" s="62"/>
      <c r="R118" s="62"/>
      <c r="S118" s="62"/>
      <c r="T118" s="63"/>
      <c r="AT118" s="17" t="s">
        <v>152</v>
      </c>
      <c r="AU118" s="17" t="s">
        <v>86</v>
      </c>
    </row>
    <row r="119" s="11" customFormat="1">
      <c r="B119" s="162"/>
      <c r="D119" s="163" t="s">
        <v>146</v>
      </c>
      <c r="E119" s="164" t="s">
        <v>1</v>
      </c>
      <c r="F119" s="165" t="s">
        <v>293</v>
      </c>
      <c r="H119" s="166">
        <v>2250</v>
      </c>
      <c r="L119" s="162"/>
      <c r="M119" s="167"/>
      <c r="N119" s="168"/>
      <c r="O119" s="168"/>
      <c r="P119" s="168"/>
      <c r="Q119" s="168"/>
      <c r="R119" s="168"/>
      <c r="S119" s="168"/>
      <c r="T119" s="169"/>
      <c r="AT119" s="164" t="s">
        <v>146</v>
      </c>
      <c r="AU119" s="164" t="s">
        <v>86</v>
      </c>
      <c r="AV119" s="11" t="s">
        <v>86</v>
      </c>
      <c r="AW119" s="11" t="s">
        <v>36</v>
      </c>
      <c r="AX119" s="11" t="s">
        <v>83</v>
      </c>
      <c r="AY119" s="164" t="s">
        <v>137</v>
      </c>
    </row>
    <row r="120" s="1" customFormat="1" ht="16.5" customHeight="1">
      <c r="B120" s="151"/>
      <c r="C120" s="152" t="s">
        <v>294</v>
      </c>
      <c r="D120" s="152" t="s">
        <v>139</v>
      </c>
      <c r="E120" s="153" t="s">
        <v>295</v>
      </c>
      <c r="F120" s="154" t="s">
        <v>296</v>
      </c>
      <c r="G120" s="155" t="s">
        <v>183</v>
      </c>
      <c r="H120" s="156">
        <v>2250</v>
      </c>
      <c r="I120" s="157">
        <v>0</v>
      </c>
      <c r="J120" s="157">
        <f>ROUND(I120*H120,2)</f>
        <v>0</v>
      </c>
      <c r="K120" s="154" t="s">
        <v>143</v>
      </c>
      <c r="L120" s="32"/>
      <c r="M120" s="60" t="s">
        <v>1</v>
      </c>
      <c r="N120" s="158" t="s">
        <v>46</v>
      </c>
      <c r="O120" s="159">
        <v>0</v>
      </c>
      <c r="P120" s="159">
        <f>O120*H120</f>
        <v>0</v>
      </c>
      <c r="Q120" s="159">
        <v>0.00033</v>
      </c>
      <c r="R120" s="159">
        <f>Q120*H120</f>
        <v>0.74250000000000005</v>
      </c>
      <c r="S120" s="159">
        <v>0</v>
      </c>
      <c r="T120" s="160">
        <f>S120*H120</f>
        <v>0</v>
      </c>
      <c r="AR120" s="17" t="s">
        <v>144</v>
      </c>
      <c r="AT120" s="17" t="s">
        <v>139</v>
      </c>
      <c r="AU120" s="17" t="s">
        <v>86</v>
      </c>
      <c r="AY120" s="17" t="s">
        <v>137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7" t="s">
        <v>83</v>
      </c>
      <c r="BK120" s="161">
        <f>ROUND(I120*H120,2)</f>
        <v>0</v>
      </c>
      <c r="BL120" s="17" t="s">
        <v>144</v>
      </c>
      <c r="BM120" s="17" t="s">
        <v>297</v>
      </c>
    </row>
    <row r="121" s="1" customFormat="1">
      <c r="B121" s="32"/>
      <c r="D121" s="163" t="s">
        <v>152</v>
      </c>
      <c r="F121" s="170" t="s">
        <v>298</v>
      </c>
      <c r="L121" s="32"/>
      <c r="M121" s="171"/>
      <c r="N121" s="62"/>
      <c r="O121" s="62"/>
      <c r="P121" s="62"/>
      <c r="Q121" s="62"/>
      <c r="R121" s="62"/>
      <c r="S121" s="62"/>
      <c r="T121" s="63"/>
      <c r="AT121" s="17" t="s">
        <v>152</v>
      </c>
      <c r="AU121" s="17" t="s">
        <v>86</v>
      </c>
    </row>
    <row r="122" s="1" customFormat="1" ht="16.5" customHeight="1">
      <c r="B122" s="151"/>
      <c r="C122" s="152" t="s">
        <v>299</v>
      </c>
      <c r="D122" s="152" t="s">
        <v>139</v>
      </c>
      <c r="E122" s="153" t="s">
        <v>300</v>
      </c>
      <c r="F122" s="154" t="s">
        <v>301</v>
      </c>
      <c r="G122" s="155" t="s">
        <v>150</v>
      </c>
      <c r="H122" s="156">
        <v>123750</v>
      </c>
      <c r="I122" s="157">
        <v>0</v>
      </c>
      <c r="J122" s="157">
        <f>ROUND(I122*H122,2)</f>
        <v>0</v>
      </c>
      <c r="K122" s="154" t="s">
        <v>143</v>
      </c>
      <c r="L122" s="32"/>
      <c r="M122" s="60" t="s">
        <v>1</v>
      </c>
      <c r="N122" s="158" t="s">
        <v>46</v>
      </c>
      <c r="O122" s="159">
        <v>0</v>
      </c>
      <c r="P122" s="159">
        <f>O122*H122</f>
        <v>0</v>
      </c>
      <c r="Q122" s="159">
        <v>0</v>
      </c>
      <c r="R122" s="159">
        <f>Q122*H122</f>
        <v>0</v>
      </c>
      <c r="S122" s="159">
        <v>0</v>
      </c>
      <c r="T122" s="160">
        <f>S122*H122</f>
        <v>0</v>
      </c>
      <c r="AR122" s="17" t="s">
        <v>144</v>
      </c>
      <c r="AT122" s="17" t="s">
        <v>139</v>
      </c>
      <c r="AU122" s="17" t="s">
        <v>86</v>
      </c>
      <c r="AY122" s="17" t="s">
        <v>137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17" t="s">
        <v>83</v>
      </c>
      <c r="BK122" s="161">
        <f>ROUND(I122*H122,2)</f>
        <v>0</v>
      </c>
      <c r="BL122" s="17" t="s">
        <v>144</v>
      </c>
      <c r="BM122" s="17" t="s">
        <v>302</v>
      </c>
    </row>
    <row r="123" s="11" customFormat="1">
      <c r="B123" s="162"/>
      <c r="D123" s="163" t="s">
        <v>146</v>
      </c>
      <c r="E123" s="164" t="s">
        <v>1</v>
      </c>
      <c r="F123" s="165" t="s">
        <v>303</v>
      </c>
      <c r="H123" s="166">
        <v>123750</v>
      </c>
      <c r="L123" s="162"/>
      <c r="M123" s="167"/>
      <c r="N123" s="168"/>
      <c r="O123" s="168"/>
      <c r="P123" s="168"/>
      <c r="Q123" s="168"/>
      <c r="R123" s="168"/>
      <c r="S123" s="168"/>
      <c r="T123" s="169"/>
      <c r="AT123" s="164" t="s">
        <v>146</v>
      </c>
      <c r="AU123" s="164" t="s">
        <v>86</v>
      </c>
      <c r="AV123" s="11" t="s">
        <v>86</v>
      </c>
      <c r="AW123" s="11" t="s">
        <v>36</v>
      </c>
      <c r="AX123" s="11" t="s">
        <v>83</v>
      </c>
      <c r="AY123" s="164" t="s">
        <v>137</v>
      </c>
    </row>
    <row r="124" s="1" customFormat="1" ht="16.5" customHeight="1">
      <c r="B124" s="151"/>
      <c r="C124" s="152" t="s">
        <v>304</v>
      </c>
      <c r="D124" s="152" t="s">
        <v>139</v>
      </c>
      <c r="E124" s="153" t="s">
        <v>305</v>
      </c>
      <c r="F124" s="154" t="s">
        <v>306</v>
      </c>
      <c r="G124" s="155" t="s">
        <v>150</v>
      </c>
      <c r="H124" s="156">
        <v>1687.5</v>
      </c>
      <c r="I124" s="157">
        <v>0</v>
      </c>
      <c r="J124" s="157">
        <f>ROUND(I124*H124,2)</f>
        <v>0</v>
      </c>
      <c r="K124" s="154" t="s">
        <v>143</v>
      </c>
      <c r="L124" s="32"/>
      <c r="M124" s="60" t="s">
        <v>1</v>
      </c>
      <c r="N124" s="158" t="s">
        <v>46</v>
      </c>
      <c r="O124" s="159">
        <v>0</v>
      </c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17" t="s">
        <v>144</v>
      </c>
      <c r="AT124" s="17" t="s">
        <v>139</v>
      </c>
      <c r="AU124" s="17" t="s">
        <v>86</v>
      </c>
      <c r="AY124" s="17" t="s">
        <v>137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83</v>
      </c>
      <c r="BK124" s="161">
        <f>ROUND(I124*H124,2)</f>
        <v>0</v>
      </c>
      <c r="BL124" s="17" t="s">
        <v>144</v>
      </c>
      <c r="BM124" s="17" t="s">
        <v>307</v>
      </c>
    </row>
    <row r="125" s="1" customFormat="1">
      <c r="B125" s="32"/>
      <c r="D125" s="163" t="s">
        <v>152</v>
      </c>
      <c r="F125" s="170" t="s">
        <v>308</v>
      </c>
      <c r="L125" s="32"/>
      <c r="M125" s="171"/>
      <c r="N125" s="62"/>
      <c r="O125" s="62"/>
      <c r="P125" s="62"/>
      <c r="Q125" s="62"/>
      <c r="R125" s="62"/>
      <c r="S125" s="62"/>
      <c r="T125" s="63"/>
      <c r="AT125" s="17" t="s">
        <v>152</v>
      </c>
      <c r="AU125" s="17" t="s">
        <v>86</v>
      </c>
    </row>
    <row r="126" s="10" customFormat="1" ht="22.8" customHeight="1">
      <c r="B126" s="139"/>
      <c r="D126" s="140" t="s">
        <v>74</v>
      </c>
      <c r="E126" s="149" t="s">
        <v>186</v>
      </c>
      <c r="F126" s="149" t="s">
        <v>187</v>
      </c>
      <c r="J126" s="150">
        <f>BK126</f>
        <v>0</v>
      </c>
      <c r="L126" s="139"/>
      <c r="M126" s="143"/>
      <c r="N126" s="144"/>
      <c r="O126" s="144"/>
      <c r="P126" s="145">
        <f>SUM(P127:P133)</f>
        <v>0</v>
      </c>
      <c r="Q126" s="144"/>
      <c r="R126" s="145">
        <f>SUM(R127:R133)</f>
        <v>0</v>
      </c>
      <c r="S126" s="144"/>
      <c r="T126" s="146">
        <f>SUM(T127:T133)</f>
        <v>0</v>
      </c>
      <c r="AR126" s="140" t="s">
        <v>83</v>
      </c>
      <c r="AT126" s="147" t="s">
        <v>74</v>
      </c>
      <c r="AU126" s="147" t="s">
        <v>83</v>
      </c>
      <c r="AY126" s="140" t="s">
        <v>137</v>
      </c>
      <c r="BK126" s="148">
        <f>SUM(BK127:BK133)</f>
        <v>0</v>
      </c>
    </row>
    <row r="127" s="1" customFormat="1" ht="16.5" customHeight="1">
      <c r="B127" s="151"/>
      <c r="C127" s="152" t="s">
        <v>309</v>
      </c>
      <c r="D127" s="152" t="s">
        <v>139</v>
      </c>
      <c r="E127" s="153" t="s">
        <v>189</v>
      </c>
      <c r="F127" s="154" t="s">
        <v>190</v>
      </c>
      <c r="G127" s="155" t="s">
        <v>175</v>
      </c>
      <c r="H127" s="156">
        <v>675</v>
      </c>
      <c r="I127" s="157">
        <v>0</v>
      </c>
      <c r="J127" s="157">
        <f>ROUND(I127*H127,2)</f>
        <v>0</v>
      </c>
      <c r="K127" s="154" t="s">
        <v>143</v>
      </c>
      <c r="L127" s="32"/>
      <c r="M127" s="60" t="s">
        <v>1</v>
      </c>
      <c r="N127" s="158" t="s">
        <v>46</v>
      </c>
      <c r="O127" s="159">
        <v>0</v>
      </c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7" t="s">
        <v>144</v>
      </c>
      <c r="AT127" s="17" t="s">
        <v>139</v>
      </c>
      <c r="AU127" s="17" t="s">
        <v>86</v>
      </c>
      <c r="AY127" s="17" t="s">
        <v>137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83</v>
      </c>
      <c r="BK127" s="161">
        <f>ROUND(I127*H127,2)</f>
        <v>0</v>
      </c>
      <c r="BL127" s="17" t="s">
        <v>144</v>
      </c>
      <c r="BM127" s="17" t="s">
        <v>310</v>
      </c>
    </row>
    <row r="128" s="11" customFormat="1">
      <c r="B128" s="162"/>
      <c r="D128" s="163" t="s">
        <v>146</v>
      </c>
      <c r="E128" s="164" t="s">
        <v>1</v>
      </c>
      <c r="F128" s="165" t="s">
        <v>311</v>
      </c>
      <c r="H128" s="166">
        <v>675</v>
      </c>
      <c r="L128" s="162"/>
      <c r="M128" s="167"/>
      <c r="N128" s="168"/>
      <c r="O128" s="168"/>
      <c r="P128" s="168"/>
      <c r="Q128" s="168"/>
      <c r="R128" s="168"/>
      <c r="S128" s="168"/>
      <c r="T128" s="169"/>
      <c r="AT128" s="164" t="s">
        <v>146</v>
      </c>
      <c r="AU128" s="164" t="s">
        <v>86</v>
      </c>
      <c r="AV128" s="11" t="s">
        <v>86</v>
      </c>
      <c r="AW128" s="11" t="s">
        <v>36</v>
      </c>
      <c r="AX128" s="11" t="s">
        <v>83</v>
      </c>
      <c r="AY128" s="164" t="s">
        <v>137</v>
      </c>
    </row>
    <row r="129" s="1" customFormat="1" ht="16.5" customHeight="1">
      <c r="B129" s="151"/>
      <c r="C129" s="152" t="s">
        <v>312</v>
      </c>
      <c r="D129" s="152" t="s">
        <v>139</v>
      </c>
      <c r="E129" s="153" t="s">
        <v>193</v>
      </c>
      <c r="F129" s="154" t="s">
        <v>194</v>
      </c>
      <c r="G129" s="155" t="s">
        <v>175</v>
      </c>
      <c r="H129" s="156">
        <v>12825</v>
      </c>
      <c r="I129" s="157">
        <v>0</v>
      </c>
      <c r="J129" s="157">
        <f>ROUND(I129*H129,2)</f>
        <v>0</v>
      </c>
      <c r="K129" s="154" t="s">
        <v>143</v>
      </c>
      <c r="L129" s="32"/>
      <c r="M129" s="60" t="s">
        <v>1</v>
      </c>
      <c r="N129" s="158" t="s">
        <v>46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AR129" s="17" t="s">
        <v>144</v>
      </c>
      <c r="AT129" s="17" t="s">
        <v>139</v>
      </c>
      <c r="AU129" s="17" t="s">
        <v>86</v>
      </c>
      <c r="AY129" s="17" t="s">
        <v>137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83</v>
      </c>
      <c r="BK129" s="161">
        <f>ROUND(I129*H129,2)</f>
        <v>0</v>
      </c>
      <c r="BL129" s="17" t="s">
        <v>144</v>
      </c>
      <c r="BM129" s="17" t="s">
        <v>313</v>
      </c>
    </row>
    <row r="130" s="1" customFormat="1">
      <c r="B130" s="32"/>
      <c r="D130" s="163" t="s">
        <v>152</v>
      </c>
      <c r="F130" s="170" t="s">
        <v>314</v>
      </c>
      <c r="L130" s="32"/>
      <c r="M130" s="171"/>
      <c r="N130" s="62"/>
      <c r="O130" s="62"/>
      <c r="P130" s="62"/>
      <c r="Q130" s="62"/>
      <c r="R130" s="62"/>
      <c r="S130" s="62"/>
      <c r="T130" s="63"/>
      <c r="AT130" s="17" t="s">
        <v>152</v>
      </c>
      <c r="AU130" s="17" t="s">
        <v>86</v>
      </c>
    </row>
    <row r="131" s="11" customFormat="1">
      <c r="B131" s="162"/>
      <c r="D131" s="163" t="s">
        <v>146</v>
      </c>
      <c r="F131" s="165" t="s">
        <v>315</v>
      </c>
      <c r="H131" s="166">
        <v>12825</v>
      </c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146</v>
      </c>
      <c r="AU131" s="164" t="s">
        <v>86</v>
      </c>
      <c r="AV131" s="11" t="s">
        <v>86</v>
      </c>
      <c r="AW131" s="11" t="s">
        <v>3</v>
      </c>
      <c r="AX131" s="11" t="s">
        <v>83</v>
      </c>
      <c r="AY131" s="164" t="s">
        <v>137</v>
      </c>
    </row>
    <row r="132" s="1" customFormat="1" ht="16.5" customHeight="1">
      <c r="B132" s="151"/>
      <c r="C132" s="152" t="s">
        <v>8</v>
      </c>
      <c r="D132" s="152" t="s">
        <v>139</v>
      </c>
      <c r="E132" s="153" t="s">
        <v>316</v>
      </c>
      <c r="F132" s="154" t="s">
        <v>317</v>
      </c>
      <c r="G132" s="155" t="s">
        <v>175</v>
      </c>
      <c r="H132" s="156">
        <v>675</v>
      </c>
      <c r="I132" s="157">
        <v>0</v>
      </c>
      <c r="J132" s="157">
        <f>ROUND(I132*H132,2)</f>
        <v>0</v>
      </c>
      <c r="K132" s="154" t="s">
        <v>143</v>
      </c>
      <c r="L132" s="32"/>
      <c r="M132" s="60" t="s">
        <v>1</v>
      </c>
      <c r="N132" s="158" t="s">
        <v>46</v>
      </c>
      <c r="O132" s="159">
        <v>0</v>
      </c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AR132" s="17" t="s">
        <v>144</v>
      </c>
      <c r="AT132" s="17" t="s">
        <v>139</v>
      </c>
      <c r="AU132" s="17" t="s">
        <v>86</v>
      </c>
      <c r="AY132" s="17" t="s">
        <v>137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7" t="s">
        <v>83</v>
      </c>
      <c r="BK132" s="161">
        <f>ROUND(I132*H132,2)</f>
        <v>0</v>
      </c>
      <c r="BL132" s="17" t="s">
        <v>144</v>
      </c>
      <c r="BM132" s="17" t="s">
        <v>318</v>
      </c>
    </row>
    <row r="133" s="1" customFormat="1">
      <c r="B133" s="32"/>
      <c r="D133" s="163" t="s">
        <v>152</v>
      </c>
      <c r="F133" s="170" t="s">
        <v>319</v>
      </c>
      <c r="L133" s="32"/>
      <c r="M133" s="171"/>
      <c r="N133" s="62"/>
      <c r="O133" s="62"/>
      <c r="P133" s="62"/>
      <c r="Q133" s="62"/>
      <c r="R133" s="62"/>
      <c r="S133" s="62"/>
      <c r="T133" s="63"/>
      <c r="AT133" s="17" t="s">
        <v>152</v>
      </c>
      <c r="AU133" s="17" t="s">
        <v>86</v>
      </c>
    </row>
    <row r="134" s="10" customFormat="1" ht="25.92" customHeight="1">
      <c r="B134" s="139"/>
      <c r="D134" s="140" t="s">
        <v>74</v>
      </c>
      <c r="E134" s="141" t="s">
        <v>242</v>
      </c>
      <c r="F134" s="141" t="s">
        <v>243</v>
      </c>
      <c r="J134" s="142">
        <f>BK134</f>
        <v>0</v>
      </c>
      <c r="L134" s="139"/>
      <c r="M134" s="143"/>
      <c r="N134" s="144"/>
      <c r="O134" s="144"/>
      <c r="P134" s="145">
        <f>P135+P138</f>
        <v>0</v>
      </c>
      <c r="Q134" s="144"/>
      <c r="R134" s="145">
        <f>R135+R138</f>
        <v>0</v>
      </c>
      <c r="S134" s="144"/>
      <c r="T134" s="146">
        <f>T135+T138</f>
        <v>0</v>
      </c>
      <c r="AR134" s="140" t="s">
        <v>166</v>
      </c>
      <c r="AT134" s="147" t="s">
        <v>74</v>
      </c>
      <c r="AU134" s="147" t="s">
        <v>75</v>
      </c>
      <c r="AY134" s="140" t="s">
        <v>137</v>
      </c>
      <c r="BK134" s="148">
        <f>BK135+BK138</f>
        <v>0</v>
      </c>
    </row>
    <row r="135" s="10" customFormat="1" ht="22.8" customHeight="1">
      <c r="B135" s="139"/>
      <c r="D135" s="140" t="s">
        <v>74</v>
      </c>
      <c r="E135" s="149" t="s">
        <v>320</v>
      </c>
      <c r="F135" s="149" t="s">
        <v>321</v>
      </c>
      <c r="J135" s="150">
        <f>BK135</f>
        <v>0</v>
      </c>
      <c r="L135" s="139"/>
      <c r="M135" s="143"/>
      <c r="N135" s="144"/>
      <c r="O135" s="144"/>
      <c r="P135" s="145">
        <f>SUM(P136:P137)</f>
        <v>0</v>
      </c>
      <c r="Q135" s="144"/>
      <c r="R135" s="145">
        <f>SUM(R136:R137)</f>
        <v>0</v>
      </c>
      <c r="S135" s="144"/>
      <c r="T135" s="146">
        <f>SUM(T136:T137)</f>
        <v>0</v>
      </c>
      <c r="AR135" s="140" t="s">
        <v>166</v>
      </c>
      <c r="AT135" s="147" t="s">
        <v>74</v>
      </c>
      <c r="AU135" s="147" t="s">
        <v>83</v>
      </c>
      <c r="AY135" s="140" t="s">
        <v>137</v>
      </c>
      <c r="BK135" s="148">
        <f>SUM(BK136:BK137)</f>
        <v>0</v>
      </c>
    </row>
    <row r="136" s="1" customFormat="1" ht="16.5" customHeight="1">
      <c r="B136" s="151"/>
      <c r="C136" s="152" t="s">
        <v>322</v>
      </c>
      <c r="D136" s="152" t="s">
        <v>139</v>
      </c>
      <c r="E136" s="153" t="s">
        <v>323</v>
      </c>
      <c r="F136" s="154" t="s">
        <v>324</v>
      </c>
      <c r="G136" s="155" t="s">
        <v>246</v>
      </c>
      <c r="H136" s="156">
        <v>1</v>
      </c>
      <c r="I136" s="157">
        <v>0</v>
      </c>
      <c r="J136" s="157">
        <f>ROUND(I136*H136,2)</f>
        <v>0</v>
      </c>
      <c r="K136" s="154" t="s">
        <v>143</v>
      </c>
      <c r="L136" s="32"/>
      <c r="M136" s="60" t="s">
        <v>1</v>
      </c>
      <c r="N136" s="158" t="s">
        <v>46</v>
      </c>
      <c r="O136" s="159">
        <v>0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AR136" s="17" t="s">
        <v>247</v>
      </c>
      <c r="AT136" s="17" t="s">
        <v>139</v>
      </c>
      <c r="AU136" s="17" t="s">
        <v>86</v>
      </c>
      <c r="AY136" s="17" t="s">
        <v>137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7" t="s">
        <v>83</v>
      </c>
      <c r="BK136" s="161">
        <f>ROUND(I136*H136,2)</f>
        <v>0</v>
      </c>
      <c r="BL136" s="17" t="s">
        <v>247</v>
      </c>
      <c r="BM136" s="17" t="s">
        <v>325</v>
      </c>
    </row>
    <row r="137" s="1" customFormat="1">
      <c r="B137" s="32"/>
      <c r="D137" s="163" t="s">
        <v>152</v>
      </c>
      <c r="F137" s="170" t="s">
        <v>326</v>
      </c>
      <c r="L137" s="32"/>
      <c r="M137" s="171"/>
      <c r="N137" s="62"/>
      <c r="O137" s="62"/>
      <c r="P137" s="62"/>
      <c r="Q137" s="62"/>
      <c r="R137" s="62"/>
      <c r="S137" s="62"/>
      <c r="T137" s="63"/>
      <c r="AT137" s="17" t="s">
        <v>152</v>
      </c>
      <c r="AU137" s="17" t="s">
        <v>86</v>
      </c>
    </row>
    <row r="138" s="10" customFormat="1" ht="22.8" customHeight="1">
      <c r="B138" s="139"/>
      <c r="D138" s="140" t="s">
        <v>74</v>
      </c>
      <c r="E138" s="149" t="s">
        <v>244</v>
      </c>
      <c r="F138" s="149" t="s">
        <v>111</v>
      </c>
      <c r="J138" s="150">
        <f>BK138</f>
        <v>0</v>
      </c>
      <c r="L138" s="139"/>
      <c r="M138" s="143"/>
      <c r="N138" s="144"/>
      <c r="O138" s="144"/>
      <c r="P138" s="145">
        <f>SUM(P139:P140)</f>
        <v>0</v>
      </c>
      <c r="Q138" s="144"/>
      <c r="R138" s="145">
        <f>SUM(R139:R140)</f>
        <v>0</v>
      </c>
      <c r="S138" s="144"/>
      <c r="T138" s="146">
        <f>SUM(T139:T140)</f>
        <v>0</v>
      </c>
      <c r="AR138" s="140" t="s">
        <v>166</v>
      </c>
      <c r="AT138" s="147" t="s">
        <v>74</v>
      </c>
      <c r="AU138" s="147" t="s">
        <v>83</v>
      </c>
      <c r="AY138" s="140" t="s">
        <v>137</v>
      </c>
      <c r="BK138" s="148">
        <f>SUM(BK139:BK140)</f>
        <v>0</v>
      </c>
    </row>
    <row r="139" s="1" customFormat="1" ht="16.5" customHeight="1">
      <c r="B139" s="151"/>
      <c r="C139" s="152" t="s">
        <v>327</v>
      </c>
      <c r="D139" s="152" t="s">
        <v>139</v>
      </c>
      <c r="E139" s="153" t="s">
        <v>328</v>
      </c>
      <c r="F139" s="154" t="s">
        <v>329</v>
      </c>
      <c r="G139" s="155" t="s">
        <v>246</v>
      </c>
      <c r="H139" s="156">
        <v>1</v>
      </c>
      <c r="I139" s="157">
        <v>0</v>
      </c>
      <c r="J139" s="157">
        <f>ROUND(I139*H139,2)</f>
        <v>0</v>
      </c>
      <c r="K139" s="154" t="s">
        <v>143</v>
      </c>
      <c r="L139" s="32"/>
      <c r="M139" s="60" t="s">
        <v>1</v>
      </c>
      <c r="N139" s="158" t="s">
        <v>46</v>
      </c>
      <c r="O139" s="159">
        <v>0</v>
      </c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AR139" s="17" t="s">
        <v>247</v>
      </c>
      <c r="AT139" s="17" t="s">
        <v>139</v>
      </c>
      <c r="AU139" s="17" t="s">
        <v>86</v>
      </c>
      <c r="AY139" s="17" t="s">
        <v>137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7" t="s">
        <v>83</v>
      </c>
      <c r="BK139" s="161">
        <f>ROUND(I139*H139,2)</f>
        <v>0</v>
      </c>
      <c r="BL139" s="17" t="s">
        <v>247</v>
      </c>
      <c r="BM139" s="17" t="s">
        <v>330</v>
      </c>
    </row>
    <row r="140" s="1" customFormat="1">
      <c r="B140" s="32"/>
      <c r="D140" s="163" t="s">
        <v>152</v>
      </c>
      <c r="F140" s="170" t="s">
        <v>331</v>
      </c>
      <c r="L140" s="32"/>
      <c r="M140" s="182"/>
      <c r="N140" s="183"/>
      <c r="O140" s="183"/>
      <c r="P140" s="183"/>
      <c r="Q140" s="183"/>
      <c r="R140" s="183"/>
      <c r="S140" s="183"/>
      <c r="T140" s="184"/>
      <c r="AT140" s="17" t="s">
        <v>152</v>
      </c>
      <c r="AU140" s="17" t="s">
        <v>86</v>
      </c>
    </row>
    <row r="141" s="1" customFormat="1" ht="6.96" customHeight="1"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32"/>
    </row>
  </sheetData>
  <autoFilter ref="C92:K140"/>
  <mergeCells count="9">
    <mergeCell ref="E7:H7"/>
    <mergeCell ref="E9:H9"/>
    <mergeCell ref="E18:H18"/>
    <mergeCell ref="E27:H27"/>
    <mergeCell ref="E50:H50"/>
    <mergeCell ref="E52:H52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95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ht="24.96" customHeight="1">
      <c r="B4" s="20"/>
      <c r="D4" s="21" t="s">
        <v>106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107</v>
      </c>
      <c r="L8" s="32"/>
    </row>
    <row r="9" s="1" customFormat="1" ht="36.96" customHeight="1">
      <c r="B9" s="32"/>
      <c r="E9" s="53" t="s">
        <v>332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85</v>
      </c>
      <c r="I11" s="26" t="s">
        <v>18</v>
      </c>
      <c r="J11" s="17" t="s">
        <v>19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19. 3. 2019</v>
      </c>
      <c r="L12" s="32"/>
    </row>
    <row r="13" s="1" customFormat="1" ht="21.84" customHeight="1">
      <c r="B13" s="32"/>
      <c r="I13" s="23" t="s">
        <v>24</v>
      </c>
      <c r="J13" s="27" t="s">
        <v>25</v>
      </c>
      <c r="L13" s="32"/>
    </row>
    <row r="14" s="1" customFormat="1" ht="12" customHeight="1">
      <c r="B14" s="32"/>
      <c r="D14" s="26" t="s">
        <v>26</v>
      </c>
      <c r="I14" s="26" t="s">
        <v>27</v>
      </c>
      <c r="J14" s="17" t="s">
        <v>1</v>
      </c>
      <c r="L14" s="32"/>
    </row>
    <row r="15" s="1" customFormat="1" ht="18" customHeight="1">
      <c r="B15" s="32"/>
      <c r="E15" s="17" t="s">
        <v>28</v>
      </c>
      <c r="I15" s="26" t="s">
        <v>29</v>
      </c>
      <c r="J15" s="17" t="s">
        <v>1</v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">
        <v>33</v>
      </c>
      <c r="L20" s="32"/>
    </row>
    <row r="21" s="1" customFormat="1" ht="18" customHeight="1">
      <c r="B21" s="32"/>
      <c r="E21" s="17" t="s">
        <v>34</v>
      </c>
      <c r="I21" s="26" t="s">
        <v>29</v>
      </c>
      <c r="J21" s="17" t="s">
        <v>35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">
        <v>1</v>
      </c>
      <c r="L23" s="32"/>
    </row>
    <row r="24" s="1" customFormat="1" ht="18" customHeight="1">
      <c r="B24" s="32"/>
      <c r="E24" s="17" t="s">
        <v>109</v>
      </c>
      <c r="I24" s="26" t="s">
        <v>29</v>
      </c>
      <c r="J24" s="17" t="s">
        <v>1</v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38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110</v>
      </c>
      <c r="J30" s="31">
        <f>J61</f>
        <v>240000</v>
      </c>
      <c r="L30" s="32"/>
    </row>
    <row r="31" s="1" customFormat="1" ht="14.4" customHeight="1">
      <c r="B31" s="32"/>
      <c r="D31" s="30" t="s">
        <v>111</v>
      </c>
      <c r="J31" s="31">
        <f>J81</f>
        <v>0</v>
      </c>
      <c r="L31" s="32"/>
    </row>
    <row r="32" s="1" customFormat="1" ht="25.44" customHeight="1">
      <c r="B32" s="32"/>
      <c r="D32" s="111" t="s">
        <v>41</v>
      </c>
      <c r="J32" s="79">
        <f>ROUND(J30 + J31, 2)</f>
        <v>240000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43</v>
      </c>
      <c r="I34" s="36" t="s">
        <v>42</v>
      </c>
      <c r="J34" s="36" t="s">
        <v>44</v>
      </c>
      <c r="L34" s="32"/>
    </row>
    <row r="35" s="1" customFormat="1" ht="14.4" customHeight="1">
      <c r="B35" s="32"/>
      <c r="D35" s="26" t="s">
        <v>45</v>
      </c>
      <c r="E35" s="26" t="s">
        <v>46</v>
      </c>
      <c r="F35" s="112">
        <f>ROUND((SUM(BE81:BE82) + SUM(BE102:BE720)),  2)</f>
        <v>240000</v>
      </c>
      <c r="I35" s="38">
        <v>0.20999999999999999</v>
      </c>
      <c r="J35" s="112">
        <f>ROUND(((SUM(BE81:BE82) + SUM(BE102:BE720))*I35),  2)</f>
        <v>50400</v>
      </c>
      <c r="L35" s="32"/>
    </row>
    <row r="36" s="1" customFormat="1" ht="14.4" customHeight="1">
      <c r="B36" s="32"/>
      <c r="E36" s="26" t="s">
        <v>47</v>
      </c>
      <c r="F36" s="112">
        <f>ROUND((SUM(BF81:BF82) + SUM(BF102:BF720)),  2)</f>
        <v>0</v>
      </c>
      <c r="I36" s="38">
        <v>0.14999999999999999</v>
      </c>
      <c r="J36" s="112">
        <f>ROUND(((SUM(BF81:BF82) + SUM(BF102:BF720))*I36),  2)</f>
        <v>0</v>
      </c>
      <c r="L36" s="32"/>
    </row>
    <row r="37" hidden="1" s="1" customFormat="1" ht="14.4" customHeight="1">
      <c r="B37" s="32"/>
      <c r="E37" s="26" t="s">
        <v>48</v>
      </c>
      <c r="F37" s="112">
        <f>ROUND((SUM(BG81:BG82) + SUM(BG102:BG720)),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49</v>
      </c>
      <c r="F38" s="112">
        <f>ROUND((SUM(BH81:BH82) + SUM(BH102:BH720)),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50</v>
      </c>
      <c r="F39" s="112">
        <f>ROUND((SUM(BI81:BI82) + SUM(BI102:BI720)),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51</v>
      </c>
      <c r="E41" s="66"/>
      <c r="F41" s="66"/>
      <c r="G41" s="114" t="s">
        <v>52</v>
      </c>
      <c r="H41" s="115" t="s">
        <v>53</v>
      </c>
      <c r="I41" s="66"/>
      <c r="J41" s="116">
        <f>SUM(J32:J39)</f>
        <v>290400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112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107</v>
      </c>
      <c r="L51" s="32"/>
    </row>
    <row r="52" s="1" customFormat="1" ht="16.5" customHeight="1">
      <c r="B52" s="32"/>
      <c r="E52" s="53" t="str">
        <f>E9</f>
        <v>SO 201 - Most ev.č. 330-003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19. 3. 2019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113</v>
      </c>
      <c r="D59" s="105"/>
      <c r="E59" s="105"/>
      <c r="F59" s="105"/>
      <c r="G59" s="105"/>
      <c r="H59" s="105"/>
      <c r="I59" s="105"/>
      <c r="J59" s="119" t="s">
        <v>114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115</v>
      </c>
      <c r="J61" s="79">
        <f>J102</f>
        <v>240000</v>
      </c>
      <c r="L61" s="32"/>
      <c r="AU61" s="17" t="s">
        <v>116</v>
      </c>
    </row>
    <row r="62" s="7" customFormat="1" ht="24.96" customHeight="1">
      <c r="B62" s="121"/>
      <c r="D62" s="122" t="s">
        <v>117</v>
      </c>
      <c r="E62" s="123"/>
      <c r="F62" s="123"/>
      <c r="G62" s="123"/>
      <c r="H62" s="123"/>
      <c r="I62" s="123"/>
      <c r="J62" s="124">
        <f>J103</f>
        <v>0</v>
      </c>
      <c r="L62" s="121"/>
    </row>
    <row r="63" s="8" customFormat="1" ht="19.92" customHeight="1">
      <c r="B63" s="125"/>
      <c r="D63" s="126" t="s">
        <v>118</v>
      </c>
      <c r="E63" s="127"/>
      <c r="F63" s="127"/>
      <c r="G63" s="127"/>
      <c r="H63" s="127"/>
      <c r="I63" s="127"/>
      <c r="J63" s="128">
        <f>J104</f>
        <v>0</v>
      </c>
      <c r="L63" s="125"/>
    </row>
    <row r="64" s="8" customFormat="1" ht="19.92" customHeight="1">
      <c r="B64" s="125"/>
      <c r="D64" s="126" t="s">
        <v>333</v>
      </c>
      <c r="E64" s="127"/>
      <c r="F64" s="127"/>
      <c r="G64" s="127"/>
      <c r="H64" s="127"/>
      <c r="I64" s="127"/>
      <c r="J64" s="128">
        <f>J256</f>
        <v>0</v>
      </c>
      <c r="L64" s="125"/>
    </row>
    <row r="65" s="8" customFormat="1" ht="19.92" customHeight="1">
      <c r="B65" s="125"/>
      <c r="D65" s="126" t="s">
        <v>334</v>
      </c>
      <c r="E65" s="127"/>
      <c r="F65" s="127"/>
      <c r="G65" s="127"/>
      <c r="H65" s="127"/>
      <c r="I65" s="127"/>
      <c r="J65" s="128">
        <f>J292</f>
        <v>0</v>
      </c>
      <c r="L65" s="125"/>
    </row>
    <row r="66" s="8" customFormat="1" ht="19.92" customHeight="1">
      <c r="B66" s="125"/>
      <c r="D66" s="126" t="s">
        <v>335</v>
      </c>
      <c r="E66" s="127"/>
      <c r="F66" s="127"/>
      <c r="G66" s="127"/>
      <c r="H66" s="127"/>
      <c r="I66" s="127"/>
      <c r="J66" s="128">
        <f>J360</f>
        <v>0</v>
      </c>
      <c r="L66" s="125"/>
    </row>
    <row r="67" s="8" customFormat="1" ht="19.92" customHeight="1">
      <c r="B67" s="125"/>
      <c r="D67" s="126" t="s">
        <v>251</v>
      </c>
      <c r="E67" s="127"/>
      <c r="F67" s="127"/>
      <c r="G67" s="127"/>
      <c r="H67" s="127"/>
      <c r="I67" s="127"/>
      <c r="J67" s="128">
        <f>J417</f>
        <v>0</v>
      </c>
      <c r="L67" s="125"/>
    </row>
    <row r="68" s="8" customFormat="1" ht="19.92" customHeight="1">
      <c r="B68" s="125"/>
      <c r="D68" s="126" t="s">
        <v>336</v>
      </c>
      <c r="E68" s="127"/>
      <c r="F68" s="127"/>
      <c r="G68" s="127"/>
      <c r="H68" s="127"/>
      <c r="I68" s="127"/>
      <c r="J68" s="128">
        <f>J442</f>
        <v>0</v>
      </c>
      <c r="L68" s="125"/>
    </row>
    <row r="69" s="8" customFormat="1" ht="19.92" customHeight="1">
      <c r="B69" s="125"/>
      <c r="D69" s="126" t="s">
        <v>119</v>
      </c>
      <c r="E69" s="127"/>
      <c r="F69" s="127"/>
      <c r="G69" s="127"/>
      <c r="H69" s="127"/>
      <c r="I69" s="127"/>
      <c r="J69" s="128">
        <f>J466</f>
        <v>0</v>
      </c>
      <c r="L69" s="125"/>
    </row>
    <row r="70" s="8" customFormat="1" ht="19.92" customHeight="1">
      <c r="B70" s="125"/>
      <c r="D70" s="126" t="s">
        <v>120</v>
      </c>
      <c r="E70" s="127"/>
      <c r="F70" s="127"/>
      <c r="G70" s="127"/>
      <c r="H70" s="127"/>
      <c r="I70" s="127"/>
      <c r="J70" s="128">
        <f>J577</f>
        <v>0</v>
      </c>
      <c r="L70" s="125"/>
    </row>
    <row r="71" s="8" customFormat="1" ht="19.92" customHeight="1">
      <c r="B71" s="125"/>
      <c r="D71" s="126" t="s">
        <v>337</v>
      </c>
      <c r="E71" s="127"/>
      <c r="F71" s="127"/>
      <c r="G71" s="127"/>
      <c r="H71" s="127"/>
      <c r="I71" s="127"/>
      <c r="J71" s="128">
        <f>J611</f>
        <v>0</v>
      </c>
      <c r="L71" s="125"/>
    </row>
    <row r="72" s="7" customFormat="1" ht="24.96" customHeight="1">
      <c r="B72" s="121"/>
      <c r="D72" s="122" t="s">
        <v>338</v>
      </c>
      <c r="E72" s="123"/>
      <c r="F72" s="123"/>
      <c r="G72" s="123"/>
      <c r="H72" s="123"/>
      <c r="I72" s="123"/>
      <c r="J72" s="124">
        <f>J613</f>
        <v>0</v>
      </c>
      <c r="L72" s="121"/>
    </row>
    <row r="73" s="8" customFormat="1" ht="19.92" customHeight="1">
      <c r="B73" s="125"/>
      <c r="D73" s="126" t="s">
        <v>339</v>
      </c>
      <c r="E73" s="127"/>
      <c r="F73" s="127"/>
      <c r="G73" s="127"/>
      <c r="H73" s="127"/>
      <c r="I73" s="127"/>
      <c r="J73" s="128">
        <f>J614</f>
        <v>0</v>
      </c>
      <c r="L73" s="125"/>
    </row>
    <row r="74" s="7" customFormat="1" ht="24.96" customHeight="1">
      <c r="B74" s="121"/>
      <c r="D74" s="122" t="s">
        <v>198</v>
      </c>
      <c r="E74" s="123"/>
      <c r="F74" s="123"/>
      <c r="G74" s="123"/>
      <c r="H74" s="123"/>
      <c r="I74" s="123"/>
      <c r="J74" s="124">
        <f>J701</f>
        <v>240000</v>
      </c>
      <c r="L74" s="121"/>
    </row>
    <row r="75" s="8" customFormat="1" ht="19.92" customHeight="1">
      <c r="B75" s="125"/>
      <c r="D75" s="126" t="s">
        <v>340</v>
      </c>
      <c r="E75" s="127"/>
      <c r="F75" s="127"/>
      <c r="G75" s="127"/>
      <c r="H75" s="127"/>
      <c r="I75" s="127"/>
      <c r="J75" s="128">
        <f>J702</f>
        <v>0</v>
      </c>
      <c r="L75" s="125"/>
    </row>
    <row r="76" s="8" customFormat="1" ht="19.92" customHeight="1">
      <c r="B76" s="125"/>
      <c r="D76" s="126" t="s">
        <v>252</v>
      </c>
      <c r="E76" s="127"/>
      <c r="F76" s="127"/>
      <c r="G76" s="127"/>
      <c r="H76" s="127"/>
      <c r="I76" s="127"/>
      <c r="J76" s="128">
        <f>J712</f>
        <v>0</v>
      </c>
      <c r="L76" s="125"/>
    </row>
    <row r="77" s="8" customFormat="1" ht="19.92" customHeight="1">
      <c r="B77" s="125"/>
      <c r="D77" s="126" t="s">
        <v>341</v>
      </c>
      <c r="E77" s="127"/>
      <c r="F77" s="127"/>
      <c r="G77" s="127"/>
      <c r="H77" s="127"/>
      <c r="I77" s="127"/>
      <c r="J77" s="128">
        <f>J715</f>
        <v>0</v>
      </c>
      <c r="L77" s="125"/>
    </row>
    <row r="78" s="8" customFormat="1" ht="19.92" customHeight="1">
      <c r="B78" s="125"/>
      <c r="D78" s="126" t="s">
        <v>342</v>
      </c>
      <c r="E78" s="127"/>
      <c r="F78" s="127"/>
      <c r="G78" s="127"/>
      <c r="H78" s="127"/>
      <c r="I78" s="127"/>
      <c r="J78" s="128">
        <f>J718</f>
        <v>240000</v>
      </c>
      <c r="L78" s="125"/>
    </row>
    <row r="79" s="1" customFormat="1" ht="21.84" customHeight="1">
      <c r="B79" s="32"/>
      <c r="L79" s="32"/>
    </row>
    <row r="80" s="1" customFormat="1" ht="6.96" customHeight="1">
      <c r="B80" s="32"/>
      <c r="L80" s="32"/>
    </row>
    <row r="81" s="1" customFormat="1" ht="29.28" customHeight="1">
      <c r="B81" s="32"/>
      <c r="C81" s="120" t="s">
        <v>121</v>
      </c>
      <c r="J81" s="129">
        <v>0</v>
      </c>
      <c r="L81" s="32"/>
      <c r="N81" s="130" t="s">
        <v>45</v>
      </c>
    </row>
    <row r="82" s="1" customFormat="1" ht="18" customHeight="1">
      <c r="B82" s="32"/>
      <c r="L82" s="32"/>
    </row>
    <row r="83" s="1" customFormat="1" ht="29.28" customHeight="1">
      <c r="B83" s="32"/>
      <c r="C83" s="104" t="s">
        <v>105</v>
      </c>
      <c r="D83" s="105"/>
      <c r="E83" s="105"/>
      <c r="F83" s="105"/>
      <c r="G83" s="105"/>
      <c r="H83" s="105"/>
      <c r="I83" s="105"/>
      <c r="J83" s="106">
        <f>ROUND(J61+J81,2)</f>
        <v>240000</v>
      </c>
      <c r="K83" s="105"/>
      <c r="L83" s="32"/>
    </row>
    <row r="84" s="1" customFormat="1" ht="6.96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32"/>
    </row>
    <row r="88" s="1" customFormat="1" ht="6.96" customHeight="1"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32"/>
    </row>
    <row r="89" s="1" customFormat="1" ht="24.96" customHeight="1">
      <c r="B89" s="32"/>
      <c r="C89" s="21" t="s">
        <v>122</v>
      </c>
      <c r="L89" s="32"/>
    </row>
    <row r="90" s="1" customFormat="1" ht="6.96" customHeight="1">
      <c r="B90" s="32"/>
      <c r="L90" s="32"/>
    </row>
    <row r="91" s="1" customFormat="1" ht="12" customHeight="1">
      <c r="B91" s="32"/>
      <c r="C91" s="26" t="s">
        <v>14</v>
      </c>
      <c r="L91" s="32"/>
    </row>
    <row r="92" s="1" customFormat="1" ht="16.5" customHeight="1">
      <c r="B92" s="32"/>
      <c r="E92" s="108" t="str">
        <f>E7</f>
        <v>III/330 Nymburk, most ev. č. 330-003</v>
      </c>
      <c r="F92" s="26"/>
      <c r="G92" s="26"/>
      <c r="H92" s="26"/>
      <c r="L92" s="32"/>
    </row>
    <row r="93" s="1" customFormat="1" ht="12" customHeight="1">
      <c r="B93" s="32"/>
      <c r="C93" s="26" t="s">
        <v>107</v>
      </c>
      <c r="L93" s="32"/>
    </row>
    <row r="94" s="1" customFormat="1" ht="16.5" customHeight="1">
      <c r="B94" s="32"/>
      <c r="E94" s="53" t="str">
        <f>E9</f>
        <v>SO 201 - Most ev.č. 330-003</v>
      </c>
      <c r="F94" s="1"/>
      <c r="G94" s="1"/>
      <c r="H94" s="1"/>
      <c r="L94" s="32"/>
    </row>
    <row r="95" s="1" customFormat="1" ht="6.96" customHeight="1">
      <c r="B95" s="32"/>
      <c r="L95" s="32"/>
    </row>
    <row r="96" s="1" customFormat="1" ht="12" customHeight="1">
      <c r="B96" s="32"/>
      <c r="C96" s="26" t="s">
        <v>20</v>
      </c>
      <c r="F96" s="17" t="str">
        <f>F12</f>
        <v>Nymburk</v>
      </c>
      <c r="I96" s="26" t="s">
        <v>22</v>
      </c>
      <c r="J96" s="55" t="str">
        <f>IF(J12="","",J12)</f>
        <v>19. 3. 2019</v>
      </c>
      <c r="L96" s="32"/>
    </row>
    <row r="97" s="1" customFormat="1" ht="6.96" customHeight="1">
      <c r="B97" s="32"/>
      <c r="L97" s="32"/>
    </row>
    <row r="98" s="1" customFormat="1" ht="13.65" customHeight="1">
      <c r="B98" s="32"/>
      <c r="C98" s="26" t="s">
        <v>26</v>
      </c>
      <c r="F98" s="17" t="str">
        <f>E15</f>
        <v>Středočeský kraj</v>
      </c>
      <c r="I98" s="26" t="s">
        <v>32</v>
      </c>
      <c r="J98" s="28" t="str">
        <f>E21</f>
        <v xml:space="preserve">VPÚ DECO PRAHA  a.s.</v>
      </c>
      <c r="L98" s="32"/>
    </row>
    <row r="99" s="1" customFormat="1" ht="13.65" customHeight="1">
      <c r="B99" s="32"/>
      <c r="C99" s="26" t="s">
        <v>30</v>
      </c>
      <c r="F99" s="17" t="str">
        <f>IF(E18="","",E18)</f>
        <v xml:space="preserve"> </v>
      </c>
      <c r="I99" s="26" t="s">
        <v>37</v>
      </c>
      <c r="J99" s="28" t="str">
        <f>E24</f>
        <v>Ing. Hanzlová</v>
      </c>
      <c r="L99" s="32"/>
    </row>
    <row r="100" s="1" customFormat="1" ht="10.32" customHeight="1">
      <c r="B100" s="32"/>
      <c r="L100" s="32"/>
    </row>
    <row r="101" s="9" customFormat="1" ht="29.28" customHeight="1">
      <c r="B101" s="131"/>
      <c r="C101" s="132" t="s">
        <v>123</v>
      </c>
      <c r="D101" s="133" t="s">
        <v>60</v>
      </c>
      <c r="E101" s="133" t="s">
        <v>56</v>
      </c>
      <c r="F101" s="133" t="s">
        <v>57</v>
      </c>
      <c r="G101" s="133" t="s">
        <v>124</v>
      </c>
      <c r="H101" s="133" t="s">
        <v>125</v>
      </c>
      <c r="I101" s="133" t="s">
        <v>126</v>
      </c>
      <c r="J101" s="133" t="s">
        <v>114</v>
      </c>
      <c r="K101" s="134" t="s">
        <v>127</v>
      </c>
      <c r="L101" s="131"/>
      <c r="M101" s="71" t="s">
        <v>1</v>
      </c>
      <c r="N101" s="72" t="s">
        <v>45</v>
      </c>
      <c r="O101" s="72" t="s">
        <v>128</v>
      </c>
      <c r="P101" s="72" t="s">
        <v>129</v>
      </c>
      <c r="Q101" s="72" t="s">
        <v>130</v>
      </c>
      <c r="R101" s="72" t="s">
        <v>131</v>
      </c>
      <c r="S101" s="72" t="s">
        <v>132</v>
      </c>
      <c r="T101" s="73" t="s">
        <v>133</v>
      </c>
    </row>
    <row r="102" s="1" customFormat="1" ht="22.8" customHeight="1">
      <c r="B102" s="32"/>
      <c r="C102" s="76" t="s">
        <v>134</v>
      </c>
      <c r="J102" s="135">
        <f>BK102</f>
        <v>240000</v>
      </c>
      <c r="L102" s="32"/>
      <c r="M102" s="74"/>
      <c r="N102" s="58"/>
      <c r="O102" s="58"/>
      <c r="P102" s="136">
        <f>P103+P613+P701</f>
        <v>0</v>
      </c>
      <c r="Q102" s="58"/>
      <c r="R102" s="136">
        <f>R103+R613+R701</f>
        <v>321.85338257999996</v>
      </c>
      <c r="S102" s="58"/>
      <c r="T102" s="137">
        <f>T103+T613+T701</f>
        <v>0</v>
      </c>
      <c r="AT102" s="17" t="s">
        <v>74</v>
      </c>
      <c r="AU102" s="17" t="s">
        <v>116</v>
      </c>
      <c r="BK102" s="138">
        <f>BK103+BK613+BK701</f>
        <v>240000</v>
      </c>
    </row>
    <row r="103" s="10" customFormat="1" ht="25.92" customHeight="1">
      <c r="B103" s="139"/>
      <c r="D103" s="140" t="s">
        <v>74</v>
      </c>
      <c r="E103" s="141" t="s">
        <v>135</v>
      </c>
      <c r="F103" s="141" t="s">
        <v>136</v>
      </c>
      <c r="J103" s="142">
        <f>BK103</f>
        <v>0</v>
      </c>
      <c r="L103" s="139"/>
      <c r="M103" s="143"/>
      <c r="N103" s="144"/>
      <c r="O103" s="144"/>
      <c r="P103" s="145">
        <f>P104+P256+P292+P360+P417+P442+P466+P577+P611</f>
        <v>0</v>
      </c>
      <c r="Q103" s="144"/>
      <c r="R103" s="145">
        <f>R104+R256+R292+R360+R417+R442+R466+R577+R611</f>
        <v>319.96132687999994</v>
      </c>
      <c r="S103" s="144"/>
      <c r="T103" s="146">
        <f>T104+T256+T292+T360+T417+T442+T466+T577+T611</f>
        <v>0</v>
      </c>
      <c r="AR103" s="140" t="s">
        <v>83</v>
      </c>
      <c r="AT103" s="147" t="s">
        <v>74</v>
      </c>
      <c r="AU103" s="147" t="s">
        <v>75</v>
      </c>
      <c r="AY103" s="140" t="s">
        <v>137</v>
      </c>
      <c r="BK103" s="148">
        <f>BK104+BK256+BK292+BK360+BK417+BK442+BK466+BK577+BK611</f>
        <v>0</v>
      </c>
    </row>
    <row r="104" s="10" customFormat="1" ht="22.8" customHeight="1">
      <c r="B104" s="139"/>
      <c r="D104" s="140" t="s">
        <v>74</v>
      </c>
      <c r="E104" s="149" t="s">
        <v>83</v>
      </c>
      <c r="F104" s="149" t="s">
        <v>138</v>
      </c>
      <c r="J104" s="150">
        <f>BK104</f>
        <v>0</v>
      </c>
      <c r="L104" s="139"/>
      <c r="M104" s="143"/>
      <c r="N104" s="144"/>
      <c r="O104" s="144"/>
      <c r="P104" s="145">
        <f>SUM(P105:P255)</f>
        <v>0</v>
      </c>
      <c r="Q104" s="144"/>
      <c r="R104" s="145">
        <f>SUM(R105:R255)</f>
        <v>25.369752039999998</v>
      </c>
      <c r="S104" s="144"/>
      <c r="T104" s="146">
        <f>SUM(T105:T255)</f>
        <v>0</v>
      </c>
      <c r="AR104" s="140" t="s">
        <v>83</v>
      </c>
      <c r="AT104" s="147" t="s">
        <v>74</v>
      </c>
      <c r="AU104" s="147" t="s">
        <v>83</v>
      </c>
      <c r="AY104" s="140" t="s">
        <v>137</v>
      </c>
      <c r="BK104" s="148">
        <f>SUM(BK105:BK255)</f>
        <v>0</v>
      </c>
    </row>
    <row r="105" s="1" customFormat="1" ht="16.5" customHeight="1">
      <c r="B105" s="151"/>
      <c r="C105" s="152" t="s">
        <v>83</v>
      </c>
      <c r="D105" s="152" t="s">
        <v>139</v>
      </c>
      <c r="E105" s="153" t="s">
        <v>148</v>
      </c>
      <c r="F105" s="154" t="s">
        <v>149</v>
      </c>
      <c r="G105" s="155" t="s">
        <v>150</v>
      </c>
      <c r="H105" s="156">
        <v>139.44</v>
      </c>
      <c r="I105" s="157">
        <v>0</v>
      </c>
      <c r="J105" s="157">
        <f>ROUND(I105*H105,2)</f>
        <v>0</v>
      </c>
      <c r="K105" s="154" t="s">
        <v>143</v>
      </c>
      <c r="L105" s="32"/>
      <c r="M105" s="60" t="s">
        <v>1</v>
      </c>
      <c r="N105" s="158" t="s">
        <v>46</v>
      </c>
      <c r="O105" s="159">
        <v>0</v>
      </c>
      <c r="P105" s="159">
        <f>O105*H105</f>
        <v>0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AR105" s="17" t="s">
        <v>144</v>
      </c>
      <c r="AT105" s="17" t="s">
        <v>139</v>
      </c>
      <c r="AU105" s="17" t="s">
        <v>86</v>
      </c>
      <c r="AY105" s="17" t="s">
        <v>137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83</v>
      </c>
      <c r="BK105" s="161">
        <f>ROUND(I105*H105,2)</f>
        <v>0</v>
      </c>
      <c r="BL105" s="17" t="s">
        <v>144</v>
      </c>
      <c r="BM105" s="17" t="s">
        <v>343</v>
      </c>
    </row>
    <row r="106" s="1" customFormat="1">
      <c r="B106" s="32"/>
      <c r="D106" s="163" t="s">
        <v>152</v>
      </c>
      <c r="F106" s="170" t="s">
        <v>344</v>
      </c>
      <c r="L106" s="32"/>
      <c r="M106" s="171"/>
      <c r="N106" s="62"/>
      <c r="O106" s="62"/>
      <c r="P106" s="62"/>
      <c r="Q106" s="62"/>
      <c r="R106" s="62"/>
      <c r="S106" s="62"/>
      <c r="T106" s="63"/>
      <c r="AT106" s="17" t="s">
        <v>152</v>
      </c>
      <c r="AU106" s="17" t="s">
        <v>86</v>
      </c>
    </row>
    <row r="107" s="11" customFormat="1">
      <c r="B107" s="162"/>
      <c r="D107" s="163" t="s">
        <v>146</v>
      </c>
      <c r="E107" s="164" t="s">
        <v>1</v>
      </c>
      <c r="F107" s="165" t="s">
        <v>345</v>
      </c>
      <c r="H107" s="166">
        <v>139.44</v>
      </c>
      <c r="L107" s="162"/>
      <c r="M107" s="167"/>
      <c r="N107" s="168"/>
      <c r="O107" s="168"/>
      <c r="P107" s="168"/>
      <c r="Q107" s="168"/>
      <c r="R107" s="168"/>
      <c r="S107" s="168"/>
      <c r="T107" s="169"/>
      <c r="AT107" s="164" t="s">
        <v>146</v>
      </c>
      <c r="AU107" s="164" t="s">
        <v>86</v>
      </c>
      <c r="AV107" s="11" t="s">
        <v>86</v>
      </c>
      <c r="AW107" s="11" t="s">
        <v>36</v>
      </c>
      <c r="AX107" s="11" t="s">
        <v>83</v>
      </c>
      <c r="AY107" s="164" t="s">
        <v>137</v>
      </c>
    </row>
    <row r="108" s="1" customFormat="1" ht="16.5" customHeight="1">
      <c r="B108" s="151"/>
      <c r="C108" s="152" t="s">
        <v>86</v>
      </c>
      <c r="D108" s="152" t="s">
        <v>139</v>
      </c>
      <c r="E108" s="153" t="s">
        <v>346</v>
      </c>
      <c r="F108" s="154" t="s">
        <v>347</v>
      </c>
      <c r="G108" s="155" t="s">
        <v>202</v>
      </c>
      <c r="H108" s="156">
        <v>2</v>
      </c>
      <c r="I108" s="157">
        <v>0</v>
      </c>
      <c r="J108" s="157">
        <f>ROUND(I108*H108,2)</f>
        <v>0</v>
      </c>
      <c r="K108" s="154" t="s">
        <v>143</v>
      </c>
      <c r="L108" s="32"/>
      <c r="M108" s="60" t="s">
        <v>1</v>
      </c>
      <c r="N108" s="158" t="s">
        <v>46</v>
      </c>
      <c r="O108" s="159">
        <v>0</v>
      </c>
      <c r="P108" s="159">
        <f>O108*H108</f>
        <v>0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144</v>
      </c>
      <c r="AT108" s="17" t="s">
        <v>139</v>
      </c>
      <c r="AU108" s="17" t="s">
        <v>86</v>
      </c>
      <c r="AY108" s="17" t="s">
        <v>137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83</v>
      </c>
      <c r="BK108" s="161">
        <f>ROUND(I108*H108,2)</f>
        <v>0</v>
      </c>
      <c r="BL108" s="17" t="s">
        <v>144</v>
      </c>
      <c r="BM108" s="17" t="s">
        <v>348</v>
      </c>
    </row>
    <row r="109" s="1" customFormat="1">
      <c r="B109" s="32"/>
      <c r="D109" s="163" t="s">
        <v>152</v>
      </c>
      <c r="F109" s="170" t="s">
        <v>349</v>
      </c>
      <c r="L109" s="32"/>
      <c r="M109" s="171"/>
      <c r="N109" s="62"/>
      <c r="O109" s="62"/>
      <c r="P109" s="62"/>
      <c r="Q109" s="62"/>
      <c r="R109" s="62"/>
      <c r="S109" s="62"/>
      <c r="T109" s="63"/>
      <c r="AT109" s="17" t="s">
        <v>152</v>
      </c>
      <c r="AU109" s="17" t="s">
        <v>86</v>
      </c>
    </row>
    <row r="110" s="1" customFormat="1" ht="16.5" customHeight="1">
      <c r="B110" s="151"/>
      <c r="C110" s="152" t="s">
        <v>155</v>
      </c>
      <c r="D110" s="152" t="s">
        <v>139</v>
      </c>
      <c r="E110" s="153" t="s">
        <v>350</v>
      </c>
      <c r="F110" s="154" t="s">
        <v>351</v>
      </c>
      <c r="G110" s="155" t="s">
        <v>246</v>
      </c>
      <c r="H110" s="156">
        <v>1</v>
      </c>
      <c r="I110" s="157">
        <v>0</v>
      </c>
      <c r="J110" s="157">
        <f>ROUND(I110*H110,2)</f>
        <v>0</v>
      </c>
      <c r="K110" s="154" t="s">
        <v>1</v>
      </c>
      <c r="L110" s="32"/>
      <c r="M110" s="60" t="s">
        <v>1</v>
      </c>
      <c r="N110" s="158" t="s">
        <v>46</v>
      </c>
      <c r="O110" s="159">
        <v>0</v>
      </c>
      <c r="P110" s="159">
        <f>O110*H110</f>
        <v>0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7" t="s">
        <v>144</v>
      </c>
      <c r="AT110" s="17" t="s">
        <v>139</v>
      </c>
      <c r="AU110" s="17" t="s">
        <v>86</v>
      </c>
      <c r="AY110" s="17" t="s">
        <v>137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7" t="s">
        <v>83</v>
      </c>
      <c r="BK110" s="161">
        <f>ROUND(I110*H110,2)</f>
        <v>0</v>
      </c>
      <c r="BL110" s="17" t="s">
        <v>144</v>
      </c>
      <c r="BM110" s="17" t="s">
        <v>352</v>
      </c>
    </row>
    <row r="111" s="1" customFormat="1">
      <c r="B111" s="32"/>
      <c r="D111" s="163" t="s">
        <v>152</v>
      </c>
      <c r="F111" s="170" t="s">
        <v>353</v>
      </c>
      <c r="L111" s="32"/>
      <c r="M111" s="171"/>
      <c r="N111" s="62"/>
      <c r="O111" s="62"/>
      <c r="P111" s="62"/>
      <c r="Q111" s="62"/>
      <c r="R111" s="62"/>
      <c r="S111" s="62"/>
      <c r="T111" s="63"/>
      <c r="AT111" s="17" t="s">
        <v>152</v>
      </c>
      <c r="AU111" s="17" t="s">
        <v>86</v>
      </c>
    </row>
    <row r="112" s="1" customFormat="1" ht="16.5" customHeight="1">
      <c r="B112" s="151"/>
      <c r="C112" s="152" t="s">
        <v>144</v>
      </c>
      <c r="D112" s="152" t="s">
        <v>139</v>
      </c>
      <c r="E112" s="153" t="s">
        <v>354</v>
      </c>
      <c r="F112" s="154" t="s">
        <v>355</v>
      </c>
      <c r="G112" s="155" t="s">
        <v>202</v>
      </c>
      <c r="H112" s="156">
        <v>2</v>
      </c>
      <c r="I112" s="157">
        <v>0</v>
      </c>
      <c r="J112" s="157">
        <f>ROUND(I112*H112,2)</f>
        <v>0</v>
      </c>
      <c r="K112" s="154" t="s">
        <v>143</v>
      </c>
      <c r="L112" s="32"/>
      <c r="M112" s="60" t="s">
        <v>1</v>
      </c>
      <c r="N112" s="158" t="s">
        <v>46</v>
      </c>
      <c r="O112" s="159">
        <v>0</v>
      </c>
      <c r="P112" s="159">
        <f>O112*H112</f>
        <v>0</v>
      </c>
      <c r="Q112" s="159">
        <v>5.0000000000000002E-05</v>
      </c>
      <c r="R112" s="159">
        <f>Q112*H112</f>
        <v>0.00010000000000000001</v>
      </c>
      <c r="S112" s="159">
        <v>0</v>
      </c>
      <c r="T112" s="160">
        <f>S112*H112</f>
        <v>0</v>
      </c>
      <c r="AR112" s="17" t="s">
        <v>144</v>
      </c>
      <c r="AT112" s="17" t="s">
        <v>139</v>
      </c>
      <c r="AU112" s="17" t="s">
        <v>86</v>
      </c>
      <c r="AY112" s="17" t="s">
        <v>137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7" t="s">
        <v>83</v>
      </c>
      <c r="BK112" s="161">
        <f>ROUND(I112*H112,2)</f>
        <v>0</v>
      </c>
      <c r="BL112" s="17" t="s">
        <v>144</v>
      </c>
      <c r="BM112" s="17" t="s">
        <v>356</v>
      </c>
    </row>
    <row r="113" s="1" customFormat="1">
      <c r="B113" s="32"/>
      <c r="D113" s="163" t="s">
        <v>152</v>
      </c>
      <c r="F113" s="170" t="s">
        <v>357</v>
      </c>
      <c r="L113" s="32"/>
      <c r="M113" s="171"/>
      <c r="N113" s="62"/>
      <c r="O113" s="62"/>
      <c r="P113" s="62"/>
      <c r="Q113" s="62"/>
      <c r="R113" s="62"/>
      <c r="S113" s="62"/>
      <c r="T113" s="63"/>
      <c r="AT113" s="17" t="s">
        <v>152</v>
      </c>
      <c r="AU113" s="17" t="s">
        <v>86</v>
      </c>
    </row>
    <row r="114" s="1" customFormat="1" ht="16.5" customHeight="1">
      <c r="B114" s="151"/>
      <c r="C114" s="152" t="s">
        <v>166</v>
      </c>
      <c r="D114" s="152" t="s">
        <v>139</v>
      </c>
      <c r="E114" s="153" t="s">
        <v>358</v>
      </c>
      <c r="F114" s="154" t="s">
        <v>359</v>
      </c>
      <c r="G114" s="155" t="s">
        <v>150</v>
      </c>
      <c r="H114" s="156">
        <v>448.23000000000002</v>
      </c>
      <c r="I114" s="157">
        <v>0</v>
      </c>
      <c r="J114" s="157">
        <f>ROUND(I114*H114,2)</f>
        <v>0</v>
      </c>
      <c r="K114" s="154" t="s">
        <v>143</v>
      </c>
      <c r="L114" s="32"/>
      <c r="M114" s="60" t="s">
        <v>1</v>
      </c>
      <c r="N114" s="158" t="s">
        <v>46</v>
      </c>
      <c r="O114" s="159">
        <v>0</v>
      </c>
      <c r="P114" s="159">
        <f>O114*H114</f>
        <v>0</v>
      </c>
      <c r="Q114" s="159">
        <v>0</v>
      </c>
      <c r="R114" s="159">
        <f>Q114*H114</f>
        <v>0</v>
      </c>
      <c r="S114" s="159">
        <v>0</v>
      </c>
      <c r="T114" s="160">
        <f>S114*H114</f>
        <v>0</v>
      </c>
      <c r="AR114" s="17" t="s">
        <v>144</v>
      </c>
      <c r="AT114" s="17" t="s">
        <v>139</v>
      </c>
      <c r="AU114" s="17" t="s">
        <v>86</v>
      </c>
      <c r="AY114" s="17" t="s">
        <v>137</v>
      </c>
      <c r="BE114" s="161">
        <f>IF(N114="základní",J114,0)</f>
        <v>0</v>
      </c>
      <c r="BF114" s="161">
        <f>IF(N114="snížená",J114,0)</f>
        <v>0</v>
      </c>
      <c r="BG114" s="161">
        <f>IF(N114="zákl. přenesená",J114,0)</f>
        <v>0</v>
      </c>
      <c r="BH114" s="161">
        <f>IF(N114="sníž. přenesená",J114,0)</f>
        <v>0</v>
      </c>
      <c r="BI114" s="161">
        <f>IF(N114="nulová",J114,0)</f>
        <v>0</v>
      </c>
      <c r="BJ114" s="17" t="s">
        <v>83</v>
      </c>
      <c r="BK114" s="161">
        <f>ROUND(I114*H114,2)</f>
        <v>0</v>
      </c>
      <c r="BL114" s="17" t="s">
        <v>144</v>
      </c>
      <c r="BM114" s="17" t="s">
        <v>360</v>
      </c>
    </row>
    <row r="115" s="1" customFormat="1">
      <c r="B115" s="32"/>
      <c r="D115" s="163" t="s">
        <v>152</v>
      </c>
      <c r="F115" s="170" t="s">
        <v>361</v>
      </c>
      <c r="L115" s="32"/>
      <c r="M115" s="171"/>
      <c r="N115" s="62"/>
      <c r="O115" s="62"/>
      <c r="P115" s="62"/>
      <c r="Q115" s="62"/>
      <c r="R115" s="62"/>
      <c r="S115" s="62"/>
      <c r="T115" s="63"/>
      <c r="AT115" s="17" t="s">
        <v>152</v>
      </c>
      <c r="AU115" s="17" t="s">
        <v>86</v>
      </c>
    </row>
    <row r="116" s="13" customFormat="1">
      <c r="B116" s="185"/>
      <c r="D116" s="163" t="s">
        <v>146</v>
      </c>
      <c r="E116" s="186" t="s">
        <v>1</v>
      </c>
      <c r="F116" s="187" t="s">
        <v>362</v>
      </c>
      <c r="H116" s="186" t="s">
        <v>1</v>
      </c>
      <c r="L116" s="185"/>
      <c r="M116" s="188"/>
      <c r="N116" s="189"/>
      <c r="O116" s="189"/>
      <c r="P116" s="189"/>
      <c r="Q116" s="189"/>
      <c r="R116" s="189"/>
      <c r="S116" s="189"/>
      <c r="T116" s="190"/>
      <c r="AT116" s="186" t="s">
        <v>146</v>
      </c>
      <c r="AU116" s="186" t="s">
        <v>86</v>
      </c>
      <c r="AV116" s="13" t="s">
        <v>83</v>
      </c>
      <c r="AW116" s="13" t="s">
        <v>36</v>
      </c>
      <c r="AX116" s="13" t="s">
        <v>75</v>
      </c>
      <c r="AY116" s="186" t="s">
        <v>137</v>
      </c>
    </row>
    <row r="117" s="11" customFormat="1">
      <c r="B117" s="162"/>
      <c r="D117" s="163" t="s">
        <v>146</v>
      </c>
      <c r="E117" s="164" t="s">
        <v>1</v>
      </c>
      <c r="F117" s="165" t="s">
        <v>363</v>
      </c>
      <c r="H117" s="166">
        <v>205</v>
      </c>
      <c r="L117" s="162"/>
      <c r="M117" s="167"/>
      <c r="N117" s="168"/>
      <c r="O117" s="168"/>
      <c r="P117" s="168"/>
      <c r="Q117" s="168"/>
      <c r="R117" s="168"/>
      <c r="S117" s="168"/>
      <c r="T117" s="169"/>
      <c r="AT117" s="164" t="s">
        <v>146</v>
      </c>
      <c r="AU117" s="164" t="s">
        <v>86</v>
      </c>
      <c r="AV117" s="11" t="s">
        <v>86</v>
      </c>
      <c r="AW117" s="11" t="s">
        <v>36</v>
      </c>
      <c r="AX117" s="11" t="s">
        <v>75</v>
      </c>
      <c r="AY117" s="164" t="s">
        <v>137</v>
      </c>
    </row>
    <row r="118" s="11" customFormat="1">
      <c r="B118" s="162"/>
      <c r="D118" s="163" t="s">
        <v>146</v>
      </c>
      <c r="E118" s="164" t="s">
        <v>1</v>
      </c>
      <c r="F118" s="165" t="s">
        <v>364</v>
      </c>
      <c r="H118" s="166">
        <v>200</v>
      </c>
      <c r="L118" s="162"/>
      <c r="M118" s="167"/>
      <c r="N118" s="168"/>
      <c r="O118" s="168"/>
      <c r="P118" s="168"/>
      <c r="Q118" s="168"/>
      <c r="R118" s="168"/>
      <c r="S118" s="168"/>
      <c r="T118" s="169"/>
      <c r="AT118" s="164" t="s">
        <v>146</v>
      </c>
      <c r="AU118" s="164" t="s">
        <v>86</v>
      </c>
      <c r="AV118" s="11" t="s">
        <v>86</v>
      </c>
      <c r="AW118" s="11" t="s">
        <v>36</v>
      </c>
      <c r="AX118" s="11" t="s">
        <v>75</v>
      </c>
      <c r="AY118" s="164" t="s">
        <v>137</v>
      </c>
    </row>
    <row r="119" s="11" customFormat="1">
      <c r="B119" s="162"/>
      <c r="D119" s="163" t="s">
        <v>146</v>
      </c>
      <c r="E119" s="164" t="s">
        <v>1</v>
      </c>
      <c r="F119" s="165" t="s">
        <v>365</v>
      </c>
      <c r="H119" s="166">
        <v>43.229999999999997</v>
      </c>
      <c r="L119" s="162"/>
      <c r="M119" s="167"/>
      <c r="N119" s="168"/>
      <c r="O119" s="168"/>
      <c r="P119" s="168"/>
      <c r="Q119" s="168"/>
      <c r="R119" s="168"/>
      <c r="S119" s="168"/>
      <c r="T119" s="169"/>
      <c r="AT119" s="164" t="s">
        <v>146</v>
      </c>
      <c r="AU119" s="164" t="s">
        <v>86</v>
      </c>
      <c r="AV119" s="11" t="s">
        <v>86</v>
      </c>
      <c r="AW119" s="11" t="s">
        <v>36</v>
      </c>
      <c r="AX119" s="11" t="s">
        <v>75</v>
      </c>
      <c r="AY119" s="164" t="s">
        <v>137</v>
      </c>
    </row>
    <row r="120" s="12" customFormat="1">
      <c r="B120" s="175"/>
      <c r="D120" s="163" t="s">
        <v>146</v>
      </c>
      <c r="E120" s="176" t="s">
        <v>1</v>
      </c>
      <c r="F120" s="177" t="s">
        <v>215</v>
      </c>
      <c r="H120" s="178">
        <v>448.23000000000002</v>
      </c>
      <c r="L120" s="175"/>
      <c r="M120" s="179"/>
      <c r="N120" s="180"/>
      <c r="O120" s="180"/>
      <c r="P120" s="180"/>
      <c r="Q120" s="180"/>
      <c r="R120" s="180"/>
      <c r="S120" s="180"/>
      <c r="T120" s="181"/>
      <c r="AT120" s="176" t="s">
        <v>146</v>
      </c>
      <c r="AU120" s="176" t="s">
        <v>86</v>
      </c>
      <c r="AV120" s="12" t="s">
        <v>144</v>
      </c>
      <c r="AW120" s="12" t="s">
        <v>36</v>
      </c>
      <c r="AX120" s="12" t="s">
        <v>83</v>
      </c>
      <c r="AY120" s="176" t="s">
        <v>137</v>
      </c>
    </row>
    <row r="121" s="1" customFormat="1" ht="16.5" customHeight="1">
      <c r="B121" s="151"/>
      <c r="C121" s="152" t="s">
        <v>172</v>
      </c>
      <c r="D121" s="152" t="s">
        <v>139</v>
      </c>
      <c r="E121" s="153" t="s">
        <v>366</v>
      </c>
      <c r="F121" s="154" t="s">
        <v>367</v>
      </c>
      <c r="G121" s="155" t="s">
        <v>150</v>
      </c>
      <c r="H121" s="156">
        <v>448.23000000000002</v>
      </c>
      <c r="I121" s="157">
        <v>0</v>
      </c>
      <c r="J121" s="157">
        <f>ROUND(I121*H121,2)</f>
        <v>0</v>
      </c>
      <c r="K121" s="154" t="s">
        <v>143</v>
      </c>
      <c r="L121" s="32"/>
      <c r="M121" s="60" t="s">
        <v>1</v>
      </c>
      <c r="N121" s="158" t="s">
        <v>46</v>
      </c>
      <c r="O121" s="159">
        <v>0</v>
      </c>
      <c r="P121" s="159">
        <f>O121*H121</f>
        <v>0</v>
      </c>
      <c r="Q121" s="159">
        <v>0</v>
      </c>
      <c r="R121" s="159">
        <f>Q121*H121</f>
        <v>0</v>
      </c>
      <c r="S121" s="159">
        <v>0</v>
      </c>
      <c r="T121" s="160">
        <f>S121*H121</f>
        <v>0</v>
      </c>
      <c r="AR121" s="17" t="s">
        <v>144</v>
      </c>
      <c r="AT121" s="17" t="s">
        <v>139</v>
      </c>
      <c r="AU121" s="17" t="s">
        <v>86</v>
      </c>
      <c r="AY121" s="17" t="s">
        <v>137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17" t="s">
        <v>83</v>
      </c>
      <c r="BK121" s="161">
        <f>ROUND(I121*H121,2)</f>
        <v>0</v>
      </c>
      <c r="BL121" s="17" t="s">
        <v>144</v>
      </c>
      <c r="BM121" s="17" t="s">
        <v>368</v>
      </c>
    </row>
    <row r="122" s="1" customFormat="1">
      <c r="B122" s="32"/>
      <c r="D122" s="163" t="s">
        <v>152</v>
      </c>
      <c r="F122" s="170" t="s">
        <v>369</v>
      </c>
      <c r="L122" s="32"/>
      <c r="M122" s="171"/>
      <c r="N122" s="62"/>
      <c r="O122" s="62"/>
      <c r="P122" s="62"/>
      <c r="Q122" s="62"/>
      <c r="R122" s="62"/>
      <c r="S122" s="62"/>
      <c r="T122" s="63"/>
      <c r="AT122" s="17" t="s">
        <v>152</v>
      </c>
      <c r="AU122" s="17" t="s">
        <v>86</v>
      </c>
    </row>
    <row r="123" s="13" customFormat="1">
      <c r="B123" s="185"/>
      <c r="D123" s="163" t="s">
        <v>146</v>
      </c>
      <c r="E123" s="186" t="s">
        <v>1</v>
      </c>
      <c r="F123" s="187" t="s">
        <v>362</v>
      </c>
      <c r="H123" s="186" t="s">
        <v>1</v>
      </c>
      <c r="L123" s="185"/>
      <c r="M123" s="188"/>
      <c r="N123" s="189"/>
      <c r="O123" s="189"/>
      <c r="P123" s="189"/>
      <c r="Q123" s="189"/>
      <c r="R123" s="189"/>
      <c r="S123" s="189"/>
      <c r="T123" s="190"/>
      <c r="AT123" s="186" t="s">
        <v>146</v>
      </c>
      <c r="AU123" s="186" t="s">
        <v>86</v>
      </c>
      <c r="AV123" s="13" t="s">
        <v>83</v>
      </c>
      <c r="AW123" s="13" t="s">
        <v>36</v>
      </c>
      <c r="AX123" s="13" t="s">
        <v>75</v>
      </c>
      <c r="AY123" s="186" t="s">
        <v>137</v>
      </c>
    </row>
    <row r="124" s="11" customFormat="1">
      <c r="B124" s="162"/>
      <c r="D124" s="163" t="s">
        <v>146</v>
      </c>
      <c r="E124" s="164" t="s">
        <v>1</v>
      </c>
      <c r="F124" s="165" t="s">
        <v>363</v>
      </c>
      <c r="H124" s="166">
        <v>205</v>
      </c>
      <c r="L124" s="162"/>
      <c r="M124" s="167"/>
      <c r="N124" s="168"/>
      <c r="O124" s="168"/>
      <c r="P124" s="168"/>
      <c r="Q124" s="168"/>
      <c r="R124" s="168"/>
      <c r="S124" s="168"/>
      <c r="T124" s="169"/>
      <c r="AT124" s="164" t="s">
        <v>146</v>
      </c>
      <c r="AU124" s="164" t="s">
        <v>86</v>
      </c>
      <c r="AV124" s="11" t="s">
        <v>86</v>
      </c>
      <c r="AW124" s="11" t="s">
        <v>36</v>
      </c>
      <c r="AX124" s="11" t="s">
        <v>75</v>
      </c>
      <c r="AY124" s="164" t="s">
        <v>137</v>
      </c>
    </row>
    <row r="125" s="11" customFormat="1">
      <c r="B125" s="162"/>
      <c r="D125" s="163" t="s">
        <v>146</v>
      </c>
      <c r="E125" s="164" t="s">
        <v>1</v>
      </c>
      <c r="F125" s="165" t="s">
        <v>364</v>
      </c>
      <c r="H125" s="166">
        <v>200</v>
      </c>
      <c r="L125" s="162"/>
      <c r="M125" s="167"/>
      <c r="N125" s="168"/>
      <c r="O125" s="168"/>
      <c r="P125" s="168"/>
      <c r="Q125" s="168"/>
      <c r="R125" s="168"/>
      <c r="S125" s="168"/>
      <c r="T125" s="169"/>
      <c r="AT125" s="164" t="s">
        <v>146</v>
      </c>
      <c r="AU125" s="164" t="s">
        <v>86</v>
      </c>
      <c r="AV125" s="11" t="s">
        <v>86</v>
      </c>
      <c r="AW125" s="11" t="s">
        <v>36</v>
      </c>
      <c r="AX125" s="11" t="s">
        <v>75</v>
      </c>
      <c r="AY125" s="164" t="s">
        <v>137</v>
      </c>
    </row>
    <row r="126" s="11" customFormat="1">
      <c r="B126" s="162"/>
      <c r="D126" s="163" t="s">
        <v>146</v>
      </c>
      <c r="E126" s="164" t="s">
        <v>1</v>
      </c>
      <c r="F126" s="165" t="s">
        <v>365</v>
      </c>
      <c r="H126" s="166">
        <v>43.229999999999997</v>
      </c>
      <c r="L126" s="162"/>
      <c r="M126" s="167"/>
      <c r="N126" s="168"/>
      <c r="O126" s="168"/>
      <c r="P126" s="168"/>
      <c r="Q126" s="168"/>
      <c r="R126" s="168"/>
      <c r="S126" s="168"/>
      <c r="T126" s="169"/>
      <c r="AT126" s="164" t="s">
        <v>146</v>
      </c>
      <c r="AU126" s="164" t="s">
        <v>86</v>
      </c>
      <c r="AV126" s="11" t="s">
        <v>86</v>
      </c>
      <c r="AW126" s="11" t="s">
        <v>36</v>
      </c>
      <c r="AX126" s="11" t="s">
        <v>75</v>
      </c>
      <c r="AY126" s="164" t="s">
        <v>137</v>
      </c>
    </row>
    <row r="127" s="12" customFormat="1">
      <c r="B127" s="175"/>
      <c r="D127" s="163" t="s">
        <v>146</v>
      </c>
      <c r="E127" s="176" t="s">
        <v>1</v>
      </c>
      <c r="F127" s="177" t="s">
        <v>215</v>
      </c>
      <c r="H127" s="178">
        <v>448.23000000000002</v>
      </c>
      <c r="L127" s="175"/>
      <c r="M127" s="179"/>
      <c r="N127" s="180"/>
      <c r="O127" s="180"/>
      <c r="P127" s="180"/>
      <c r="Q127" s="180"/>
      <c r="R127" s="180"/>
      <c r="S127" s="180"/>
      <c r="T127" s="181"/>
      <c r="AT127" s="176" t="s">
        <v>146</v>
      </c>
      <c r="AU127" s="176" t="s">
        <v>86</v>
      </c>
      <c r="AV127" s="12" t="s">
        <v>144</v>
      </c>
      <c r="AW127" s="12" t="s">
        <v>36</v>
      </c>
      <c r="AX127" s="12" t="s">
        <v>83</v>
      </c>
      <c r="AY127" s="176" t="s">
        <v>137</v>
      </c>
    </row>
    <row r="128" s="1" customFormat="1" ht="16.5" customHeight="1">
      <c r="B128" s="151"/>
      <c r="C128" s="152" t="s">
        <v>180</v>
      </c>
      <c r="D128" s="152" t="s">
        <v>139</v>
      </c>
      <c r="E128" s="153" t="s">
        <v>370</v>
      </c>
      <c r="F128" s="154" t="s">
        <v>371</v>
      </c>
      <c r="G128" s="155" t="s">
        <v>150</v>
      </c>
      <c r="H128" s="156">
        <v>448.23000000000002</v>
      </c>
      <c r="I128" s="157">
        <v>0</v>
      </c>
      <c r="J128" s="157">
        <f>ROUND(I128*H128,2)</f>
        <v>0</v>
      </c>
      <c r="K128" s="154" t="s">
        <v>143</v>
      </c>
      <c r="L128" s="32"/>
      <c r="M128" s="60" t="s">
        <v>1</v>
      </c>
      <c r="N128" s="158" t="s">
        <v>46</v>
      </c>
      <c r="O128" s="159">
        <v>0</v>
      </c>
      <c r="P128" s="159">
        <f>O128*H128</f>
        <v>0</v>
      </c>
      <c r="Q128" s="159">
        <v>8.0000000000000007E-05</v>
      </c>
      <c r="R128" s="159">
        <f>Q128*H128</f>
        <v>0.035858400000000006</v>
      </c>
      <c r="S128" s="159">
        <v>0</v>
      </c>
      <c r="T128" s="160">
        <f>S128*H128</f>
        <v>0</v>
      </c>
      <c r="AR128" s="17" t="s">
        <v>144</v>
      </c>
      <c r="AT128" s="17" t="s">
        <v>139</v>
      </c>
      <c r="AU128" s="17" t="s">
        <v>86</v>
      </c>
      <c r="AY128" s="17" t="s">
        <v>137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7" t="s">
        <v>83</v>
      </c>
      <c r="BK128" s="161">
        <f>ROUND(I128*H128,2)</f>
        <v>0</v>
      </c>
      <c r="BL128" s="17" t="s">
        <v>144</v>
      </c>
      <c r="BM128" s="17" t="s">
        <v>372</v>
      </c>
    </row>
    <row r="129" s="1" customFormat="1">
      <c r="B129" s="32"/>
      <c r="D129" s="163" t="s">
        <v>152</v>
      </c>
      <c r="F129" s="170" t="s">
        <v>373</v>
      </c>
      <c r="L129" s="32"/>
      <c r="M129" s="171"/>
      <c r="N129" s="62"/>
      <c r="O129" s="62"/>
      <c r="P129" s="62"/>
      <c r="Q129" s="62"/>
      <c r="R129" s="62"/>
      <c r="S129" s="62"/>
      <c r="T129" s="63"/>
      <c r="AT129" s="17" t="s">
        <v>152</v>
      </c>
      <c r="AU129" s="17" t="s">
        <v>86</v>
      </c>
    </row>
    <row r="130" s="13" customFormat="1">
      <c r="B130" s="185"/>
      <c r="D130" s="163" t="s">
        <v>146</v>
      </c>
      <c r="E130" s="186" t="s">
        <v>1</v>
      </c>
      <c r="F130" s="187" t="s">
        <v>374</v>
      </c>
      <c r="H130" s="186" t="s">
        <v>1</v>
      </c>
      <c r="L130" s="185"/>
      <c r="M130" s="188"/>
      <c r="N130" s="189"/>
      <c r="O130" s="189"/>
      <c r="P130" s="189"/>
      <c r="Q130" s="189"/>
      <c r="R130" s="189"/>
      <c r="S130" s="189"/>
      <c r="T130" s="190"/>
      <c r="AT130" s="186" t="s">
        <v>146</v>
      </c>
      <c r="AU130" s="186" t="s">
        <v>86</v>
      </c>
      <c r="AV130" s="13" t="s">
        <v>83</v>
      </c>
      <c r="AW130" s="13" t="s">
        <v>36</v>
      </c>
      <c r="AX130" s="13" t="s">
        <v>75</v>
      </c>
      <c r="AY130" s="186" t="s">
        <v>137</v>
      </c>
    </row>
    <row r="131" s="11" customFormat="1">
      <c r="B131" s="162"/>
      <c r="D131" s="163" t="s">
        <v>146</v>
      </c>
      <c r="E131" s="164" t="s">
        <v>1</v>
      </c>
      <c r="F131" s="165" t="s">
        <v>363</v>
      </c>
      <c r="H131" s="166">
        <v>205</v>
      </c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146</v>
      </c>
      <c r="AU131" s="164" t="s">
        <v>86</v>
      </c>
      <c r="AV131" s="11" t="s">
        <v>86</v>
      </c>
      <c r="AW131" s="11" t="s">
        <v>36</v>
      </c>
      <c r="AX131" s="11" t="s">
        <v>75</v>
      </c>
      <c r="AY131" s="164" t="s">
        <v>137</v>
      </c>
    </row>
    <row r="132" s="11" customFormat="1">
      <c r="B132" s="162"/>
      <c r="D132" s="163" t="s">
        <v>146</v>
      </c>
      <c r="E132" s="164" t="s">
        <v>1</v>
      </c>
      <c r="F132" s="165" t="s">
        <v>364</v>
      </c>
      <c r="H132" s="166">
        <v>200</v>
      </c>
      <c r="L132" s="162"/>
      <c r="M132" s="167"/>
      <c r="N132" s="168"/>
      <c r="O132" s="168"/>
      <c r="P132" s="168"/>
      <c r="Q132" s="168"/>
      <c r="R132" s="168"/>
      <c r="S132" s="168"/>
      <c r="T132" s="169"/>
      <c r="AT132" s="164" t="s">
        <v>146</v>
      </c>
      <c r="AU132" s="164" t="s">
        <v>86</v>
      </c>
      <c r="AV132" s="11" t="s">
        <v>86</v>
      </c>
      <c r="AW132" s="11" t="s">
        <v>36</v>
      </c>
      <c r="AX132" s="11" t="s">
        <v>75</v>
      </c>
      <c r="AY132" s="164" t="s">
        <v>137</v>
      </c>
    </row>
    <row r="133" s="11" customFormat="1">
      <c r="B133" s="162"/>
      <c r="D133" s="163" t="s">
        <v>146</v>
      </c>
      <c r="E133" s="164" t="s">
        <v>1</v>
      </c>
      <c r="F133" s="165" t="s">
        <v>365</v>
      </c>
      <c r="H133" s="166">
        <v>43.229999999999997</v>
      </c>
      <c r="L133" s="162"/>
      <c r="M133" s="167"/>
      <c r="N133" s="168"/>
      <c r="O133" s="168"/>
      <c r="P133" s="168"/>
      <c r="Q133" s="168"/>
      <c r="R133" s="168"/>
      <c r="S133" s="168"/>
      <c r="T133" s="169"/>
      <c r="AT133" s="164" t="s">
        <v>146</v>
      </c>
      <c r="AU133" s="164" t="s">
        <v>86</v>
      </c>
      <c r="AV133" s="11" t="s">
        <v>86</v>
      </c>
      <c r="AW133" s="11" t="s">
        <v>36</v>
      </c>
      <c r="AX133" s="11" t="s">
        <v>75</v>
      </c>
      <c r="AY133" s="164" t="s">
        <v>137</v>
      </c>
    </row>
    <row r="134" s="12" customFormat="1">
      <c r="B134" s="175"/>
      <c r="D134" s="163" t="s">
        <v>146</v>
      </c>
      <c r="E134" s="176" t="s">
        <v>1</v>
      </c>
      <c r="F134" s="177" t="s">
        <v>215</v>
      </c>
      <c r="H134" s="178">
        <v>448.23000000000002</v>
      </c>
      <c r="L134" s="175"/>
      <c r="M134" s="179"/>
      <c r="N134" s="180"/>
      <c r="O134" s="180"/>
      <c r="P134" s="180"/>
      <c r="Q134" s="180"/>
      <c r="R134" s="180"/>
      <c r="S134" s="180"/>
      <c r="T134" s="181"/>
      <c r="AT134" s="176" t="s">
        <v>146</v>
      </c>
      <c r="AU134" s="176" t="s">
        <v>86</v>
      </c>
      <c r="AV134" s="12" t="s">
        <v>144</v>
      </c>
      <c r="AW134" s="12" t="s">
        <v>36</v>
      </c>
      <c r="AX134" s="12" t="s">
        <v>83</v>
      </c>
      <c r="AY134" s="176" t="s">
        <v>137</v>
      </c>
    </row>
    <row r="135" s="1" customFormat="1" ht="16.5" customHeight="1">
      <c r="B135" s="151"/>
      <c r="C135" s="152" t="s">
        <v>188</v>
      </c>
      <c r="D135" s="152" t="s">
        <v>139</v>
      </c>
      <c r="E135" s="153" t="s">
        <v>375</v>
      </c>
      <c r="F135" s="154" t="s">
        <v>376</v>
      </c>
      <c r="G135" s="155" t="s">
        <v>183</v>
      </c>
      <c r="H135" s="156">
        <v>40</v>
      </c>
      <c r="I135" s="157">
        <v>0</v>
      </c>
      <c r="J135" s="157">
        <f>ROUND(I135*H135,2)</f>
        <v>0</v>
      </c>
      <c r="K135" s="154" t="s">
        <v>143</v>
      </c>
      <c r="L135" s="32"/>
      <c r="M135" s="60" t="s">
        <v>1</v>
      </c>
      <c r="N135" s="158" t="s">
        <v>46</v>
      </c>
      <c r="O135" s="159">
        <v>0</v>
      </c>
      <c r="P135" s="159">
        <f>O135*H135</f>
        <v>0</v>
      </c>
      <c r="Q135" s="159">
        <v>0.01559</v>
      </c>
      <c r="R135" s="159">
        <f>Q135*H135</f>
        <v>0.62359999999999993</v>
      </c>
      <c r="S135" s="159">
        <v>0</v>
      </c>
      <c r="T135" s="160">
        <f>S135*H135</f>
        <v>0</v>
      </c>
      <c r="AR135" s="17" t="s">
        <v>144</v>
      </c>
      <c r="AT135" s="17" t="s">
        <v>139</v>
      </c>
      <c r="AU135" s="17" t="s">
        <v>86</v>
      </c>
      <c r="AY135" s="17" t="s">
        <v>137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83</v>
      </c>
      <c r="BK135" s="161">
        <f>ROUND(I135*H135,2)</f>
        <v>0</v>
      </c>
      <c r="BL135" s="17" t="s">
        <v>144</v>
      </c>
      <c r="BM135" s="17" t="s">
        <v>377</v>
      </c>
    </row>
    <row r="136" s="1" customFormat="1">
      <c r="B136" s="32"/>
      <c r="D136" s="163" t="s">
        <v>152</v>
      </c>
      <c r="F136" s="170" t="s">
        <v>378</v>
      </c>
      <c r="L136" s="32"/>
      <c r="M136" s="171"/>
      <c r="N136" s="62"/>
      <c r="O136" s="62"/>
      <c r="P136" s="62"/>
      <c r="Q136" s="62"/>
      <c r="R136" s="62"/>
      <c r="S136" s="62"/>
      <c r="T136" s="63"/>
      <c r="AT136" s="17" t="s">
        <v>152</v>
      </c>
      <c r="AU136" s="17" t="s">
        <v>86</v>
      </c>
    </row>
    <row r="137" s="1" customFormat="1" ht="16.5" customHeight="1">
      <c r="B137" s="151"/>
      <c r="C137" s="152" t="s">
        <v>178</v>
      </c>
      <c r="D137" s="152" t="s">
        <v>139</v>
      </c>
      <c r="E137" s="153" t="s">
        <v>379</v>
      </c>
      <c r="F137" s="154" t="s">
        <v>380</v>
      </c>
      <c r="G137" s="155" t="s">
        <v>381</v>
      </c>
      <c r="H137" s="156">
        <v>1200</v>
      </c>
      <c r="I137" s="157">
        <v>0</v>
      </c>
      <c r="J137" s="157">
        <f>ROUND(I137*H137,2)</f>
        <v>0</v>
      </c>
      <c r="K137" s="154" t="s">
        <v>143</v>
      </c>
      <c r="L137" s="32"/>
      <c r="M137" s="60" t="s">
        <v>1</v>
      </c>
      <c r="N137" s="158" t="s">
        <v>46</v>
      </c>
      <c r="O137" s="159">
        <v>0</v>
      </c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AR137" s="17" t="s">
        <v>144</v>
      </c>
      <c r="AT137" s="17" t="s">
        <v>139</v>
      </c>
      <c r="AU137" s="17" t="s">
        <v>86</v>
      </c>
      <c r="AY137" s="17" t="s">
        <v>137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7" t="s">
        <v>83</v>
      </c>
      <c r="BK137" s="161">
        <f>ROUND(I137*H137,2)</f>
        <v>0</v>
      </c>
      <c r="BL137" s="17" t="s">
        <v>144</v>
      </c>
      <c r="BM137" s="17" t="s">
        <v>382</v>
      </c>
    </row>
    <row r="138" s="1" customFormat="1">
      <c r="B138" s="32"/>
      <c r="D138" s="163" t="s">
        <v>152</v>
      </c>
      <c r="F138" s="170" t="s">
        <v>383</v>
      </c>
      <c r="L138" s="32"/>
      <c r="M138" s="171"/>
      <c r="N138" s="62"/>
      <c r="O138" s="62"/>
      <c r="P138" s="62"/>
      <c r="Q138" s="62"/>
      <c r="R138" s="62"/>
      <c r="S138" s="62"/>
      <c r="T138" s="63"/>
      <c r="AT138" s="17" t="s">
        <v>152</v>
      </c>
      <c r="AU138" s="17" t="s">
        <v>86</v>
      </c>
    </row>
    <row r="139" s="11" customFormat="1">
      <c r="B139" s="162"/>
      <c r="D139" s="163" t="s">
        <v>146</v>
      </c>
      <c r="E139" s="164" t="s">
        <v>1</v>
      </c>
      <c r="F139" s="165" t="s">
        <v>384</v>
      </c>
      <c r="H139" s="166">
        <v>1200</v>
      </c>
      <c r="L139" s="162"/>
      <c r="M139" s="167"/>
      <c r="N139" s="168"/>
      <c r="O139" s="168"/>
      <c r="P139" s="168"/>
      <c r="Q139" s="168"/>
      <c r="R139" s="168"/>
      <c r="S139" s="168"/>
      <c r="T139" s="169"/>
      <c r="AT139" s="164" t="s">
        <v>146</v>
      </c>
      <c r="AU139" s="164" t="s">
        <v>86</v>
      </c>
      <c r="AV139" s="11" t="s">
        <v>86</v>
      </c>
      <c r="AW139" s="11" t="s">
        <v>36</v>
      </c>
      <c r="AX139" s="11" t="s">
        <v>83</v>
      </c>
      <c r="AY139" s="164" t="s">
        <v>137</v>
      </c>
    </row>
    <row r="140" s="1" customFormat="1" ht="16.5" customHeight="1">
      <c r="B140" s="151"/>
      <c r="C140" s="152" t="s">
        <v>294</v>
      </c>
      <c r="D140" s="152" t="s">
        <v>139</v>
      </c>
      <c r="E140" s="153" t="s">
        <v>385</v>
      </c>
      <c r="F140" s="154" t="s">
        <v>386</v>
      </c>
      <c r="G140" s="155" t="s">
        <v>158</v>
      </c>
      <c r="H140" s="156">
        <v>193.614</v>
      </c>
      <c r="I140" s="157">
        <v>0</v>
      </c>
      <c r="J140" s="157">
        <f>ROUND(I140*H140,2)</f>
        <v>0</v>
      </c>
      <c r="K140" s="154" t="s">
        <v>143</v>
      </c>
      <c r="L140" s="32"/>
      <c r="M140" s="60" t="s">
        <v>1</v>
      </c>
      <c r="N140" s="158" t="s">
        <v>46</v>
      </c>
      <c r="O140" s="159">
        <v>0</v>
      </c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17" t="s">
        <v>144</v>
      </c>
      <c r="AT140" s="17" t="s">
        <v>139</v>
      </c>
      <c r="AU140" s="17" t="s">
        <v>86</v>
      </c>
      <c r="AY140" s="17" t="s">
        <v>137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7" t="s">
        <v>83</v>
      </c>
      <c r="BK140" s="161">
        <f>ROUND(I140*H140,2)</f>
        <v>0</v>
      </c>
      <c r="BL140" s="17" t="s">
        <v>144</v>
      </c>
      <c r="BM140" s="17" t="s">
        <v>387</v>
      </c>
    </row>
    <row r="141" s="1" customFormat="1">
      <c r="B141" s="32"/>
      <c r="D141" s="163" t="s">
        <v>152</v>
      </c>
      <c r="F141" s="170" t="s">
        <v>388</v>
      </c>
      <c r="L141" s="32"/>
      <c r="M141" s="171"/>
      <c r="N141" s="62"/>
      <c r="O141" s="62"/>
      <c r="P141" s="62"/>
      <c r="Q141" s="62"/>
      <c r="R141" s="62"/>
      <c r="S141" s="62"/>
      <c r="T141" s="63"/>
      <c r="AT141" s="17" t="s">
        <v>152</v>
      </c>
      <c r="AU141" s="17" t="s">
        <v>86</v>
      </c>
    </row>
    <row r="142" s="1" customFormat="1" ht="16.5" customHeight="1">
      <c r="B142" s="151"/>
      <c r="C142" s="152" t="s">
        <v>299</v>
      </c>
      <c r="D142" s="152" t="s">
        <v>139</v>
      </c>
      <c r="E142" s="153" t="s">
        <v>389</v>
      </c>
      <c r="F142" s="154" t="s">
        <v>390</v>
      </c>
      <c r="G142" s="155" t="s">
        <v>158</v>
      </c>
      <c r="H142" s="156">
        <v>193.614</v>
      </c>
      <c r="I142" s="157">
        <v>0</v>
      </c>
      <c r="J142" s="157">
        <f>ROUND(I142*H142,2)</f>
        <v>0</v>
      </c>
      <c r="K142" s="154" t="s">
        <v>143</v>
      </c>
      <c r="L142" s="32"/>
      <c r="M142" s="60" t="s">
        <v>1</v>
      </c>
      <c r="N142" s="158" t="s">
        <v>46</v>
      </c>
      <c r="O142" s="159">
        <v>0</v>
      </c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AR142" s="17" t="s">
        <v>144</v>
      </c>
      <c r="AT142" s="17" t="s">
        <v>139</v>
      </c>
      <c r="AU142" s="17" t="s">
        <v>86</v>
      </c>
      <c r="AY142" s="17" t="s">
        <v>137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7" t="s">
        <v>83</v>
      </c>
      <c r="BK142" s="161">
        <f>ROUND(I142*H142,2)</f>
        <v>0</v>
      </c>
      <c r="BL142" s="17" t="s">
        <v>144</v>
      </c>
      <c r="BM142" s="17" t="s">
        <v>391</v>
      </c>
    </row>
    <row r="143" s="1" customFormat="1" ht="16.5" customHeight="1">
      <c r="B143" s="151"/>
      <c r="C143" s="152" t="s">
        <v>304</v>
      </c>
      <c r="D143" s="152" t="s">
        <v>139</v>
      </c>
      <c r="E143" s="153" t="s">
        <v>392</v>
      </c>
      <c r="F143" s="154" t="s">
        <v>393</v>
      </c>
      <c r="G143" s="155" t="s">
        <v>175</v>
      </c>
      <c r="H143" s="156">
        <v>387.22800000000001</v>
      </c>
      <c r="I143" s="157">
        <v>0</v>
      </c>
      <c r="J143" s="157">
        <f>ROUND(I143*H143,2)</f>
        <v>0</v>
      </c>
      <c r="K143" s="154" t="s">
        <v>1</v>
      </c>
      <c r="L143" s="32"/>
      <c r="M143" s="60" t="s">
        <v>1</v>
      </c>
      <c r="N143" s="158" t="s">
        <v>46</v>
      </c>
      <c r="O143" s="159">
        <v>0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AR143" s="17" t="s">
        <v>144</v>
      </c>
      <c r="AT143" s="17" t="s">
        <v>139</v>
      </c>
      <c r="AU143" s="17" t="s">
        <v>86</v>
      </c>
      <c r="AY143" s="17" t="s">
        <v>137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7" t="s">
        <v>83</v>
      </c>
      <c r="BK143" s="161">
        <f>ROUND(I143*H143,2)</f>
        <v>0</v>
      </c>
      <c r="BL143" s="17" t="s">
        <v>144</v>
      </c>
      <c r="BM143" s="17" t="s">
        <v>394</v>
      </c>
    </row>
    <row r="144" s="1" customFormat="1">
      <c r="B144" s="32"/>
      <c r="D144" s="163" t="s">
        <v>152</v>
      </c>
      <c r="F144" s="170" t="s">
        <v>395</v>
      </c>
      <c r="L144" s="32"/>
      <c r="M144" s="171"/>
      <c r="N144" s="62"/>
      <c r="O144" s="62"/>
      <c r="P144" s="62"/>
      <c r="Q144" s="62"/>
      <c r="R144" s="62"/>
      <c r="S144" s="62"/>
      <c r="T144" s="63"/>
      <c r="AT144" s="17" t="s">
        <v>152</v>
      </c>
      <c r="AU144" s="17" t="s">
        <v>86</v>
      </c>
    </row>
    <row r="145" s="11" customFormat="1">
      <c r="B145" s="162"/>
      <c r="D145" s="163" t="s">
        <v>146</v>
      </c>
      <c r="F145" s="165" t="s">
        <v>396</v>
      </c>
      <c r="H145" s="166">
        <v>387.22800000000001</v>
      </c>
      <c r="L145" s="162"/>
      <c r="M145" s="167"/>
      <c r="N145" s="168"/>
      <c r="O145" s="168"/>
      <c r="P145" s="168"/>
      <c r="Q145" s="168"/>
      <c r="R145" s="168"/>
      <c r="S145" s="168"/>
      <c r="T145" s="169"/>
      <c r="AT145" s="164" t="s">
        <v>146</v>
      </c>
      <c r="AU145" s="164" t="s">
        <v>86</v>
      </c>
      <c r="AV145" s="11" t="s">
        <v>86</v>
      </c>
      <c r="AW145" s="11" t="s">
        <v>3</v>
      </c>
      <c r="AX145" s="11" t="s">
        <v>83</v>
      </c>
      <c r="AY145" s="164" t="s">
        <v>137</v>
      </c>
    </row>
    <row r="146" s="1" customFormat="1" ht="16.5" customHeight="1">
      <c r="B146" s="151"/>
      <c r="C146" s="152" t="s">
        <v>309</v>
      </c>
      <c r="D146" s="152" t="s">
        <v>139</v>
      </c>
      <c r="E146" s="153" t="s">
        <v>397</v>
      </c>
      <c r="F146" s="154" t="s">
        <v>398</v>
      </c>
      <c r="G146" s="155" t="s">
        <v>175</v>
      </c>
      <c r="H146" s="156">
        <v>47.905999999999999</v>
      </c>
      <c r="I146" s="157">
        <v>0</v>
      </c>
      <c r="J146" s="157">
        <f>ROUND(I146*H146,2)</f>
        <v>0</v>
      </c>
      <c r="K146" s="154" t="s">
        <v>1</v>
      </c>
      <c r="L146" s="32"/>
      <c r="M146" s="60" t="s">
        <v>1</v>
      </c>
      <c r="N146" s="158" t="s">
        <v>46</v>
      </c>
      <c r="O146" s="159">
        <v>0</v>
      </c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AR146" s="17" t="s">
        <v>144</v>
      </c>
      <c r="AT146" s="17" t="s">
        <v>139</v>
      </c>
      <c r="AU146" s="17" t="s">
        <v>86</v>
      </c>
      <c r="AY146" s="17" t="s">
        <v>137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7" t="s">
        <v>83</v>
      </c>
      <c r="BK146" s="161">
        <f>ROUND(I146*H146,2)</f>
        <v>0</v>
      </c>
      <c r="BL146" s="17" t="s">
        <v>144</v>
      </c>
      <c r="BM146" s="17" t="s">
        <v>399</v>
      </c>
    </row>
    <row r="147" s="1" customFormat="1">
      <c r="B147" s="32"/>
      <c r="D147" s="163" t="s">
        <v>152</v>
      </c>
      <c r="F147" s="170" t="s">
        <v>400</v>
      </c>
      <c r="L147" s="32"/>
      <c r="M147" s="171"/>
      <c r="N147" s="62"/>
      <c r="O147" s="62"/>
      <c r="P147" s="62"/>
      <c r="Q147" s="62"/>
      <c r="R147" s="62"/>
      <c r="S147" s="62"/>
      <c r="T147" s="63"/>
      <c r="AT147" s="17" t="s">
        <v>152</v>
      </c>
      <c r="AU147" s="17" t="s">
        <v>86</v>
      </c>
    </row>
    <row r="148" s="11" customFormat="1">
      <c r="B148" s="162"/>
      <c r="D148" s="163" t="s">
        <v>146</v>
      </c>
      <c r="F148" s="165" t="s">
        <v>401</v>
      </c>
      <c r="H148" s="166">
        <v>47.905999999999999</v>
      </c>
      <c r="L148" s="162"/>
      <c r="M148" s="167"/>
      <c r="N148" s="168"/>
      <c r="O148" s="168"/>
      <c r="P148" s="168"/>
      <c r="Q148" s="168"/>
      <c r="R148" s="168"/>
      <c r="S148" s="168"/>
      <c r="T148" s="169"/>
      <c r="AT148" s="164" t="s">
        <v>146</v>
      </c>
      <c r="AU148" s="164" t="s">
        <v>86</v>
      </c>
      <c r="AV148" s="11" t="s">
        <v>86</v>
      </c>
      <c r="AW148" s="11" t="s">
        <v>3</v>
      </c>
      <c r="AX148" s="11" t="s">
        <v>83</v>
      </c>
      <c r="AY148" s="164" t="s">
        <v>137</v>
      </c>
    </row>
    <row r="149" s="1" customFormat="1" ht="16.5" customHeight="1">
      <c r="B149" s="151"/>
      <c r="C149" s="152" t="s">
        <v>312</v>
      </c>
      <c r="D149" s="152" t="s">
        <v>139</v>
      </c>
      <c r="E149" s="153" t="s">
        <v>402</v>
      </c>
      <c r="F149" s="154" t="s">
        <v>403</v>
      </c>
      <c r="G149" s="155" t="s">
        <v>158</v>
      </c>
      <c r="H149" s="156">
        <v>54.774999999999999</v>
      </c>
      <c r="I149" s="157">
        <v>0</v>
      </c>
      <c r="J149" s="157">
        <f>ROUND(I149*H149,2)</f>
        <v>0</v>
      </c>
      <c r="K149" s="154" t="s">
        <v>143</v>
      </c>
      <c r="L149" s="32"/>
      <c r="M149" s="60" t="s">
        <v>1</v>
      </c>
      <c r="N149" s="158" t="s">
        <v>46</v>
      </c>
      <c r="O149" s="159">
        <v>0</v>
      </c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AR149" s="17" t="s">
        <v>144</v>
      </c>
      <c r="AT149" s="17" t="s">
        <v>139</v>
      </c>
      <c r="AU149" s="17" t="s">
        <v>86</v>
      </c>
      <c r="AY149" s="17" t="s">
        <v>137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83</v>
      </c>
      <c r="BK149" s="161">
        <f>ROUND(I149*H149,2)</f>
        <v>0</v>
      </c>
      <c r="BL149" s="17" t="s">
        <v>144</v>
      </c>
      <c r="BM149" s="17" t="s">
        <v>404</v>
      </c>
    </row>
    <row r="150" s="1" customFormat="1">
      <c r="B150" s="32"/>
      <c r="D150" s="163" t="s">
        <v>152</v>
      </c>
      <c r="F150" s="170" t="s">
        <v>405</v>
      </c>
      <c r="L150" s="32"/>
      <c r="M150" s="171"/>
      <c r="N150" s="62"/>
      <c r="O150" s="62"/>
      <c r="P150" s="62"/>
      <c r="Q150" s="62"/>
      <c r="R150" s="62"/>
      <c r="S150" s="62"/>
      <c r="T150" s="63"/>
      <c r="AT150" s="17" t="s">
        <v>152</v>
      </c>
      <c r="AU150" s="17" t="s">
        <v>86</v>
      </c>
    </row>
    <row r="151" s="13" customFormat="1">
      <c r="B151" s="185"/>
      <c r="D151" s="163" t="s">
        <v>146</v>
      </c>
      <c r="E151" s="186" t="s">
        <v>1</v>
      </c>
      <c r="F151" s="187" t="s">
        <v>406</v>
      </c>
      <c r="H151" s="186" t="s">
        <v>1</v>
      </c>
      <c r="L151" s="185"/>
      <c r="M151" s="188"/>
      <c r="N151" s="189"/>
      <c r="O151" s="189"/>
      <c r="P151" s="189"/>
      <c r="Q151" s="189"/>
      <c r="R151" s="189"/>
      <c r="S151" s="189"/>
      <c r="T151" s="190"/>
      <c r="AT151" s="186" t="s">
        <v>146</v>
      </c>
      <c r="AU151" s="186" t="s">
        <v>86</v>
      </c>
      <c r="AV151" s="13" t="s">
        <v>83</v>
      </c>
      <c r="AW151" s="13" t="s">
        <v>36</v>
      </c>
      <c r="AX151" s="13" t="s">
        <v>75</v>
      </c>
      <c r="AY151" s="186" t="s">
        <v>137</v>
      </c>
    </row>
    <row r="152" s="11" customFormat="1">
      <c r="B152" s="162"/>
      <c r="D152" s="163" t="s">
        <v>146</v>
      </c>
      <c r="E152" s="164" t="s">
        <v>1</v>
      </c>
      <c r="F152" s="165" t="s">
        <v>407</v>
      </c>
      <c r="H152" s="166">
        <v>8.7400000000000002</v>
      </c>
      <c r="L152" s="162"/>
      <c r="M152" s="167"/>
      <c r="N152" s="168"/>
      <c r="O152" s="168"/>
      <c r="P152" s="168"/>
      <c r="Q152" s="168"/>
      <c r="R152" s="168"/>
      <c r="S152" s="168"/>
      <c r="T152" s="169"/>
      <c r="AT152" s="164" t="s">
        <v>146</v>
      </c>
      <c r="AU152" s="164" t="s">
        <v>86</v>
      </c>
      <c r="AV152" s="11" t="s">
        <v>86</v>
      </c>
      <c r="AW152" s="11" t="s">
        <v>36</v>
      </c>
      <c r="AX152" s="11" t="s">
        <v>75</v>
      </c>
      <c r="AY152" s="164" t="s">
        <v>137</v>
      </c>
    </row>
    <row r="153" s="11" customFormat="1">
      <c r="B153" s="162"/>
      <c r="D153" s="163" t="s">
        <v>146</v>
      </c>
      <c r="E153" s="164" t="s">
        <v>1</v>
      </c>
      <c r="F153" s="165" t="s">
        <v>408</v>
      </c>
      <c r="H153" s="166">
        <v>21.035</v>
      </c>
      <c r="L153" s="162"/>
      <c r="M153" s="167"/>
      <c r="N153" s="168"/>
      <c r="O153" s="168"/>
      <c r="P153" s="168"/>
      <c r="Q153" s="168"/>
      <c r="R153" s="168"/>
      <c r="S153" s="168"/>
      <c r="T153" s="169"/>
      <c r="AT153" s="164" t="s">
        <v>146</v>
      </c>
      <c r="AU153" s="164" t="s">
        <v>86</v>
      </c>
      <c r="AV153" s="11" t="s">
        <v>86</v>
      </c>
      <c r="AW153" s="11" t="s">
        <v>36</v>
      </c>
      <c r="AX153" s="11" t="s">
        <v>75</v>
      </c>
      <c r="AY153" s="164" t="s">
        <v>137</v>
      </c>
    </row>
    <row r="154" s="11" customFormat="1">
      <c r="B154" s="162"/>
      <c r="D154" s="163" t="s">
        <v>146</v>
      </c>
      <c r="E154" s="164" t="s">
        <v>1</v>
      </c>
      <c r="F154" s="165" t="s">
        <v>409</v>
      </c>
      <c r="H154" s="166">
        <v>25</v>
      </c>
      <c r="L154" s="162"/>
      <c r="M154" s="167"/>
      <c r="N154" s="168"/>
      <c r="O154" s="168"/>
      <c r="P154" s="168"/>
      <c r="Q154" s="168"/>
      <c r="R154" s="168"/>
      <c r="S154" s="168"/>
      <c r="T154" s="169"/>
      <c r="AT154" s="164" t="s">
        <v>146</v>
      </c>
      <c r="AU154" s="164" t="s">
        <v>86</v>
      </c>
      <c r="AV154" s="11" t="s">
        <v>86</v>
      </c>
      <c r="AW154" s="11" t="s">
        <v>36</v>
      </c>
      <c r="AX154" s="11" t="s">
        <v>75</v>
      </c>
      <c r="AY154" s="164" t="s">
        <v>137</v>
      </c>
    </row>
    <row r="155" s="12" customFormat="1">
      <c r="B155" s="175"/>
      <c r="D155" s="163" t="s">
        <v>146</v>
      </c>
      <c r="E155" s="176" t="s">
        <v>1</v>
      </c>
      <c r="F155" s="177" t="s">
        <v>215</v>
      </c>
      <c r="H155" s="178">
        <v>54.774999999999999</v>
      </c>
      <c r="L155" s="175"/>
      <c r="M155" s="179"/>
      <c r="N155" s="180"/>
      <c r="O155" s="180"/>
      <c r="P155" s="180"/>
      <c r="Q155" s="180"/>
      <c r="R155" s="180"/>
      <c r="S155" s="180"/>
      <c r="T155" s="181"/>
      <c r="AT155" s="176" t="s">
        <v>146</v>
      </c>
      <c r="AU155" s="176" t="s">
        <v>86</v>
      </c>
      <c r="AV155" s="12" t="s">
        <v>144</v>
      </c>
      <c r="AW155" s="12" t="s">
        <v>36</v>
      </c>
      <c r="AX155" s="12" t="s">
        <v>83</v>
      </c>
      <c r="AY155" s="176" t="s">
        <v>137</v>
      </c>
    </row>
    <row r="156" s="1" customFormat="1" ht="16.5" customHeight="1">
      <c r="B156" s="151"/>
      <c r="C156" s="152" t="s">
        <v>8</v>
      </c>
      <c r="D156" s="152" t="s">
        <v>139</v>
      </c>
      <c r="E156" s="153" t="s">
        <v>410</v>
      </c>
      <c r="F156" s="154" t="s">
        <v>411</v>
      </c>
      <c r="G156" s="155" t="s">
        <v>158</v>
      </c>
      <c r="H156" s="156">
        <v>717.952</v>
      </c>
      <c r="I156" s="157">
        <v>0</v>
      </c>
      <c r="J156" s="157">
        <f>ROUND(I156*H156,2)</f>
        <v>0</v>
      </c>
      <c r="K156" s="154" t="s">
        <v>143</v>
      </c>
      <c r="L156" s="32"/>
      <c r="M156" s="60" t="s">
        <v>1</v>
      </c>
      <c r="N156" s="158" t="s">
        <v>46</v>
      </c>
      <c r="O156" s="159">
        <v>0</v>
      </c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AR156" s="17" t="s">
        <v>144</v>
      </c>
      <c r="AT156" s="17" t="s">
        <v>139</v>
      </c>
      <c r="AU156" s="17" t="s">
        <v>86</v>
      </c>
      <c r="AY156" s="17" t="s">
        <v>137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83</v>
      </c>
      <c r="BK156" s="161">
        <f>ROUND(I156*H156,2)</f>
        <v>0</v>
      </c>
      <c r="BL156" s="17" t="s">
        <v>144</v>
      </c>
      <c r="BM156" s="17" t="s">
        <v>412</v>
      </c>
    </row>
    <row r="157" s="1" customFormat="1">
      <c r="B157" s="32"/>
      <c r="D157" s="163" t="s">
        <v>152</v>
      </c>
      <c r="F157" s="170" t="s">
        <v>413</v>
      </c>
      <c r="L157" s="32"/>
      <c r="M157" s="171"/>
      <c r="N157" s="62"/>
      <c r="O157" s="62"/>
      <c r="P157" s="62"/>
      <c r="Q157" s="62"/>
      <c r="R157" s="62"/>
      <c r="S157" s="62"/>
      <c r="T157" s="63"/>
      <c r="AT157" s="17" t="s">
        <v>152</v>
      </c>
      <c r="AU157" s="17" t="s">
        <v>86</v>
      </c>
    </row>
    <row r="158" s="13" customFormat="1">
      <c r="B158" s="185"/>
      <c r="D158" s="163" t="s">
        <v>146</v>
      </c>
      <c r="E158" s="186" t="s">
        <v>1</v>
      </c>
      <c r="F158" s="187" t="s">
        <v>414</v>
      </c>
      <c r="H158" s="186" t="s">
        <v>1</v>
      </c>
      <c r="L158" s="185"/>
      <c r="M158" s="188"/>
      <c r="N158" s="189"/>
      <c r="O158" s="189"/>
      <c r="P158" s="189"/>
      <c r="Q158" s="189"/>
      <c r="R158" s="189"/>
      <c r="S158" s="189"/>
      <c r="T158" s="190"/>
      <c r="AT158" s="186" t="s">
        <v>146</v>
      </c>
      <c r="AU158" s="186" t="s">
        <v>86</v>
      </c>
      <c r="AV158" s="13" t="s">
        <v>83</v>
      </c>
      <c r="AW158" s="13" t="s">
        <v>36</v>
      </c>
      <c r="AX158" s="13" t="s">
        <v>75</v>
      </c>
      <c r="AY158" s="186" t="s">
        <v>137</v>
      </c>
    </row>
    <row r="159" s="11" customFormat="1">
      <c r="B159" s="162"/>
      <c r="D159" s="163" t="s">
        <v>146</v>
      </c>
      <c r="E159" s="164" t="s">
        <v>1</v>
      </c>
      <c r="F159" s="165" t="s">
        <v>415</v>
      </c>
      <c r="H159" s="166">
        <v>459.952</v>
      </c>
      <c r="L159" s="162"/>
      <c r="M159" s="167"/>
      <c r="N159" s="168"/>
      <c r="O159" s="168"/>
      <c r="P159" s="168"/>
      <c r="Q159" s="168"/>
      <c r="R159" s="168"/>
      <c r="S159" s="168"/>
      <c r="T159" s="169"/>
      <c r="AT159" s="164" t="s">
        <v>146</v>
      </c>
      <c r="AU159" s="164" t="s">
        <v>86</v>
      </c>
      <c r="AV159" s="11" t="s">
        <v>86</v>
      </c>
      <c r="AW159" s="11" t="s">
        <v>36</v>
      </c>
      <c r="AX159" s="11" t="s">
        <v>75</v>
      </c>
      <c r="AY159" s="164" t="s">
        <v>137</v>
      </c>
    </row>
    <row r="160" s="13" customFormat="1">
      <c r="B160" s="185"/>
      <c r="D160" s="163" t="s">
        <v>146</v>
      </c>
      <c r="E160" s="186" t="s">
        <v>1</v>
      </c>
      <c r="F160" s="187" t="s">
        <v>416</v>
      </c>
      <c r="H160" s="186" t="s">
        <v>1</v>
      </c>
      <c r="L160" s="185"/>
      <c r="M160" s="188"/>
      <c r="N160" s="189"/>
      <c r="O160" s="189"/>
      <c r="P160" s="189"/>
      <c r="Q160" s="189"/>
      <c r="R160" s="189"/>
      <c r="S160" s="189"/>
      <c r="T160" s="190"/>
      <c r="AT160" s="186" t="s">
        <v>146</v>
      </c>
      <c r="AU160" s="186" t="s">
        <v>86</v>
      </c>
      <c r="AV160" s="13" t="s">
        <v>83</v>
      </c>
      <c r="AW160" s="13" t="s">
        <v>36</v>
      </c>
      <c r="AX160" s="13" t="s">
        <v>75</v>
      </c>
      <c r="AY160" s="186" t="s">
        <v>137</v>
      </c>
    </row>
    <row r="161" s="11" customFormat="1">
      <c r="B161" s="162"/>
      <c r="D161" s="163" t="s">
        <v>146</v>
      </c>
      <c r="E161" s="164" t="s">
        <v>1</v>
      </c>
      <c r="F161" s="165" t="s">
        <v>417</v>
      </c>
      <c r="H161" s="166">
        <v>96</v>
      </c>
      <c r="L161" s="162"/>
      <c r="M161" s="167"/>
      <c r="N161" s="168"/>
      <c r="O161" s="168"/>
      <c r="P161" s="168"/>
      <c r="Q161" s="168"/>
      <c r="R161" s="168"/>
      <c r="S161" s="168"/>
      <c r="T161" s="169"/>
      <c r="AT161" s="164" t="s">
        <v>146</v>
      </c>
      <c r="AU161" s="164" t="s">
        <v>86</v>
      </c>
      <c r="AV161" s="11" t="s">
        <v>86</v>
      </c>
      <c r="AW161" s="11" t="s">
        <v>36</v>
      </c>
      <c r="AX161" s="11" t="s">
        <v>75</v>
      </c>
      <c r="AY161" s="164" t="s">
        <v>137</v>
      </c>
    </row>
    <row r="162" s="11" customFormat="1">
      <c r="B162" s="162"/>
      <c r="D162" s="163" t="s">
        <v>146</v>
      </c>
      <c r="E162" s="164" t="s">
        <v>1</v>
      </c>
      <c r="F162" s="165" t="s">
        <v>418</v>
      </c>
      <c r="H162" s="166">
        <v>162</v>
      </c>
      <c r="L162" s="162"/>
      <c r="M162" s="167"/>
      <c r="N162" s="168"/>
      <c r="O162" s="168"/>
      <c r="P162" s="168"/>
      <c r="Q162" s="168"/>
      <c r="R162" s="168"/>
      <c r="S162" s="168"/>
      <c r="T162" s="169"/>
      <c r="AT162" s="164" t="s">
        <v>146</v>
      </c>
      <c r="AU162" s="164" t="s">
        <v>86</v>
      </c>
      <c r="AV162" s="11" t="s">
        <v>86</v>
      </c>
      <c r="AW162" s="11" t="s">
        <v>36</v>
      </c>
      <c r="AX162" s="11" t="s">
        <v>75</v>
      </c>
      <c r="AY162" s="164" t="s">
        <v>137</v>
      </c>
    </row>
    <row r="163" s="12" customFormat="1">
      <c r="B163" s="175"/>
      <c r="D163" s="163" t="s">
        <v>146</v>
      </c>
      <c r="E163" s="176" t="s">
        <v>1</v>
      </c>
      <c r="F163" s="177" t="s">
        <v>215</v>
      </c>
      <c r="H163" s="178">
        <v>717.952</v>
      </c>
      <c r="L163" s="175"/>
      <c r="M163" s="179"/>
      <c r="N163" s="180"/>
      <c r="O163" s="180"/>
      <c r="P163" s="180"/>
      <c r="Q163" s="180"/>
      <c r="R163" s="180"/>
      <c r="S163" s="180"/>
      <c r="T163" s="181"/>
      <c r="AT163" s="176" t="s">
        <v>146</v>
      </c>
      <c r="AU163" s="176" t="s">
        <v>86</v>
      </c>
      <c r="AV163" s="12" t="s">
        <v>144</v>
      </c>
      <c r="AW163" s="12" t="s">
        <v>36</v>
      </c>
      <c r="AX163" s="12" t="s">
        <v>83</v>
      </c>
      <c r="AY163" s="176" t="s">
        <v>137</v>
      </c>
    </row>
    <row r="164" s="1" customFormat="1" ht="16.5" customHeight="1">
      <c r="B164" s="151"/>
      <c r="C164" s="152" t="s">
        <v>322</v>
      </c>
      <c r="D164" s="152" t="s">
        <v>139</v>
      </c>
      <c r="E164" s="153" t="s">
        <v>419</v>
      </c>
      <c r="F164" s="154" t="s">
        <v>420</v>
      </c>
      <c r="G164" s="155" t="s">
        <v>158</v>
      </c>
      <c r="H164" s="156">
        <v>717.952</v>
      </c>
      <c r="I164" s="157">
        <v>0</v>
      </c>
      <c r="J164" s="157">
        <f>ROUND(I164*H164,2)</f>
        <v>0</v>
      </c>
      <c r="K164" s="154" t="s">
        <v>143</v>
      </c>
      <c r="L164" s="32"/>
      <c r="M164" s="60" t="s">
        <v>1</v>
      </c>
      <c r="N164" s="158" t="s">
        <v>46</v>
      </c>
      <c r="O164" s="159">
        <v>0</v>
      </c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AR164" s="17" t="s">
        <v>144</v>
      </c>
      <c r="AT164" s="17" t="s">
        <v>139</v>
      </c>
      <c r="AU164" s="17" t="s">
        <v>86</v>
      </c>
      <c r="AY164" s="17" t="s">
        <v>137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7" t="s">
        <v>83</v>
      </c>
      <c r="BK164" s="161">
        <f>ROUND(I164*H164,2)</f>
        <v>0</v>
      </c>
      <c r="BL164" s="17" t="s">
        <v>144</v>
      </c>
      <c r="BM164" s="17" t="s">
        <v>421</v>
      </c>
    </row>
    <row r="165" s="1" customFormat="1" ht="16.5" customHeight="1">
      <c r="B165" s="151"/>
      <c r="C165" s="152" t="s">
        <v>327</v>
      </c>
      <c r="D165" s="152" t="s">
        <v>139</v>
      </c>
      <c r="E165" s="153" t="s">
        <v>422</v>
      </c>
      <c r="F165" s="154" t="s">
        <v>423</v>
      </c>
      <c r="G165" s="155" t="s">
        <v>158</v>
      </c>
      <c r="H165" s="156">
        <v>5.5839999999999996</v>
      </c>
      <c r="I165" s="157">
        <v>0</v>
      </c>
      <c r="J165" s="157">
        <f>ROUND(I165*H165,2)</f>
        <v>0</v>
      </c>
      <c r="K165" s="154" t="s">
        <v>143</v>
      </c>
      <c r="L165" s="32"/>
      <c r="M165" s="60" t="s">
        <v>1</v>
      </c>
      <c r="N165" s="158" t="s">
        <v>46</v>
      </c>
      <c r="O165" s="159">
        <v>0</v>
      </c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AR165" s="17" t="s">
        <v>144</v>
      </c>
      <c r="AT165" s="17" t="s">
        <v>139</v>
      </c>
      <c r="AU165" s="17" t="s">
        <v>86</v>
      </c>
      <c r="AY165" s="17" t="s">
        <v>137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7" t="s">
        <v>83</v>
      </c>
      <c r="BK165" s="161">
        <f>ROUND(I165*H165,2)</f>
        <v>0</v>
      </c>
      <c r="BL165" s="17" t="s">
        <v>144</v>
      </c>
      <c r="BM165" s="17" t="s">
        <v>424</v>
      </c>
    </row>
    <row r="166" s="1" customFormat="1">
      <c r="B166" s="32"/>
      <c r="D166" s="163" t="s">
        <v>152</v>
      </c>
      <c r="F166" s="170" t="s">
        <v>425</v>
      </c>
      <c r="L166" s="32"/>
      <c r="M166" s="171"/>
      <c r="N166" s="62"/>
      <c r="O166" s="62"/>
      <c r="P166" s="62"/>
      <c r="Q166" s="62"/>
      <c r="R166" s="62"/>
      <c r="S166" s="62"/>
      <c r="T166" s="63"/>
      <c r="AT166" s="17" t="s">
        <v>152</v>
      </c>
      <c r="AU166" s="17" t="s">
        <v>86</v>
      </c>
    </row>
    <row r="167" s="13" customFormat="1">
      <c r="B167" s="185"/>
      <c r="D167" s="163" t="s">
        <v>146</v>
      </c>
      <c r="E167" s="186" t="s">
        <v>1</v>
      </c>
      <c r="F167" s="187" t="s">
        <v>426</v>
      </c>
      <c r="H167" s="186" t="s">
        <v>1</v>
      </c>
      <c r="L167" s="185"/>
      <c r="M167" s="188"/>
      <c r="N167" s="189"/>
      <c r="O167" s="189"/>
      <c r="P167" s="189"/>
      <c r="Q167" s="189"/>
      <c r="R167" s="189"/>
      <c r="S167" s="189"/>
      <c r="T167" s="190"/>
      <c r="AT167" s="186" t="s">
        <v>146</v>
      </c>
      <c r="AU167" s="186" t="s">
        <v>86</v>
      </c>
      <c r="AV167" s="13" t="s">
        <v>83</v>
      </c>
      <c r="AW167" s="13" t="s">
        <v>36</v>
      </c>
      <c r="AX167" s="13" t="s">
        <v>75</v>
      </c>
      <c r="AY167" s="186" t="s">
        <v>137</v>
      </c>
    </row>
    <row r="168" s="11" customFormat="1">
      <c r="B168" s="162"/>
      <c r="D168" s="163" t="s">
        <v>146</v>
      </c>
      <c r="E168" s="164" t="s">
        <v>1</v>
      </c>
      <c r="F168" s="165" t="s">
        <v>427</v>
      </c>
      <c r="H168" s="166">
        <v>2.843</v>
      </c>
      <c r="L168" s="162"/>
      <c r="M168" s="167"/>
      <c r="N168" s="168"/>
      <c r="O168" s="168"/>
      <c r="P168" s="168"/>
      <c r="Q168" s="168"/>
      <c r="R168" s="168"/>
      <c r="S168" s="168"/>
      <c r="T168" s="169"/>
      <c r="AT168" s="164" t="s">
        <v>146</v>
      </c>
      <c r="AU168" s="164" t="s">
        <v>86</v>
      </c>
      <c r="AV168" s="11" t="s">
        <v>86</v>
      </c>
      <c r="AW168" s="11" t="s">
        <v>36</v>
      </c>
      <c r="AX168" s="11" t="s">
        <v>75</v>
      </c>
      <c r="AY168" s="164" t="s">
        <v>137</v>
      </c>
    </row>
    <row r="169" s="11" customFormat="1">
      <c r="B169" s="162"/>
      <c r="D169" s="163" t="s">
        <v>146</v>
      </c>
      <c r="E169" s="164" t="s">
        <v>1</v>
      </c>
      <c r="F169" s="165" t="s">
        <v>428</v>
      </c>
      <c r="H169" s="166">
        <v>2.7410000000000001</v>
      </c>
      <c r="L169" s="162"/>
      <c r="M169" s="167"/>
      <c r="N169" s="168"/>
      <c r="O169" s="168"/>
      <c r="P169" s="168"/>
      <c r="Q169" s="168"/>
      <c r="R169" s="168"/>
      <c r="S169" s="168"/>
      <c r="T169" s="169"/>
      <c r="AT169" s="164" t="s">
        <v>146</v>
      </c>
      <c r="AU169" s="164" t="s">
        <v>86</v>
      </c>
      <c r="AV169" s="11" t="s">
        <v>86</v>
      </c>
      <c r="AW169" s="11" t="s">
        <v>36</v>
      </c>
      <c r="AX169" s="11" t="s">
        <v>75</v>
      </c>
      <c r="AY169" s="164" t="s">
        <v>137</v>
      </c>
    </row>
    <row r="170" s="12" customFormat="1">
      <c r="B170" s="175"/>
      <c r="D170" s="163" t="s">
        <v>146</v>
      </c>
      <c r="E170" s="176" t="s">
        <v>1</v>
      </c>
      <c r="F170" s="177" t="s">
        <v>215</v>
      </c>
      <c r="H170" s="178">
        <v>5.5839999999999996</v>
      </c>
      <c r="L170" s="175"/>
      <c r="M170" s="179"/>
      <c r="N170" s="180"/>
      <c r="O170" s="180"/>
      <c r="P170" s="180"/>
      <c r="Q170" s="180"/>
      <c r="R170" s="180"/>
      <c r="S170" s="180"/>
      <c r="T170" s="181"/>
      <c r="AT170" s="176" t="s">
        <v>146</v>
      </c>
      <c r="AU170" s="176" t="s">
        <v>86</v>
      </c>
      <c r="AV170" s="12" t="s">
        <v>144</v>
      </c>
      <c r="AW170" s="12" t="s">
        <v>36</v>
      </c>
      <c r="AX170" s="12" t="s">
        <v>83</v>
      </c>
      <c r="AY170" s="176" t="s">
        <v>137</v>
      </c>
    </row>
    <row r="171" s="1" customFormat="1" ht="16.5" customHeight="1">
      <c r="B171" s="151"/>
      <c r="C171" s="152" t="s">
        <v>429</v>
      </c>
      <c r="D171" s="152" t="s">
        <v>139</v>
      </c>
      <c r="E171" s="153" t="s">
        <v>430</v>
      </c>
      <c r="F171" s="154" t="s">
        <v>431</v>
      </c>
      <c r="G171" s="155" t="s">
        <v>158</v>
      </c>
      <c r="H171" s="156">
        <v>5.5839999999999996</v>
      </c>
      <c r="I171" s="157">
        <v>0</v>
      </c>
      <c r="J171" s="157">
        <f>ROUND(I171*H171,2)</f>
        <v>0</v>
      </c>
      <c r="K171" s="154" t="s">
        <v>143</v>
      </c>
      <c r="L171" s="32"/>
      <c r="M171" s="60" t="s">
        <v>1</v>
      </c>
      <c r="N171" s="158" t="s">
        <v>46</v>
      </c>
      <c r="O171" s="159">
        <v>0</v>
      </c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AR171" s="17" t="s">
        <v>144</v>
      </c>
      <c r="AT171" s="17" t="s">
        <v>139</v>
      </c>
      <c r="AU171" s="17" t="s">
        <v>86</v>
      </c>
      <c r="AY171" s="17" t="s">
        <v>137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7" t="s">
        <v>83</v>
      </c>
      <c r="BK171" s="161">
        <f>ROUND(I171*H171,2)</f>
        <v>0</v>
      </c>
      <c r="BL171" s="17" t="s">
        <v>144</v>
      </c>
      <c r="BM171" s="17" t="s">
        <v>432</v>
      </c>
    </row>
    <row r="172" s="1" customFormat="1" ht="16.5" customHeight="1">
      <c r="B172" s="151"/>
      <c r="C172" s="152" t="s">
        <v>433</v>
      </c>
      <c r="D172" s="152" t="s">
        <v>139</v>
      </c>
      <c r="E172" s="153" t="s">
        <v>434</v>
      </c>
      <c r="F172" s="154" t="s">
        <v>435</v>
      </c>
      <c r="G172" s="155" t="s">
        <v>150</v>
      </c>
      <c r="H172" s="156">
        <v>200</v>
      </c>
      <c r="I172" s="157">
        <v>0</v>
      </c>
      <c r="J172" s="157">
        <f>ROUND(I172*H172,2)</f>
        <v>0</v>
      </c>
      <c r="K172" s="154" t="s">
        <v>143</v>
      </c>
      <c r="L172" s="32"/>
      <c r="M172" s="60" t="s">
        <v>1</v>
      </c>
      <c r="N172" s="158" t="s">
        <v>46</v>
      </c>
      <c r="O172" s="159">
        <v>0</v>
      </c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AR172" s="17" t="s">
        <v>144</v>
      </c>
      <c r="AT172" s="17" t="s">
        <v>139</v>
      </c>
      <c r="AU172" s="17" t="s">
        <v>86</v>
      </c>
      <c r="AY172" s="17" t="s">
        <v>137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7" t="s">
        <v>83</v>
      </c>
      <c r="BK172" s="161">
        <f>ROUND(I172*H172,2)</f>
        <v>0</v>
      </c>
      <c r="BL172" s="17" t="s">
        <v>144</v>
      </c>
      <c r="BM172" s="17" t="s">
        <v>436</v>
      </c>
    </row>
    <row r="173" s="1" customFormat="1">
      <c r="B173" s="32"/>
      <c r="D173" s="163" t="s">
        <v>152</v>
      </c>
      <c r="F173" s="170" t="s">
        <v>437</v>
      </c>
      <c r="L173" s="32"/>
      <c r="M173" s="171"/>
      <c r="N173" s="62"/>
      <c r="O173" s="62"/>
      <c r="P173" s="62"/>
      <c r="Q173" s="62"/>
      <c r="R173" s="62"/>
      <c r="S173" s="62"/>
      <c r="T173" s="63"/>
      <c r="AT173" s="17" t="s">
        <v>152</v>
      </c>
      <c r="AU173" s="17" t="s">
        <v>86</v>
      </c>
    </row>
    <row r="174" s="13" customFormat="1">
      <c r="B174" s="185"/>
      <c r="D174" s="163" t="s">
        <v>146</v>
      </c>
      <c r="E174" s="186" t="s">
        <v>1</v>
      </c>
      <c r="F174" s="187" t="s">
        <v>438</v>
      </c>
      <c r="H174" s="186" t="s">
        <v>1</v>
      </c>
      <c r="L174" s="185"/>
      <c r="M174" s="188"/>
      <c r="N174" s="189"/>
      <c r="O174" s="189"/>
      <c r="P174" s="189"/>
      <c r="Q174" s="189"/>
      <c r="R174" s="189"/>
      <c r="S174" s="189"/>
      <c r="T174" s="190"/>
      <c r="AT174" s="186" t="s">
        <v>146</v>
      </c>
      <c r="AU174" s="186" t="s">
        <v>86</v>
      </c>
      <c r="AV174" s="13" t="s">
        <v>83</v>
      </c>
      <c r="AW174" s="13" t="s">
        <v>36</v>
      </c>
      <c r="AX174" s="13" t="s">
        <v>75</v>
      </c>
      <c r="AY174" s="186" t="s">
        <v>137</v>
      </c>
    </row>
    <row r="175" s="11" customFormat="1">
      <c r="B175" s="162"/>
      <c r="D175" s="163" t="s">
        <v>146</v>
      </c>
      <c r="E175" s="164" t="s">
        <v>1</v>
      </c>
      <c r="F175" s="165" t="s">
        <v>439</v>
      </c>
      <c r="H175" s="166">
        <v>200</v>
      </c>
      <c r="L175" s="162"/>
      <c r="M175" s="167"/>
      <c r="N175" s="168"/>
      <c r="O175" s="168"/>
      <c r="P175" s="168"/>
      <c r="Q175" s="168"/>
      <c r="R175" s="168"/>
      <c r="S175" s="168"/>
      <c r="T175" s="169"/>
      <c r="AT175" s="164" t="s">
        <v>146</v>
      </c>
      <c r="AU175" s="164" t="s">
        <v>86</v>
      </c>
      <c r="AV175" s="11" t="s">
        <v>86</v>
      </c>
      <c r="AW175" s="11" t="s">
        <v>36</v>
      </c>
      <c r="AX175" s="11" t="s">
        <v>83</v>
      </c>
      <c r="AY175" s="164" t="s">
        <v>137</v>
      </c>
    </row>
    <row r="176" s="1" customFormat="1" ht="16.5" customHeight="1">
      <c r="B176" s="151"/>
      <c r="C176" s="191" t="s">
        <v>440</v>
      </c>
      <c r="D176" s="191" t="s">
        <v>441</v>
      </c>
      <c r="E176" s="192" t="s">
        <v>442</v>
      </c>
      <c r="F176" s="193" t="s">
        <v>443</v>
      </c>
      <c r="G176" s="194" t="s">
        <v>175</v>
      </c>
      <c r="H176" s="195">
        <v>24.399999999999999</v>
      </c>
      <c r="I176" s="196">
        <v>0</v>
      </c>
      <c r="J176" s="196">
        <f>ROUND(I176*H176,2)</f>
        <v>0</v>
      </c>
      <c r="K176" s="193" t="s">
        <v>143</v>
      </c>
      <c r="L176" s="197"/>
      <c r="M176" s="198" t="s">
        <v>1</v>
      </c>
      <c r="N176" s="199" t="s">
        <v>46</v>
      </c>
      <c r="O176" s="159">
        <v>0</v>
      </c>
      <c r="P176" s="159">
        <f>O176*H176</f>
        <v>0</v>
      </c>
      <c r="Q176" s="159">
        <v>1</v>
      </c>
      <c r="R176" s="159">
        <f>Q176*H176</f>
        <v>24.399999999999999</v>
      </c>
      <c r="S176" s="159">
        <v>0</v>
      </c>
      <c r="T176" s="160">
        <f>S176*H176</f>
        <v>0</v>
      </c>
      <c r="AR176" s="17" t="s">
        <v>188</v>
      </c>
      <c r="AT176" s="17" t="s">
        <v>441</v>
      </c>
      <c r="AU176" s="17" t="s">
        <v>86</v>
      </c>
      <c r="AY176" s="17" t="s">
        <v>137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7" t="s">
        <v>83</v>
      </c>
      <c r="BK176" s="161">
        <f>ROUND(I176*H176,2)</f>
        <v>0</v>
      </c>
      <c r="BL176" s="17" t="s">
        <v>144</v>
      </c>
      <c r="BM176" s="17" t="s">
        <v>444</v>
      </c>
    </row>
    <row r="177" s="1" customFormat="1">
      <c r="B177" s="32"/>
      <c r="D177" s="163" t="s">
        <v>152</v>
      </c>
      <c r="F177" s="170" t="s">
        <v>445</v>
      </c>
      <c r="L177" s="32"/>
      <c r="M177" s="171"/>
      <c r="N177" s="62"/>
      <c r="O177" s="62"/>
      <c r="P177" s="62"/>
      <c r="Q177" s="62"/>
      <c r="R177" s="62"/>
      <c r="S177" s="62"/>
      <c r="T177" s="63"/>
      <c r="AT177" s="17" t="s">
        <v>152</v>
      </c>
      <c r="AU177" s="17" t="s">
        <v>86</v>
      </c>
    </row>
    <row r="178" s="11" customFormat="1">
      <c r="B178" s="162"/>
      <c r="D178" s="163" t="s">
        <v>146</v>
      </c>
      <c r="F178" s="165" t="s">
        <v>446</v>
      </c>
      <c r="H178" s="166">
        <v>24.399999999999999</v>
      </c>
      <c r="L178" s="162"/>
      <c r="M178" s="167"/>
      <c r="N178" s="168"/>
      <c r="O178" s="168"/>
      <c r="P178" s="168"/>
      <c r="Q178" s="168"/>
      <c r="R178" s="168"/>
      <c r="S178" s="168"/>
      <c r="T178" s="169"/>
      <c r="AT178" s="164" t="s">
        <v>146</v>
      </c>
      <c r="AU178" s="164" t="s">
        <v>86</v>
      </c>
      <c r="AV178" s="11" t="s">
        <v>86</v>
      </c>
      <c r="AW178" s="11" t="s">
        <v>3</v>
      </c>
      <c r="AX178" s="11" t="s">
        <v>83</v>
      </c>
      <c r="AY178" s="164" t="s">
        <v>137</v>
      </c>
    </row>
    <row r="179" s="1" customFormat="1" ht="16.5" customHeight="1">
      <c r="B179" s="151"/>
      <c r="C179" s="152" t="s">
        <v>7</v>
      </c>
      <c r="D179" s="152" t="s">
        <v>139</v>
      </c>
      <c r="E179" s="153" t="s">
        <v>447</v>
      </c>
      <c r="F179" s="154" t="s">
        <v>448</v>
      </c>
      <c r="G179" s="155" t="s">
        <v>150</v>
      </c>
      <c r="H179" s="156">
        <v>200</v>
      </c>
      <c r="I179" s="157">
        <v>0</v>
      </c>
      <c r="J179" s="157">
        <f>ROUND(I179*H179,2)</f>
        <v>0</v>
      </c>
      <c r="K179" s="154" t="s">
        <v>143</v>
      </c>
      <c r="L179" s="32"/>
      <c r="M179" s="60" t="s">
        <v>1</v>
      </c>
      <c r="N179" s="158" t="s">
        <v>46</v>
      </c>
      <c r="O179" s="159">
        <v>0</v>
      </c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AR179" s="17" t="s">
        <v>144</v>
      </c>
      <c r="AT179" s="17" t="s">
        <v>139</v>
      </c>
      <c r="AU179" s="17" t="s">
        <v>86</v>
      </c>
      <c r="AY179" s="17" t="s">
        <v>137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7" t="s">
        <v>83</v>
      </c>
      <c r="BK179" s="161">
        <f>ROUND(I179*H179,2)</f>
        <v>0</v>
      </c>
      <c r="BL179" s="17" t="s">
        <v>144</v>
      </c>
      <c r="BM179" s="17" t="s">
        <v>449</v>
      </c>
    </row>
    <row r="180" s="1" customFormat="1" ht="16.5" customHeight="1">
      <c r="B180" s="151"/>
      <c r="C180" s="152" t="s">
        <v>450</v>
      </c>
      <c r="D180" s="152" t="s">
        <v>139</v>
      </c>
      <c r="E180" s="153" t="s">
        <v>451</v>
      </c>
      <c r="F180" s="154" t="s">
        <v>452</v>
      </c>
      <c r="G180" s="155" t="s">
        <v>158</v>
      </c>
      <c r="H180" s="156">
        <v>717.952</v>
      </c>
      <c r="I180" s="157">
        <v>0</v>
      </c>
      <c r="J180" s="157">
        <f>ROUND(I180*H180,2)</f>
        <v>0</v>
      </c>
      <c r="K180" s="154" t="s">
        <v>143</v>
      </c>
      <c r="L180" s="32"/>
      <c r="M180" s="60" t="s">
        <v>1</v>
      </c>
      <c r="N180" s="158" t="s">
        <v>46</v>
      </c>
      <c r="O180" s="159">
        <v>0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7" t="s">
        <v>144</v>
      </c>
      <c r="AT180" s="17" t="s">
        <v>139</v>
      </c>
      <c r="AU180" s="17" t="s">
        <v>86</v>
      </c>
      <c r="AY180" s="17" t="s">
        <v>137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83</v>
      </c>
      <c r="BK180" s="161">
        <f>ROUND(I180*H180,2)</f>
        <v>0</v>
      </c>
      <c r="BL180" s="17" t="s">
        <v>144</v>
      </c>
      <c r="BM180" s="17" t="s">
        <v>453</v>
      </c>
    </row>
    <row r="181" s="1" customFormat="1" ht="16.5" customHeight="1">
      <c r="B181" s="151"/>
      <c r="C181" s="152" t="s">
        <v>454</v>
      </c>
      <c r="D181" s="152" t="s">
        <v>139</v>
      </c>
      <c r="E181" s="153" t="s">
        <v>455</v>
      </c>
      <c r="F181" s="154" t="s">
        <v>456</v>
      </c>
      <c r="G181" s="155" t="s">
        <v>202</v>
      </c>
      <c r="H181" s="156">
        <v>2</v>
      </c>
      <c r="I181" s="157">
        <v>0</v>
      </c>
      <c r="J181" s="157">
        <f>ROUND(I181*H181,2)</f>
        <v>0</v>
      </c>
      <c r="K181" s="154" t="s">
        <v>143</v>
      </c>
      <c r="L181" s="32"/>
      <c r="M181" s="60" t="s">
        <v>1</v>
      </c>
      <c r="N181" s="158" t="s">
        <v>46</v>
      </c>
      <c r="O181" s="159">
        <v>0</v>
      </c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AR181" s="17" t="s">
        <v>144</v>
      </c>
      <c r="AT181" s="17" t="s">
        <v>139</v>
      </c>
      <c r="AU181" s="17" t="s">
        <v>86</v>
      </c>
      <c r="AY181" s="17" t="s">
        <v>137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7" t="s">
        <v>83</v>
      </c>
      <c r="BK181" s="161">
        <f>ROUND(I181*H181,2)</f>
        <v>0</v>
      </c>
      <c r="BL181" s="17" t="s">
        <v>144</v>
      </c>
      <c r="BM181" s="17" t="s">
        <v>457</v>
      </c>
    </row>
    <row r="182" s="1" customFormat="1" ht="16.5" customHeight="1">
      <c r="B182" s="151"/>
      <c r="C182" s="152" t="s">
        <v>458</v>
      </c>
      <c r="D182" s="152" t="s">
        <v>139</v>
      </c>
      <c r="E182" s="153" t="s">
        <v>459</v>
      </c>
      <c r="F182" s="154" t="s">
        <v>460</v>
      </c>
      <c r="G182" s="155" t="s">
        <v>202</v>
      </c>
      <c r="H182" s="156">
        <v>2</v>
      </c>
      <c r="I182" s="157">
        <v>0</v>
      </c>
      <c r="J182" s="157">
        <f>ROUND(I182*H182,2)</f>
        <v>0</v>
      </c>
      <c r="K182" s="154" t="s">
        <v>143</v>
      </c>
      <c r="L182" s="32"/>
      <c r="M182" s="60" t="s">
        <v>1</v>
      </c>
      <c r="N182" s="158" t="s">
        <v>46</v>
      </c>
      <c r="O182" s="159">
        <v>0</v>
      </c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AR182" s="17" t="s">
        <v>144</v>
      </c>
      <c r="AT182" s="17" t="s">
        <v>139</v>
      </c>
      <c r="AU182" s="17" t="s">
        <v>86</v>
      </c>
      <c r="AY182" s="17" t="s">
        <v>137</v>
      </c>
      <c r="BE182" s="161">
        <f>IF(N182="základní",J182,0)</f>
        <v>0</v>
      </c>
      <c r="BF182" s="161">
        <f>IF(N182="snížená",J182,0)</f>
        <v>0</v>
      </c>
      <c r="BG182" s="161">
        <f>IF(N182="zákl. přenesená",J182,0)</f>
        <v>0</v>
      </c>
      <c r="BH182" s="161">
        <f>IF(N182="sníž. přenesená",J182,0)</f>
        <v>0</v>
      </c>
      <c r="BI182" s="161">
        <f>IF(N182="nulová",J182,0)</f>
        <v>0</v>
      </c>
      <c r="BJ182" s="17" t="s">
        <v>83</v>
      </c>
      <c r="BK182" s="161">
        <f>ROUND(I182*H182,2)</f>
        <v>0</v>
      </c>
      <c r="BL182" s="17" t="s">
        <v>144</v>
      </c>
      <c r="BM182" s="17" t="s">
        <v>461</v>
      </c>
    </row>
    <row r="183" s="1" customFormat="1">
      <c r="B183" s="32"/>
      <c r="D183" s="163" t="s">
        <v>152</v>
      </c>
      <c r="F183" s="170" t="s">
        <v>462</v>
      </c>
      <c r="L183" s="32"/>
      <c r="M183" s="171"/>
      <c r="N183" s="62"/>
      <c r="O183" s="62"/>
      <c r="P183" s="62"/>
      <c r="Q183" s="62"/>
      <c r="R183" s="62"/>
      <c r="S183" s="62"/>
      <c r="T183" s="63"/>
      <c r="AT183" s="17" t="s">
        <v>152</v>
      </c>
      <c r="AU183" s="17" t="s">
        <v>86</v>
      </c>
    </row>
    <row r="184" s="1" customFormat="1" ht="16.5" customHeight="1">
      <c r="B184" s="151"/>
      <c r="C184" s="152" t="s">
        <v>463</v>
      </c>
      <c r="D184" s="152" t="s">
        <v>139</v>
      </c>
      <c r="E184" s="153" t="s">
        <v>162</v>
      </c>
      <c r="F184" s="154" t="s">
        <v>163</v>
      </c>
      <c r="G184" s="155" t="s">
        <v>150</v>
      </c>
      <c r="H184" s="156">
        <v>139.44</v>
      </c>
      <c r="I184" s="157">
        <v>0</v>
      </c>
      <c r="J184" s="157">
        <f>ROUND(I184*H184,2)</f>
        <v>0</v>
      </c>
      <c r="K184" s="154" t="s">
        <v>143</v>
      </c>
      <c r="L184" s="32"/>
      <c r="M184" s="60" t="s">
        <v>1</v>
      </c>
      <c r="N184" s="158" t="s">
        <v>46</v>
      </c>
      <c r="O184" s="159">
        <v>0</v>
      </c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AR184" s="17" t="s">
        <v>144</v>
      </c>
      <c r="AT184" s="17" t="s">
        <v>139</v>
      </c>
      <c r="AU184" s="17" t="s">
        <v>86</v>
      </c>
      <c r="AY184" s="17" t="s">
        <v>137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7" t="s">
        <v>83</v>
      </c>
      <c r="BK184" s="161">
        <f>ROUND(I184*H184,2)</f>
        <v>0</v>
      </c>
      <c r="BL184" s="17" t="s">
        <v>144</v>
      </c>
      <c r="BM184" s="17" t="s">
        <v>464</v>
      </c>
    </row>
    <row r="185" s="1" customFormat="1">
      <c r="B185" s="32"/>
      <c r="D185" s="163" t="s">
        <v>152</v>
      </c>
      <c r="F185" s="170" t="s">
        <v>165</v>
      </c>
      <c r="L185" s="32"/>
      <c r="M185" s="171"/>
      <c r="N185" s="62"/>
      <c r="O185" s="62"/>
      <c r="P185" s="62"/>
      <c r="Q185" s="62"/>
      <c r="R185" s="62"/>
      <c r="S185" s="62"/>
      <c r="T185" s="63"/>
      <c r="AT185" s="17" t="s">
        <v>152</v>
      </c>
      <c r="AU185" s="17" t="s">
        <v>86</v>
      </c>
    </row>
    <row r="186" s="1" customFormat="1" ht="16.5" customHeight="1">
      <c r="B186" s="151"/>
      <c r="C186" s="152" t="s">
        <v>465</v>
      </c>
      <c r="D186" s="152" t="s">
        <v>139</v>
      </c>
      <c r="E186" s="153" t="s">
        <v>466</v>
      </c>
      <c r="F186" s="154" t="s">
        <v>467</v>
      </c>
      <c r="G186" s="155" t="s">
        <v>158</v>
      </c>
      <c r="H186" s="156">
        <v>675.51599999999996</v>
      </c>
      <c r="I186" s="157">
        <v>0</v>
      </c>
      <c r="J186" s="157">
        <f>ROUND(I186*H186,2)</f>
        <v>0</v>
      </c>
      <c r="K186" s="154" t="s">
        <v>1</v>
      </c>
      <c r="L186" s="32"/>
      <c r="M186" s="60" t="s">
        <v>1</v>
      </c>
      <c r="N186" s="158" t="s">
        <v>46</v>
      </c>
      <c r="O186" s="159">
        <v>0</v>
      </c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AR186" s="17" t="s">
        <v>144</v>
      </c>
      <c r="AT186" s="17" t="s">
        <v>139</v>
      </c>
      <c r="AU186" s="17" t="s">
        <v>86</v>
      </c>
      <c r="AY186" s="17" t="s">
        <v>137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7" t="s">
        <v>83</v>
      </c>
      <c r="BK186" s="161">
        <f>ROUND(I186*H186,2)</f>
        <v>0</v>
      </c>
      <c r="BL186" s="17" t="s">
        <v>144</v>
      </c>
      <c r="BM186" s="17" t="s">
        <v>468</v>
      </c>
    </row>
    <row r="187" s="13" customFormat="1">
      <c r="B187" s="185"/>
      <c r="D187" s="163" t="s">
        <v>146</v>
      </c>
      <c r="E187" s="186" t="s">
        <v>1</v>
      </c>
      <c r="F187" s="187" t="s">
        <v>469</v>
      </c>
      <c r="H187" s="186" t="s">
        <v>1</v>
      </c>
      <c r="L187" s="185"/>
      <c r="M187" s="188"/>
      <c r="N187" s="189"/>
      <c r="O187" s="189"/>
      <c r="P187" s="189"/>
      <c r="Q187" s="189"/>
      <c r="R187" s="189"/>
      <c r="S187" s="189"/>
      <c r="T187" s="190"/>
      <c r="AT187" s="186" t="s">
        <v>146</v>
      </c>
      <c r="AU187" s="186" t="s">
        <v>86</v>
      </c>
      <c r="AV187" s="13" t="s">
        <v>83</v>
      </c>
      <c r="AW187" s="13" t="s">
        <v>36</v>
      </c>
      <c r="AX187" s="13" t="s">
        <v>75</v>
      </c>
      <c r="AY187" s="186" t="s">
        <v>137</v>
      </c>
    </row>
    <row r="188" s="11" customFormat="1">
      <c r="B188" s="162"/>
      <c r="D188" s="163" t="s">
        <v>146</v>
      </c>
      <c r="E188" s="164" t="s">
        <v>1</v>
      </c>
      <c r="F188" s="165" t="s">
        <v>470</v>
      </c>
      <c r="H188" s="166">
        <v>516.06299999999999</v>
      </c>
      <c r="L188" s="162"/>
      <c r="M188" s="167"/>
      <c r="N188" s="168"/>
      <c r="O188" s="168"/>
      <c r="P188" s="168"/>
      <c r="Q188" s="168"/>
      <c r="R188" s="168"/>
      <c r="S188" s="168"/>
      <c r="T188" s="169"/>
      <c r="AT188" s="164" t="s">
        <v>146</v>
      </c>
      <c r="AU188" s="164" t="s">
        <v>86</v>
      </c>
      <c r="AV188" s="11" t="s">
        <v>86</v>
      </c>
      <c r="AW188" s="11" t="s">
        <v>36</v>
      </c>
      <c r="AX188" s="11" t="s">
        <v>75</v>
      </c>
      <c r="AY188" s="164" t="s">
        <v>137</v>
      </c>
    </row>
    <row r="189" s="11" customFormat="1">
      <c r="B189" s="162"/>
      <c r="D189" s="163" t="s">
        <v>146</v>
      </c>
      <c r="E189" s="164" t="s">
        <v>1</v>
      </c>
      <c r="F189" s="165" t="s">
        <v>471</v>
      </c>
      <c r="H189" s="166">
        <v>6.0670000000000002</v>
      </c>
      <c r="L189" s="162"/>
      <c r="M189" s="167"/>
      <c r="N189" s="168"/>
      <c r="O189" s="168"/>
      <c r="P189" s="168"/>
      <c r="Q189" s="168"/>
      <c r="R189" s="168"/>
      <c r="S189" s="168"/>
      <c r="T189" s="169"/>
      <c r="AT189" s="164" t="s">
        <v>146</v>
      </c>
      <c r="AU189" s="164" t="s">
        <v>86</v>
      </c>
      <c r="AV189" s="11" t="s">
        <v>86</v>
      </c>
      <c r="AW189" s="11" t="s">
        <v>36</v>
      </c>
      <c r="AX189" s="11" t="s">
        <v>75</v>
      </c>
      <c r="AY189" s="164" t="s">
        <v>137</v>
      </c>
    </row>
    <row r="190" s="11" customFormat="1">
      <c r="B190" s="162"/>
      <c r="D190" s="163" t="s">
        <v>146</v>
      </c>
      <c r="E190" s="164" t="s">
        <v>1</v>
      </c>
      <c r="F190" s="165" t="s">
        <v>472</v>
      </c>
      <c r="H190" s="166">
        <v>54.774999999999999</v>
      </c>
      <c r="L190" s="162"/>
      <c r="M190" s="167"/>
      <c r="N190" s="168"/>
      <c r="O190" s="168"/>
      <c r="P190" s="168"/>
      <c r="Q190" s="168"/>
      <c r="R190" s="168"/>
      <c r="S190" s="168"/>
      <c r="T190" s="169"/>
      <c r="AT190" s="164" t="s">
        <v>146</v>
      </c>
      <c r="AU190" s="164" t="s">
        <v>86</v>
      </c>
      <c r="AV190" s="11" t="s">
        <v>86</v>
      </c>
      <c r="AW190" s="11" t="s">
        <v>36</v>
      </c>
      <c r="AX190" s="11" t="s">
        <v>75</v>
      </c>
      <c r="AY190" s="164" t="s">
        <v>137</v>
      </c>
    </row>
    <row r="191" s="14" customFormat="1">
      <c r="B191" s="200"/>
      <c r="D191" s="163" t="s">
        <v>146</v>
      </c>
      <c r="E191" s="201" t="s">
        <v>1</v>
      </c>
      <c r="F191" s="202" t="s">
        <v>473</v>
      </c>
      <c r="H191" s="203">
        <v>576.90499999999997</v>
      </c>
      <c r="L191" s="200"/>
      <c r="M191" s="204"/>
      <c r="N191" s="205"/>
      <c r="O191" s="205"/>
      <c r="P191" s="205"/>
      <c r="Q191" s="205"/>
      <c r="R191" s="205"/>
      <c r="S191" s="205"/>
      <c r="T191" s="206"/>
      <c r="AT191" s="201" t="s">
        <v>146</v>
      </c>
      <c r="AU191" s="201" t="s">
        <v>86</v>
      </c>
      <c r="AV191" s="14" t="s">
        <v>155</v>
      </c>
      <c r="AW191" s="14" t="s">
        <v>36</v>
      </c>
      <c r="AX191" s="14" t="s">
        <v>75</v>
      </c>
      <c r="AY191" s="201" t="s">
        <v>137</v>
      </c>
    </row>
    <row r="192" s="13" customFormat="1">
      <c r="B192" s="185"/>
      <c r="D192" s="163" t="s">
        <v>146</v>
      </c>
      <c r="E192" s="186" t="s">
        <v>1</v>
      </c>
      <c r="F192" s="187" t="s">
        <v>474</v>
      </c>
      <c r="H192" s="186" t="s">
        <v>1</v>
      </c>
      <c r="L192" s="185"/>
      <c r="M192" s="188"/>
      <c r="N192" s="189"/>
      <c r="O192" s="189"/>
      <c r="P192" s="189"/>
      <c r="Q192" s="189"/>
      <c r="R192" s="189"/>
      <c r="S192" s="189"/>
      <c r="T192" s="190"/>
      <c r="AT192" s="186" t="s">
        <v>146</v>
      </c>
      <c r="AU192" s="186" t="s">
        <v>86</v>
      </c>
      <c r="AV192" s="13" t="s">
        <v>83</v>
      </c>
      <c r="AW192" s="13" t="s">
        <v>36</v>
      </c>
      <c r="AX192" s="13" t="s">
        <v>75</v>
      </c>
      <c r="AY192" s="186" t="s">
        <v>137</v>
      </c>
    </row>
    <row r="193" s="11" customFormat="1">
      <c r="B193" s="162"/>
      <c r="D193" s="163" t="s">
        <v>146</v>
      </c>
      <c r="E193" s="164" t="s">
        <v>1</v>
      </c>
      <c r="F193" s="165" t="s">
        <v>475</v>
      </c>
      <c r="H193" s="166">
        <v>98.611000000000004</v>
      </c>
      <c r="L193" s="162"/>
      <c r="M193" s="167"/>
      <c r="N193" s="168"/>
      <c r="O193" s="168"/>
      <c r="P193" s="168"/>
      <c r="Q193" s="168"/>
      <c r="R193" s="168"/>
      <c r="S193" s="168"/>
      <c r="T193" s="169"/>
      <c r="AT193" s="164" t="s">
        <v>146</v>
      </c>
      <c r="AU193" s="164" t="s">
        <v>86</v>
      </c>
      <c r="AV193" s="11" t="s">
        <v>86</v>
      </c>
      <c r="AW193" s="11" t="s">
        <v>36</v>
      </c>
      <c r="AX193" s="11" t="s">
        <v>75</v>
      </c>
      <c r="AY193" s="164" t="s">
        <v>137</v>
      </c>
    </row>
    <row r="194" s="12" customFormat="1">
      <c r="B194" s="175"/>
      <c r="D194" s="163" t="s">
        <v>146</v>
      </c>
      <c r="E194" s="176" t="s">
        <v>1</v>
      </c>
      <c r="F194" s="177" t="s">
        <v>215</v>
      </c>
      <c r="H194" s="178">
        <v>675.51599999999996</v>
      </c>
      <c r="L194" s="175"/>
      <c r="M194" s="179"/>
      <c r="N194" s="180"/>
      <c r="O194" s="180"/>
      <c r="P194" s="180"/>
      <c r="Q194" s="180"/>
      <c r="R194" s="180"/>
      <c r="S194" s="180"/>
      <c r="T194" s="181"/>
      <c r="AT194" s="176" t="s">
        <v>146</v>
      </c>
      <c r="AU194" s="176" t="s">
        <v>86</v>
      </c>
      <c r="AV194" s="12" t="s">
        <v>144</v>
      </c>
      <c r="AW194" s="12" t="s">
        <v>36</v>
      </c>
      <c r="AX194" s="12" t="s">
        <v>83</v>
      </c>
      <c r="AY194" s="176" t="s">
        <v>137</v>
      </c>
    </row>
    <row r="195" s="1" customFormat="1" ht="16.5" customHeight="1">
      <c r="B195" s="151"/>
      <c r="C195" s="152" t="s">
        <v>476</v>
      </c>
      <c r="D195" s="152" t="s">
        <v>139</v>
      </c>
      <c r="E195" s="153" t="s">
        <v>477</v>
      </c>
      <c r="F195" s="154" t="s">
        <v>467</v>
      </c>
      <c r="G195" s="155" t="s">
        <v>158</v>
      </c>
      <c r="H195" s="156">
        <v>217.30799999999999</v>
      </c>
      <c r="I195" s="157">
        <v>0</v>
      </c>
      <c r="J195" s="157">
        <f>ROUND(I195*H195,2)</f>
        <v>0</v>
      </c>
      <c r="K195" s="154" t="s">
        <v>143</v>
      </c>
      <c r="L195" s="32"/>
      <c r="M195" s="60" t="s">
        <v>1</v>
      </c>
      <c r="N195" s="158" t="s">
        <v>46</v>
      </c>
      <c r="O195" s="159">
        <v>0</v>
      </c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AR195" s="17" t="s">
        <v>144</v>
      </c>
      <c r="AT195" s="17" t="s">
        <v>139</v>
      </c>
      <c r="AU195" s="17" t="s">
        <v>86</v>
      </c>
      <c r="AY195" s="17" t="s">
        <v>137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7" t="s">
        <v>83</v>
      </c>
      <c r="BK195" s="161">
        <f>ROUND(I195*H195,2)</f>
        <v>0</v>
      </c>
      <c r="BL195" s="17" t="s">
        <v>144</v>
      </c>
      <c r="BM195" s="17" t="s">
        <v>478</v>
      </c>
    </row>
    <row r="196" s="11" customFormat="1">
      <c r="B196" s="162"/>
      <c r="D196" s="163" t="s">
        <v>146</v>
      </c>
      <c r="E196" s="164" t="s">
        <v>1</v>
      </c>
      <c r="F196" s="165" t="s">
        <v>479</v>
      </c>
      <c r="H196" s="166">
        <v>23.952999999999999</v>
      </c>
      <c r="L196" s="162"/>
      <c r="M196" s="167"/>
      <c r="N196" s="168"/>
      <c r="O196" s="168"/>
      <c r="P196" s="168"/>
      <c r="Q196" s="168"/>
      <c r="R196" s="168"/>
      <c r="S196" s="168"/>
      <c r="T196" s="169"/>
      <c r="AT196" s="164" t="s">
        <v>146</v>
      </c>
      <c r="AU196" s="164" t="s">
        <v>86</v>
      </c>
      <c r="AV196" s="11" t="s">
        <v>86</v>
      </c>
      <c r="AW196" s="11" t="s">
        <v>36</v>
      </c>
      <c r="AX196" s="11" t="s">
        <v>75</v>
      </c>
      <c r="AY196" s="164" t="s">
        <v>137</v>
      </c>
    </row>
    <row r="197" s="11" customFormat="1">
      <c r="B197" s="162"/>
      <c r="D197" s="163" t="s">
        <v>146</v>
      </c>
      <c r="E197" s="164" t="s">
        <v>1</v>
      </c>
      <c r="F197" s="165" t="s">
        <v>480</v>
      </c>
      <c r="H197" s="166">
        <v>193.35499999999999</v>
      </c>
      <c r="L197" s="162"/>
      <c r="M197" s="167"/>
      <c r="N197" s="168"/>
      <c r="O197" s="168"/>
      <c r="P197" s="168"/>
      <c r="Q197" s="168"/>
      <c r="R197" s="168"/>
      <c r="S197" s="168"/>
      <c r="T197" s="169"/>
      <c r="AT197" s="164" t="s">
        <v>146</v>
      </c>
      <c r="AU197" s="164" t="s">
        <v>86</v>
      </c>
      <c r="AV197" s="11" t="s">
        <v>86</v>
      </c>
      <c r="AW197" s="11" t="s">
        <v>36</v>
      </c>
      <c r="AX197" s="11" t="s">
        <v>75</v>
      </c>
      <c r="AY197" s="164" t="s">
        <v>137</v>
      </c>
    </row>
    <row r="198" s="12" customFormat="1">
      <c r="B198" s="175"/>
      <c r="D198" s="163" t="s">
        <v>146</v>
      </c>
      <c r="E198" s="176" t="s">
        <v>1</v>
      </c>
      <c r="F198" s="177" t="s">
        <v>215</v>
      </c>
      <c r="H198" s="178">
        <v>217.30799999999999</v>
      </c>
      <c r="L198" s="175"/>
      <c r="M198" s="179"/>
      <c r="N198" s="180"/>
      <c r="O198" s="180"/>
      <c r="P198" s="180"/>
      <c r="Q198" s="180"/>
      <c r="R198" s="180"/>
      <c r="S198" s="180"/>
      <c r="T198" s="181"/>
      <c r="AT198" s="176" t="s">
        <v>146</v>
      </c>
      <c r="AU198" s="176" t="s">
        <v>86</v>
      </c>
      <c r="AV198" s="12" t="s">
        <v>144</v>
      </c>
      <c r="AW198" s="12" t="s">
        <v>36</v>
      </c>
      <c r="AX198" s="12" t="s">
        <v>83</v>
      </c>
      <c r="AY198" s="176" t="s">
        <v>137</v>
      </c>
    </row>
    <row r="199" s="1" customFormat="1" ht="16.5" customHeight="1">
      <c r="B199" s="151"/>
      <c r="C199" s="152" t="s">
        <v>481</v>
      </c>
      <c r="D199" s="152" t="s">
        <v>139</v>
      </c>
      <c r="E199" s="153" t="s">
        <v>482</v>
      </c>
      <c r="F199" s="154" t="s">
        <v>483</v>
      </c>
      <c r="G199" s="155" t="s">
        <v>158</v>
      </c>
      <c r="H199" s="156">
        <v>6755.1599999999999</v>
      </c>
      <c r="I199" s="157">
        <v>0</v>
      </c>
      <c r="J199" s="157">
        <f>ROUND(I199*H199,2)</f>
        <v>0</v>
      </c>
      <c r="K199" s="154" t="s">
        <v>143</v>
      </c>
      <c r="L199" s="32"/>
      <c r="M199" s="60" t="s">
        <v>1</v>
      </c>
      <c r="N199" s="158" t="s">
        <v>46</v>
      </c>
      <c r="O199" s="159">
        <v>0</v>
      </c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AR199" s="17" t="s">
        <v>144</v>
      </c>
      <c r="AT199" s="17" t="s">
        <v>139</v>
      </c>
      <c r="AU199" s="17" t="s">
        <v>86</v>
      </c>
      <c r="AY199" s="17" t="s">
        <v>137</v>
      </c>
      <c r="BE199" s="161">
        <f>IF(N199="základní",J199,0)</f>
        <v>0</v>
      </c>
      <c r="BF199" s="161">
        <f>IF(N199="snížená",J199,0)</f>
        <v>0</v>
      </c>
      <c r="BG199" s="161">
        <f>IF(N199="zákl. přenesená",J199,0)</f>
        <v>0</v>
      </c>
      <c r="BH199" s="161">
        <f>IF(N199="sníž. přenesená",J199,0)</f>
        <v>0</v>
      </c>
      <c r="BI199" s="161">
        <f>IF(N199="nulová",J199,0)</f>
        <v>0</v>
      </c>
      <c r="BJ199" s="17" t="s">
        <v>83</v>
      </c>
      <c r="BK199" s="161">
        <f>ROUND(I199*H199,2)</f>
        <v>0</v>
      </c>
      <c r="BL199" s="17" t="s">
        <v>144</v>
      </c>
      <c r="BM199" s="17" t="s">
        <v>484</v>
      </c>
    </row>
    <row r="200" s="1" customFormat="1">
      <c r="B200" s="32"/>
      <c r="D200" s="163" t="s">
        <v>152</v>
      </c>
      <c r="F200" s="170" t="s">
        <v>485</v>
      </c>
      <c r="L200" s="32"/>
      <c r="M200" s="171"/>
      <c r="N200" s="62"/>
      <c r="O200" s="62"/>
      <c r="P200" s="62"/>
      <c r="Q200" s="62"/>
      <c r="R200" s="62"/>
      <c r="S200" s="62"/>
      <c r="T200" s="63"/>
      <c r="AT200" s="17" t="s">
        <v>152</v>
      </c>
      <c r="AU200" s="17" t="s">
        <v>86</v>
      </c>
    </row>
    <row r="201" s="11" customFormat="1">
      <c r="B201" s="162"/>
      <c r="D201" s="163" t="s">
        <v>146</v>
      </c>
      <c r="F201" s="165" t="s">
        <v>486</v>
      </c>
      <c r="H201" s="166">
        <v>6755.1599999999999</v>
      </c>
      <c r="L201" s="162"/>
      <c r="M201" s="167"/>
      <c r="N201" s="168"/>
      <c r="O201" s="168"/>
      <c r="P201" s="168"/>
      <c r="Q201" s="168"/>
      <c r="R201" s="168"/>
      <c r="S201" s="168"/>
      <c r="T201" s="169"/>
      <c r="AT201" s="164" t="s">
        <v>146</v>
      </c>
      <c r="AU201" s="164" t="s">
        <v>86</v>
      </c>
      <c r="AV201" s="11" t="s">
        <v>86</v>
      </c>
      <c r="AW201" s="11" t="s">
        <v>3</v>
      </c>
      <c r="AX201" s="11" t="s">
        <v>83</v>
      </c>
      <c r="AY201" s="164" t="s">
        <v>137</v>
      </c>
    </row>
    <row r="202" s="1" customFormat="1" ht="16.5" customHeight="1">
      <c r="B202" s="151"/>
      <c r="C202" s="152" t="s">
        <v>487</v>
      </c>
      <c r="D202" s="152" t="s">
        <v>139</v>
      </c>
      <c r="E202" s="153" t="s">
        <v>488</v>
      </c>
      <c r="F202" s="154" t="s">
        <v>489</v>
      </c>
      <c r="G202" s="155" t="s">
        <v>158</v>
      </c>
      <c r="H202" s="156">
        <v>23.952999999999999</v>
      </c>
      <c r="I202" s="157">
        <v>0</v>
      </c>
      <c r="J202" s="157">
        <f>ROUND(I202*H202,2)</f>
        <v>0</v>
      </c>
      <c r="K202" s="154" t="s">
        <v>143</v>
      </c>
      <c r="L202" s="32"/>
      <c r="M202" s="60" t="s">
        <v>1</v>
      </c>
      <c r="N202" s="158" t="s">
        <v>46</v>
      </c>
      <c r="O202" s="159">
        <v>0</v>
      </c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AR202" s="17" t="s">
        <v>144</v>
      </c>
      <c r="AT202" s="17" t="s">
        <v>139</v>
      </c>
      <c r="AU202" s="17" t="s">
        <v>86</v>
      </c>
      <c r="AY202" s="17" t="s">
        <v>137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17" t="s">
        <v>83</v>
      </c>
      <c r="BK202" s="161">
        <f>ROUND(I202*H202,2)</f>
        <v>0</v>
      </c>
      <c r="BL202" s="17" t="s">
        <v>144</v>
      </c>
      <c r="BM202" s="17" t="s">
        <v>490</v>
      </c>
    </row>
    <row r="203" s="1" customFormat="1">
      <c r="B203" s="32"/>
      <c r="D203" s="163" t="s">
        <v>152</v>
      </c>
      <c r="F203" s="170" t="s">
        <v>491</v>
      </c>
      <c r="L203" s="32"/>
      <c r="M203" s="171"/>
      <c r="N203" s="62"/>
      <c r="O203" s="62"/>
      <c r="P203" s="62"/>
      <c r="Q203" s="62"/>
      <c r="R203" s="62"/>
      <c r="S203" s="62"/>
      <c r="T203" s="63"/>
      <c r="AT203" s="17" t="s">
        <v>152</v>
      </c>
      <c r="AU203" s="17" t="s">
        <v>86</v>
      </c>
    </row>
    <row r="204" s="11" customFormat="1">
      <c r="B204" s="162"/>
      <c r="D204" s="163" t="s">
        <v>146</v>
      </c>
      <c r="F204" s="165" t="s">
        <v>492</v>
      </c>
      <c r="H204" s="166">
        <v>23.952999999999999</v>
      </c>
      <c r="L204" s="162"/>
      <c r="M204" s="167"/>
      <c r="N204" s="168"/>
      <c r="O204" s="168"/>
      <c r="P204" s="168"/>
      <c r="Q204" s="168"/>
      <c r="R204" s="168"/>
      <c r="S204" s="168"/>
      <c r="T204" s="169"/>
      <c r="AT204" s="164" t="s">
        <v>146</v>
      </c>
      <c r="AU204" s="164" t="s">
        <v>86</v>
      </c>
      <c r="AV204" s="11" t="s">
        <v>86</v>
      </c>
      <c r="AW204" s="11" t="s">
        <v>3</v>
      </c>
      <c r="AX204" s="11" t="s">
        <v>83</v>
      </c>
      <c r="AY204" s="164" t="s">
        <v>137</v>
      </c>
    </row>
    <row r="205" s="1" customFormat="1" ht="16.5" customHeight="1">
      <c r="B205" s="151"/>
      <c r="C205" s="152" t="s">
        <v>493</v>
      </c>
      <c r="D205" s="152" t="s">
        <v>139</v>
      </c>
      <c r="E205" s="153" t="s">
        <v>494</v>
      </c>
      <c r="F205" s="154" t="s">
        <v>495</v>
      </c>
      <c r="G205" s="155" t="s">
        <v>158</v>
      </c>
      <c r="H205" s="156">
        <v>23.952999999999999</v>
      </c>
      <c r="I205" s="157">
        <v>0</v>
      </c>
      <c r="J205" s="157">
        <f>ROUND(I205*H205,2)</f>
        <v>0</v>
      </c>
      <c r="K205" s="154" t="s">
        <v>143</v>
      </c>
      <c r="L205" s="32"/>
      <c r="M205" s="60" t="s">
        <v>1</v>
      </c>
      <c r="N205" s="158" t="s">
        <v>46</v>
      </c>
      <c r="O205" s="159">
        <v>0</v>
      </c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AR205" s="17" t="s">
        <v>144</v>
      </c>
      <c r="AT205" s="17" t="s">
        <v>139</v>
      </c>
      <c r="AU205" s="17" t="s">
        <v>86</v>
      </c>
      <c r="AY205" s="17" t="s">
        <v>137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7" t="s">
        <v>83</v>
      </c>
      <c r="BK205" s="161">
        <f>ROUND(I205*H205,2)</f>
        <v>0</v>
      </c>
      <c r="BL205" s="17" t="s">
        <v>144</v>
      </c>
      <c r="BM205" s="17" t="s">
        <v>496</v>
      </c>
    </row>
    <row r="206" s="1" customFormat="1">
      <c r="B206" s="32"/>
      <c r="D206" s="163" t="s">
        <v>152</v>
      </c>
      <c r="F206" s="170" t="s">
        <v>497</v>
      </c>
      <c r="L206" s="32"/>
      <c r="M206" s="171"/>
      <c r="N206" s="62"/>
      <c r="O206" s="62"/>
      <c r="P206" s="62"/>
      <c r="Q206" s="62"/>
      <c r="R206" s="62"/>
      <c r="S206" s="62"/>
      <c r="T206" s="63"/>
      <c r="AT206" s="17" t="s">
        <v>152</v>
      </c>
      <c r="AU206" s="17" t="s">
        <v>86</v>
      </c>
    </row>
    <row r="207" s="11" customFormat="1">
      <c r="B207" s="162"/>
      <c r="D207" s="163" t="s">
        <v>146</v>
      </c>
      <c r="F207" s="165" t="s">
        <v>492</v>
      </c>
      <c r="H207" s="166">
        <v>23.952999999999999</v>
      </c>
      <c r="L207" s="162"/>
      <c r="M207" s="167"/>
      <c r="N207" s="168"/>
      <c r="O207" s="168"/>
      <c r="P207" s="168"/>
      <c r="Q207" s="168"/>
      <c r="R207" s="168"/>
      <c r="S207" s="168"/>
      <c r="T207" s="169"/>
      <c r="AT207" s="164" t="s">
        <v>146</v>
      </c>
      <c r="AU207" s="164" t="s">
        <v>86</v>
      </c>
      <c r="AV207" s="11" t="s">
        <v>86</v>
      </c>
      <c r="AW207" s="11" t="s">
        <v>3</v>
      </c>
      <c r="AX207" s="11" t="s">
        <v>83</v>
      </c>
      <c r="AY207" s="164" t="s">
        <v>137</v>
      </c>
    </row>
    <row r="208" s="1" customFormat="1" ht="16.5" customHeight="1">
      <c r="B208" s="151"/>
      <c r="C208" s="152" t="s">
        <v>498</v>
      </c>
      <c r="D208" s="152" t="s">
        <v>139</v>
      </c>
      <c r="E208" s="153" t="s">
        <v>167</v>
      </c>
      <c r="F208" s="154" t="s">
        <v>168</v>
      </c>
      <c r="G208" s="155" t="s">
        <v>158</v>
      </c>
      <c r="H208" s="156">
        <v>675.51599999999996</v>
      </c>
      <c r="I208" s="157">
        <v>0</v>
      </c>
      <c r="J208" s="157">
        <f>ROUND(I208*H208,2)</f>
        <v>0</v>
      </c>
      <c r="K208" s="154" t="s">
        <v>143</v>
      </c>
      <c r="L208" s="32"/>
      <c r="M208" s="60" t="s">
        <v>1</v>
      </c>
      <c r="N208" s="158" t="s">
        <v>46</v>
      </c>
      <c r="O208" s="159">
        <v>0</v>
      </c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AR208" s="17" t="s">
        <v>144</v>
      </c>
      <c r="AT208" s="17" t="s">
        <v>139</v>
      </c>
      <c r="AU208" s="17" t="s">
        <v>86</v>
      </c>
      <c r="AY208" s="17" t="s">
        <v>137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7" t="s">
        <v>83</v>
      </c>
      <c r="BK208" s="161">
        <f>ROUND(I208*H208,2)</f>
        <v>0</v>
      </c>
      <c r="BL208" s="17" t="s">
        <v>144</v>
      </c>
      <c r="BM208" s="17" t="s">
        <v>499</v>
      </c>
    </row>
    <row r="209" s="1" customFormat="1">
      <c r="B209" s="32"/>
      <c r="D209" s="163" t="s">
        <v>152</v>
      </c>
      <c r="F209" s="170" t="s">
        <v>500</v>
      </c>
      <c r="L209" s="32"/>
      <c r="M209" s="171"/>
      <c r="N209" s="62"/>
      <c r="O209" s="62"/>
      <c r="P209" s="62"/>
      <c r="Q209" s="62"/>
      <c r="R209" s="62"/>
      <c r="S209" s="62"/>
      <c r="T209" s="63"/>
      <c r="AT209" s="17" t="s">
        <v>152</v>
      </c>
      <c r="AU209" s="17" t="s">
        <v>86</v>
      </c>
    </row>
    <row r="210" s="1" customFormat="1" ht="16.5" customHeight="1">
      <c r="B210" s="151"/>
      <c r="C210" s="152" t="s">
        <v>501</v>
      </c>
      <c r="D210" s="152" t="s">
        <v>139</v>
      </c>
      <c r="E210" s="153" t="s">
        <v>173</v>
      </c>
      <c r="F210" s="154" t="s">
        <v>174</v>
      </c>
      <c r="G210" s="155" t="s">
        <v>175</v>
      </c>
      <c r="H210" s="156">
        <v>1351.0319999999999</v>
      </c>
      <c r="I210" s="157">
        <v>0</v>
      </c>
      <c r="J210" s="157">
        <f>ROUND(I210*H210,2)</f>
        <v>0</v>
      </c>
      <c r="K210" s="154" t="s">
        <v>143</v>
      </c>
      <c r="L210" s="32"/>
      <c r="M210" s="60" t="s">
        <v>1</v>
      </c>
      <c r="N210" s="158" t="s">
        <v>46</v>
      </c>
      <c r="O210" s="159">
        <v>0</v>
      </c>
      <c r="P210" s="159">
        <f>O210*H210</f>
        <v>0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AR210" s="17" t="s">
        <v>144</v>
      </c>
      <c r="AT210" s="17" t="s">
        <v>139</v>
      </c>
      <c r="AU210" s="17" t="s">
        <v>86</v>
      </c>
      <c r="AY210" s="17" t="s">
        <v>137</v>
      </c>
      <c r="BE210" s="161">
        <f>IF(N210="základní",J210,0)</f>
        <v>0</v>
      </c>
      <c r="BF210" s="161">
        <f>IF(N210="snížená",J210,0)</f>
        <v>0</v>
      </c>
      <c r="BG210" s="161">
        <f>IF(N210="zákl. přenesená",J210,0)</f>
        <v>0</v>
      </c>
      <c r="BH210" s="161">
        <f>IF(N210="sníž. přenesená",J210,0)</f>
        <v>0</v>
      </c>
      <c r="BI210" s="161">
        <f>IF(N210="nulová",J210,0)</f>
        <v>0</v>
      </c>
      <c r="BJ210" s="17" t="s">
        <v>83</v>
      </c>
      <c r="BK210" s="161">
        <f>ROUND(I210*H210,2)</f>
        <v>0</v>
      </c>
      <c r="BL210" s="17" t="s">
        <v>144</v>
      </c>
      <c r="BM210" s="17" t="s">
        <v>502</v>
      </c>
    </row>
    <row r="211" s="1" customFormat="1">
      <c r="B211" s="32"/>
      <c r="D211" s="163" t="s">
        <v>152</v>
      </c>
      <c r="F211" s="170" t="s">
        <v>503</v>
      </c>
      <c r="L211" s="32"/>
      <c r="M211" s="171"/>
      <c r="N211" s="62"/>
      <c r="O211" s="62"/>
      <c r="P211" s="62"/>
      <c r="Q211" s="62"/>
      <c r="R211" s="62"/>
      <c r="S211" s="62"/>
      <c r="T211" s="63"/>
      <c r="AT211" s="17" t="s">
        <v>152</v>
      </c>
      <c r="AU211" s="17" t="s">
        <v>86</v>
      </c>
    </row>
    <row r="212" s="11" customFormat="1">
      <c r="B212" s="162"/>
      <c r="D212" s="163" t="s">
        <v>146</v>
      </c>
      <c r="F212" s="165" t="s">
        <v>504</v>
      </c>
      <c r="H212" s="166">
        <v>1351.0319999999999</v>
      </c>
      <c r="L212" s="162"/>
      <c r="M212" s="167"/>
      <c r="N212" s="168"/>
      <c r="O212" s="168"/>
      <c r="P212" s="168"/>
      <c r="Q212" s="168"/>
      <c r="R212" s="168"/>
      <c r="S212" s="168"/>
      <c r="T212" s="169"/>
      <c r="AT212" s="164" t="s">
        <v>146</v>
      </c>
      <c r="AU212" s="164" t="s">
        <v>86</v>
      </c>
      <c r="AV212" s="11" t="s">
        <v>86</v>
      </c>
      <c r="AW212" s="11" t="s">
        <v>3</v>
      </c>
      <c r="AX212" s="11" t="s">
        <v>83</v>
      </c>
      <c r="AY212" s="164" t="s">
        <v>137</v>
      </c>
    </row>
    <row r="213" s="1" customFormat="1" ht="16.5" customHeight="1">
      <c r="B213" s="151"/>
      <c r="C213" s="152" t="s">
        <v>505</v>
      </c>
      <c r="D213" s="152" t="s">
        <v>139</v>
      </c>
      <c r="E213" s="153" t="s">
        <v>506</v>
      </c>
      <c r="F213" s="154" t="s">
        <v>507</v>
      </c>
      <c r="G213" s="155" t="s">
        <v>158</v>
      </c>
      <c r="H213" s="156">
        <v>193.614</v>
      </c>
      <c r="I213" s="157">
        <v>0</v>
      </c>
      <c r="J213" s="157">
        <f>ROUND(I213*H213,2)</f>
        <v>0</v>
      </c>
      <c r="K213" s="154" t="s">
        <v>1</v>
      </c>
      <c r="L213" s="32"/>
      <c r="M213" s="60" t="s">
        <v>1</v>
      </c>
      <c r="N213" s="158" t="s">
        <v>46</v>
      </c>
      <c r="O213" s="159">
        <v>0</v>
      </c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AR213" s="17" t="s">
        <v>144</v>
      </c>
      <c r="AT213" s="17" t="s">
        <v>139</v>
      </c>
      <c r="AU213" s="17" t="s">
        <v>86</v>
      </c>
      <c r="AY213" s="17" t="s">
        <v>137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7" t="s">
        <v>83</v>
      </c>
      <c r="BK213" s="161">
        <f>ROUND(I213*H213,2)</f>
        <v>0</v>
      </c>
      <c r="BL213" s="17" t="s">
        <v>144</v>
      </c>
      <c r="BM213" s="17" t="s">
        <v>508</v>
      </c>
    </row>
    <row r="214" s="1" customFormat="1">
      <c r="B214" s="32"/>
      <c r="D214" s="163" t="s">
        <v>152</v>
      </c>
      <c r="F214" s="170" t="s">
        <v>509</v>
      </c>
      <c r="L214" s="32"/>
      <c r="M214" s="171"/>
      <c r="N214" s="62"/>
      <c r="O214" s="62"/>
      <c r="P214" s="62"/>
      <c r="Q214" s="62"/>
      <c r="R214" s="62"/>
      <c r="S214" s="62"/>
      <c r="T214" s="63"/>
      <c r="AT214" s="17" t="s">
        <v>152</v>
      </c>
      <c r="AU214" s="17" t="s">
        <v>86</v>
      </c>
    </row>
    <row r="215" s="13" customFormat="1">
      <c r="B215" s="185"/>
      <c r="D215" s="163" t="s">
        <v>146</v>
      </c>
      <c r="E215" s="186" t="s">
        <v>1</v>
      </c>
      <c r="F215" s="187" t="s">
        <v>510</v>
      </c>
      <c r="H215" s="186" t="s">
        <v>1</v>
      </c>
      <c r="L215" s="185"/>
      <c r="M215" s="188"/>
      <c r="N215" s="189"/>
      <c r="O215" s="189"/>
      <c r="P215" s="189"/>
      <c r="Q215" s="189"/>
      <c r="R215" s="189"/>
      <c r="S215" s="189"/>
      <c r="T215" s="190"/>
      <c r="AT215" s="186" t="s">
        <v>146</v>
      </c>
      <c r="AU215" s="186" t="s">
        <v>86</v>
      </c>
      <c r="AV215" s="13" t="s">
        <v>83</v>
      </c>
      <c r="AW215" s="13" t="s">
        <v>36</v>
      </c>
      <c r="AX215" s="13" t="s">
        <v>75</v>
      </c>
      <c r="AY215" s="186" t="s">
        <v>137</v>
      </c>
    </row>
    <row r="216" s="13" customFormat="1">
      <c r="B216" s="185"/>
      <c r="D216" s="163" t="s">
        <v>146</v>
      </c>
      <c r="E216" s="186" t="s">
        <v>1</v>
      </c>
      <c r="F216" s="187" t="s">
        <v>511</v>
      </c>
      <c r="H216" s="186" t="s">
        <v>1</v>
      </c>
      <c r="L216" s="185"/>
      <c r="M216" s="188"/>
      <c r="N216" s="189"/>
      <c r="O216" s="189"/>
      <c r="P216" s="189"/>
      <c r="Q216" s="189"/>
      <c r="R216" s="189"/>
      <c r="S216" s="189"/>
      <c r="T216" s="190"/>
      <c r="AT216" s="186" t="s">
        <v>146</v>
      </c>
      <c r="AU216" s="186" t="s">
        <v>86</v>
      </c>
      <c r="AV216" s="13" t="s">
        <v>83</v>
      </c>
      <c r="AW216" s="13" t="s">
        <v>36</v>
      </c>
      <c r="AX216" s="13" t="s">
        <v>75</v>
      </c>
      <c r="AY216" s="186" t="s">
        <v>137</v>
      </c>
    </row>
    <row r="217" s="11" customFormat="1">
      <c r="B217" s="162"/>
      <c r="D217" s="163" t="s">
        <v>146</v>
      </c>
      <c r="E217" s="164" t="s">
        <v>1</v>
      </c>
      <c r="F217" s="165" t="s">
        <v>512</v>
      </c>
      <c r="H217" s="166">
        <v>6.8639999999999999</v>
      </c>
      <c r="L217" s="162"/>
      <c r="M217" s="167"/>
      <c r="N217" s="168"/>
      <c r="O217" s="168"/>
      <c r="P217" s="168"/>
      <c r="Q217" s="168"/>
      <c r="R217" s="168"/>
      <c r="S217" s="168"/>
      <c r="T217" s="169"/>
      <c r="AT217" s="164" t="s">
        <v>146</v>
      </c>
      <c r="AU217" s="164" t="s">
        <v>86</v>
      </c>
      <c r="AV217" s="11" t="s">
        <v>86</v>
      </c>
      <c r="AW217" s="11" t="s">
        <v>36</v>
      </c>
      <c r="AX217" s="11" t="s">
        <v>75</v>
      </c>
      <c r="AY217" s="164" t="s">
        <v>137</v>
      </c>
    </row>
    <row r="218" s="11" customFormat="1">
      <c r="B218" s="162"/>
      <c r="D218" s="163" t="s">
        <v>146</v>
      </c>
      <c r="E218" s="164" t="s">
        <v>1</v>
      </c>
      <c r="F218" s="165" t="s">
        <v>513</v>
      </c>
      <c r="H218" s="166">
        <v>7.5679999999999996</v>
      </c>
      <c r="L218" s="162"/>
      <c r="M218" s="167"/>
      <c r="N218" s="168"/>
      <c r="O218" s="168"/>
      <c r="P218" s="168"/>
      <c r="Q218" s="168"/>
      <c r="R218" s="168"/>
      <c r="S218" s="168"/>
      <c r="T218" s="169"/>
      <c r="AT218" s="164" t="s">
        <v>146</v>
      </c>
      <c r="AU218" s="164" t="s">
        <v>86</v>
      </c>
      <c r="AV218" s="11" t="s">
        <v>86</v>
      </c>
      <c r="AW218" s="11" t="s">
        <v>36</v>
      </c>
      <c r="AX218" s="11" t="s">
        <v>75</v>
      </c>
      <c r="AY218" s="164" t="s">
        <v>137</v>
      </c>
    </row>
    <row r="219" s="14" customFormat="1">
      <c r="B219" s="200"/>
      <c r="D219" s="163" t="s">
        <v>146</v>
      </c>
      <c r="E219" s="201" t="s">
        <v>1</v>
      </c>
      <c r="F219" s="202" t="s">
        <v>473</v>
      </c>
      <c r="H219" s="203">
        <v>14.431999999999999</v>
      </c>
      <c r="L219" s="200"/>
      <c r="M219" s="204"/>
      <c r="N219" s="205"/>
      <c r="O219" s="205"/>
      <c r="P219" s="205"/>
      <c r="Q219" s="205"/>
      <c r="R219" s="205"/>
      <c r="S219" s="205"/>
      <c r="T219" s="206"/>
      <c r="AT219" s="201" t="s">
        <v>146</v>
      </c>
      <c r="AU219" s="201" t="s">
        <v>86</v>
      </c>
      <c r="AV219" s="14" t="s">
        <v>155</v>
      </c>
      <c r="AW219" s="14" t="s">
        <v>36</v>
      </c>
      <c r="AX219" s="14" t="s">
        <v>75</v>
      </c>
      <c r="AY219" s="201" t="s">
        <v>137</v>
      </c>
    </row>
    <row r="220" s="13" customFormat="1">
      <c r="B220" s="185"/>
      <c r="D220" s="163" t="s">
        <v>146</v>
      </c>
      <c r="E220" s="186" t="s">
        <v>1</v>
      </c>
      <c r="F220" s="187" t="s">
        <v>514</v>
      </c>
      <c r="H220" s="186" t="s">
        <v>1</v>
      </c>
      <c r="L220" s="185"/>
      <c r="M220" s="188"/>
      <c r="N220" s="189"/>
      <c r="O220" s="189"/>
      <c r="P220" s="189"/>
      <c r="Q220" s="189"/>
      <c r="R220" s="189"/>
      <c r="S220" s="189"/>
      <c r="T220" s="190"/>
      <c r="AT220" s="186" t="s">
        <v>146</v>
      </c>
      <c r="AU220" s="186" t="s">
        <v>86</v>
      </c>
      <c r="AV220" s="13" t="s">
        <v>83</v>
      </c>
      <c r="AW220" s="13" t="s">
        <v>36</v>
      </c>
      <c r="AX220" s="13" t="s">
        <v>75</v>
      </c>
      <c r="AY220" s="186" t="s">
        <v>137</v>
      </c>
    </row>
    <row r="221" s="11" customFormat="1">
      <c r="B221" s="162"/>
      <c r="D221" s="163" t="s">
        <v>146</v>
      </c>
      <c r="E221" s="164" t="s">
        <v>1</v>
      </c>
      <c r="F221" s="165" t="s">
        <v>515</v>
      </c>
      <c r="H221" s="166">
        <v>30.800000000000001</v>
      </c>
      <c r="L221" s="162"/>
      <c r="M221" s="167"/>
      <c r="N221" s="168"/>
      <c r="O221" s="168"/>
      <c r="P221" s="168"/>
      <c r="Q221" s="168"/>
      <c r="R221" s="168"/>
      <c r="S221" s="168"/>
      <c r="T221" s="169"/>
      <c r="AT221" s="164" t="s">
        <v>146</v>
      </c>
      <c r="AU221" s="164" t="s">
        <v>86</v>
      </c>
      <c r="AV221" s="11" t="s">
        <v>86</v>
      </c>
      <c r="AW221" s="11" t="s">
        <v>36</v>
      </c>
      <c r="AX221" s="11" t="s">
        <v>75</v>
      </c>
      <c r="AY221" s="164" t="s">
        <v>137</v>
      </c>
    </row>
    <row r="222" s="11" customFormat="1">
      <c r="B222" s="162"/>
      <c r="D222" s="163" t="s">
        <v>146</v>
      </c>
      <c r="E222" s="164" t="s">
        <v>1</v>
      </c>
      <c r="F222" s="165" t="s">
        <v>516</v>
      </c>
      <c r="H222" s="166">
        <v>30.800000000000001</v>
      </c>
      <c r="L222" s="162"/>
      <c r="M222" s="167"/>
      <c r="N222" s="168"/>
      <c r="O222" s="168"/>
      <c r="P222" s="168"/>
      <c r="Q222" s="168"/>
      <c r="R222" s="168"/>
      <c r="S222" s="168"/>
      <c r="T222" s="169"/>
      <c r="AT222" s="164" t="s">
        <v>146</v>
      </c>
      <c r="AU222" s="164" t="s">
        <v>86</v>
      </c>
      <c r="AV222" s="11" t="s">
        <v>86</v>
      </c>
      <c r="AW222" s="11" t="s">
        <v>36</v>
      </c>
      <c r="AX222" s="11" t="s">
        <v>75</v>
      </c>
      <c r="AY222" s="164" t="s">
        <v>137</v>
      </c>
    </row>
    <row r="223" s="11" customFormat="1">
      <c r="B223" s="162"/>
      <c r="D223" s="163" t="s">
        <v>146</v>
      </c>
      <c r="E223" s="164" t="s">
        <v>1</v>
      </c>
      <c r="F223" s="165" t="s">
        <v>517</v>
      </c>
      <c r="H223" s="166">
        <v>59.799999999999997</v>
      </c>
      <c r="L223" s="162"/>
      <c r="M223" s="167"/>
      <c r="N223" s="168"/>
      <c r="O223" s="168"/>
      <c r="P223" s="168"/>
      <c r="Q223" s="168"/>
      <c r="R223" s="168"/>
      <c r="S223" s="168"/>
      <c r="T223" s="169"/>
      <c r="AT223" s="164" t="s">
        <v>146</v>
      </c>
      <c r="AU223" s="164" t="s">
        <v>86</v>
      </c>
      <c r="AV223" s="11" t="s">
        <v>86</v>
      </c>
      <c r="AW223" s="11" t="s">
        <v>36</v>
      </c>
      <c r="AX223" s="11" t="s">
        <v>75</v>
      </c>
      <c r="AY223" s="164" t="s">
        <v>137</v>
      </c>
    </row>
    <row r="224" s="11" customFormat="1">
      <c r="B224" s="162"/>
      <c r="D224" s="163" t="s">
        <v>146</v>
      </c>
      <c r="E224" s="164" t="s">
        <v>1</v>
      </c>
      <c r="F224" s="165" t="s">
        <v>518</v>
      </c>
      <c r="H224" s="166">
        <v>57.781999999999996</v>
      </c>
      <c r="L224" s="162"/>
      <c r="M224" s="167"/>
      <c r="N224" s="168"/>
      <c r="O224" s="168"/>
      <c r="P224" s="168"/>
      <c r="Q224" s="168"/>
      <c r="R224" s="168"/>
      <c r="S224" s="168"/>
      <c r="T224" s="169"/>
      <c r="AT224" s="164" t="s">
        <v>146</v>
      </c>
      <c r="AU224" s="164" t="s">
        <v>86</v>
      </c>
      <c r="AV224" s="11" t="s">
        <v>86</v>
      </c>
      <c r="AW224" s="11" t="s">
        <v>36</v>
      </c>
      <c r="AX224" s="11" t="s">
        <v>75</v>
      </c>
      <c r="AY224" s="164" t="s">
        <v>137</v>
      </c>
    </row>
    <row r="225" s="14" customFormat="1">
      <c r="B225" s="200"/>
      <c r="D225" s="163" t="s">
        <v>146</v>
      </c>
      <c r="E225" s="201" t="s">
        <v>1</v>
      </c>
      <c r="F225" s="202" t="s">
        <v>473</v>
      </c>
      <c r="H225" s="203">
        <v>179.18200000000002</v>
      </c>
      <c r="L225" s="200"/>
      <c r="M225" s="204"/>
      <c r="N225" s="205"/>
      <c r="O225" s="205"/>
      <c r="P225" s="205"/>
      <c r="Q225" s="205"/>
      <c r="R225" s="205"/>
      <c r="S225" s="205"/>
      <c r="T225" s="206"/>
      <c r="AT225" s="201" t="s">
        <v>146</v>
      </c>
      <c r="AU225" s="201" t="s">
        <v>86</v>
      </c>
      <c r="AV225" s="14" t="s">
        <v>155</v>
      </c>
      <c r="AW225" s="14" t="s">
        <v>36</v>
      </c>
      <c r="AX225" s="14" t="s">
        <v>75</v>
      </c>
      <c r="AY225" s="201" t="s">
        <v>137</v>
      </c>
    </row>
    <row r="226" s="12" customFormat="1">
      <c r="B226" s="175"/>
      <c r="D226" s="163" t="s">
        <v>146</v>
      </c>
      <c r="E226" s="176" t="s">
        <v>1</v>
      </c>
      <c r="F226" s="177" t="s">
        <v>215</v>
      </c>
      <c r="H226" s="178">
        <v>193.61399999999998</v>
      </c>
      <c r="L226" s="175"/>
      <c r="M226" s="179"/>
      <c r="N226" s="180"/>
      <c r="O226" s="180"/>
      <c r="P226" s="180"/>
      <c r="Q226" s="180"/>
      <c r="R226" s="180"/>
      <c r="S226" s="180"/>
      <c r="T226" s="181"/>
      <c r="AT226" s="176" t="s">
        <v>146</v>
      </c>
      <c r="AU226" s="176" t="s">
        <v>86</v>
      </c>
      <c r="AV226" s="12" t="s">
        <v>144</v>
      </c>
      <c r="AW226" s="12" t="s">
        <v>36</v>
      </c>
      <c r="AX226" s="12" t="s">
        <v>83</v>
      </c>
      <c r="AY226" s="176" t="s">
        <v>137</v>
      </c>
    </row>
    <row r="227" s="1" customFormat="1" ht="16.5" customHeight="1">
      <c r="B227" s="151"/>
      <c r="C227" s="152" t="s">
        <v>519</v>
      </c>
      <c r="D227" s="152" t="s">
        <v>139</v>
      </c>
      <c r="E227" s="153" t="s">
        <v>520</v>
      </c>
      <c r="F227" s="154" t="s">
        <v>507</v>
      </c>
      <c r="G227" s="155" t="s">
        <v>158</v>
      </c>
      <c r="H227" s="156">
        <v>201.88900000000001</v>
      </c>
      <c r="I227" s="157">
        <v>0</v>
      </c>
      <c r="J227" s="157">
        <f>ROUND(I227*H227,2)</f>
        <v>0</v>
      </c>
      <c r="K227" s="154" t="s">
        <v>1</v>
      </c>
      <c r="L227" s="32"/>
      <c r="M227" s="60" t="s">
        <v>1</v>
      </c>
      <c r="N227" s="158" t="s">
        <v>46</v>
      </c>
      <c r="O227" s="159">
        <v>0</v>
      </c>
      <c r="P227" s="159">
        <f>O227*H227</f>
        <v>0</v>
      </c>
      <c r="Q227" s="159">
        <v>0</v>
      </c>
      <c r="R227" s="159">
        <f>Q227*H227</f>
        <v>0</v>
      </c>
      <c r="S227" s="159">
        <v>0</v>
      </c>
      <c r="T227" s="160">
        <f>S227*H227</f>
        <v>0</v>
      </c>
      <c r="AR227" s="17" t="s">
        <v>144</v>
      </c>
      <c r="AT227" s="17" t="s">
        <v>139</v>
      </c>
      <c r="AU227" s="17" t="s">
        <v>86</v>
      </c>
      <c r="AY227" s="17" t="s">
        <v>137</v>
      </c>
      <c r="BE227" s="161">
        <f>IF(N227="základní",J227,0)</f>
        <v>0</v>
      </c>
      <c r="BF227" s="161">
        <f>IF(N227="snížená",J227,0)</f>
        <v>0</v>
      </c>
      <c r="BG227" s="161">
        <f>IF(N227="zákl. přenesená",J227,0)</f>
        <v>0</v>
      </c>
      <c r="BH227" s="161">
        <f>IF(N227="sníž. přenesená",J227,0)</f>
        <v>0</v>
      </c>
      <c r="BI227" s="161">
        <f>IF(N227="nulová",J227,0)</f>
        <v>0</v>
      </c>
      <c r="BJ227" s="17" t="s">
        <v>83</v>
      </c>
      <c r="BK227" s="161">
        <f>ROUND(I227*H227,2)</f>
        <v>0</v>
      </c>
      <c r="BL227" s="17" t="s">
        <v>144</v>
      </c>
      <c r="BM227" s="17" t="s">
        <v>521</v>
      </c>
    </row>
    <row r="228" s="11" customFormat="1">
      <c r="B228" s="162"/>
      <c r="D228" s="163" t="s">
        <v>146</v>
      </c>
      <c r="E228" s="164" t="s">
        <v>1</v>
      </c>
      <c r="F228" s="165" t="s">
        <v>522</v>
      </c>
      <c r="H228" s="166">
        <v>0.5</v>
      </c>
      <c r="L228" s="162"/>
      <c r="M228" s="167"/>
      <c r="N228" s="168"/>
      <c r="O228" s="168"/>
      <c r="P228" s="168"/>
      <c r="Q228" s="168"/>
      <c r="R228" s="168"/>
      <c r="S228" s="168"/>
      <c r="T228" s="169"/>
      <c r="AT228" s="164" t="s">
        <v>146</v>
      </c>
      <c r="AU228" s="164" t="s">
        <v>86</v>
      </c>
      <c r="AV228" s="11" t="s">
        <v>86</v>
      </c>
      <c r="AW228" s="11" t="s">
        <v>36</v>
      </c>
      <c r="AX228" s="11" t="s">
        <v>75</v>
      </c>
      <c r="AY228" s="164" t="s">
        <v>137</v>
      </c>
    </row>
    <row r="229" s="11" customFormat="1">
      <c r="B229" s="162"/>
      <c r="D229" s="163" t="s">
        <v>146</v>
      </c>
      <c r="E229" s="164" t="s">
        <v>1</v>
      </c>
      <c r="F229" s="165" t="s">
        <v>523</v>
      </c>
      <c r="H229" s="166">
        <v>201.38900000000001</v>
      </c>
      <c r="L229" s="162"/>
      <c r="M229" s="167"/>
      <c r="N229" s="168"/>
      <c r="O229" s="168"/>
      <c r="P229" s="168"/>
      <c r="Q229" s="168"/>
      <c r="R229" s="168"/>
      <c r="S229" s="168"/>
      <c r="T229" s="169"/>
      <c r="AT229" s="164" t="s">
        <v>146</v>
      </c>
      <c r="AU229" s="164" t="s">
        <v>86</v>
      </c>
      <c r="AV229" s="11" t="s">
        <v>86</v>
      </c>
      <c r="AW229" s="11" t="s">
        <v>36</v>
      </c>
      <c r="AX229" s="11" t="s">
        <v>75</v>
      </c>
      <c r="AY229" s="164" t="s">
        <v>137</v>
      </c>
    </row>
    <row r="230" s="12" customFormat="1">
      <c r="B230" s="175"/>
      <c r="D230" s="163" t="s">
        <v>146</v>
      </c>
      <c r="E230" s="176" t="s">
        <v>1</v>
      </c>
      <c r="F230" s="177" t="s">
        <v>215</v>
      </c>
      <c r="H230" s="178">
        <v>201.88900000000001</v>
      </c>
      <c r="L230" s="175"/>
      <c r="M230" s="179"/>
      <c r="N230" s="180"/>
      <c r="O230" s="180"/>
      <c r="P230" s="180"/>
      <c r="Q230" s="180"/>
      <c r="R230" s="180"/>
      <c r="S230" s="180"/>
      <c r="T230" s="181"/>
      <c r="AT230" s="176" t="s">
        <v>146</v>
      </c>
      <c r="AU230" s="176" t="s">
        <v>86</v>
      </c>
      <c r="AV230" s="12" t="s">
        <v>144</v>
      </c>
      <c r="AW230" s="12" t="s">
        <v>36</v>
      </c>
      <c r="AX230" s="12" t="s">
        <v>83</v>
      </c>
      <c r="AY230" s="176" t="s">
        <v>137</v>
      </c>
    </row>
    <row r="231" s="1" customFormat="1" ht="16.5" customHeight="1">
      <c r="B231" s="151"/>
      <c r="C231" s="152" t="s">
        <v>524</v>
      </c>
      <c r="D231" s="152" t="s">
        <v>139</v>
      </c>
      <c r="E231" s="153" t="s">
        <v>525</v>
      </c>
      <c r="F231" s="154" t="s">
        <v>526</v>
      </c>
      <c r="G231" s="155" t="s">
        <v>202</v>
      </c>
      <c r="H231" s="156">
        <v>2</v>
      </c>
      <c r="I231" s="157">
        <v>0</v>
      </c>
      <c r="J231" s="157">
        <f>ROUND(I231*H231,2)</f>
        <v>0</v>
      </c>
      <c r="K231" s="154" t="s">
        <v>143</v>
      </c>
      <c r="L231" s="32"/>
      <c r="M231" s="60" t="s">
        <v>1</v>
      </c>
      <c r="N231" s="158" t="s">
        <v>46</v>
      </c>
      <c r="O231" s="159">
        <v>0</v>
      </c>
      <c r="P231" s="159">
        <f>O231*H231</f>
        <v>0</v>
      </c>
      <c r="Q231" s="159">
        <v>0</v>
      </c>
      <c r="R231" s="159">
        <f>Q231*H231</f>
        <v>0</v>
      </c>
      <c r="S231" s="159">
        <v>0</v>
      </c>
      <c r="T231" s="160">
        <f>S231*H231</f>
        <v>0</v>
      </c>
      <c r="AR231" s="17" t="s">
        <v>144</v>
      </c>
      <c r="AT231" s="17" t="s">
        <v>139</v>
      </c>
      <c r="AU231" s="17" t="s">
        <v>86</v>
      </c>
      <c r="AY231" s="17" t="s">
        <v>137</v>
      </c>
      <c r="BE231" s="161">
        <f>IF(N231="základní",J231,0)</f>
        <v>0</v>
      </c>
      <c r="BF231" s="161">
        <f>IF(N231="snížená",J231,0)</f>
        <v>0</v>
      </c>
      <c r="BG231" s="161">
        <f>IF(N231="zákl. přenesená",J231,0)</f>
        <v>0</v>
      </c>
      <c r="BH231" s="161">
        <f>IF(N231="sníž. přenesená",J231,0)</f>
        <v>0</v>
      </c>
      <c r="BI231" s="161">
        <f>IF(N231="nulová",J231,0)</f>
        <v>0</v>
      </c>
      <c r="BJ231" s="17" t="s">
        <v>83</v>
      </c>
      <c r="BK231" s="161">
        <f>ROUND(I231*H231,2)</f>
        <v>0</v>
      </c>
      <c r="BL231" s="17" t="s">
        <v>144</v>
      </c>
      <c r="BM231" s="17" t="s">
        <v>527</v>
      </c>
    </row>
    <row r="232" s="1" customFormat="1" ht="16.5" customHeight="1">
      <c r="B232" s="151"/>
      <c r="C232" s="152" t="s">
        <v>528</v>
      </c>
      <c r="D232" s="152" t="s">
        <v>139</v>
      </c>
      <c r="E232" s="153" t="s">
        <v>529</v>
      </c>
      <c r="F232" s="154" t="s">
        <v>530</v>
      </c>
      <c r="G232" s="155" t="s">
        <v>150</v>
      </c>
      <c r="H232" s="156">
        <v>84</v>
      </c>
      <c r="I232" s="157">
        <v>0</v>
      </c>
      <c r="J232" s="157">
        <f>ROUND(I232*H232,2)</f>
        <v>0</v>
      </c>
      <c r="K232" s="154" t="s">
        <v>143</v>
      </c>
      <c r="L232" s="32"/>
      <c r="M232" s="60" t="s">
        <v>1</v>
      </c>
      <c r="N232" s="158" t="s">
        <v>46</v>
      </c>
      <c r="O232" s="159">
        <v>0</v>
      </c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AR232" s="17" t="s">
        <v>144</v>
      </c>
      <c r="AT232" s="17" t="s">
        <v>139</v>
      </c>
      <c r="AU232" s="17" t="s">
        <v>86</v>
      </c>
      <c r="AY232" s="17" t="s">
        <v>137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7" t="s">
        <v>83</v>
      </c>
      <c r="BK232" s="161">
        <f>ROUND(I232*H232,2)</f>
        <v>0</v>
      </c>
      <c r="BL232" s="17" t="s">
        <v>144</v>
      </c>
      <c r="BM232" s="17" t="s">
        <v>531</v>
      </c>
    </row>
    <row r="233" s="1" customFormat="1">
      <c r="B233" s="32"/>
      <c r="D233" s="163" t="s">
        <v>152</v>
      </c>
      <c r="F233" s="170" t="s">
        <v>532</v>
      </c>
      <c r="L233" s="32"/>
      <c r="M233" s="171"/>
      <c r="N233" s="62"/>
      <c r="O233" s="62"/>
      <c r="P233" s="62"/>
      <c r="Q233" s="62"/>
      <c r="R233" s="62"/>
      <c r="S233" s="62"/>
      <c r="T233" s="63"/>
      <c r="AT233" s="17" t="s">
        <v>152</v>
      </c>
      <c r="AU233" s="17" t="s">
        <v>86</v>
      </c>
    </row>
    <row r="234" s="11" customFormat="1">
      <c r="B234" s="162"/>
      <c r="D234" s="163" t="s">
        <v>146</v>
      </c>
      <c r="E234" s="164" t="s">
        <v>1</v>
      </c>
      <c r="F234" s="165" t="s">
        <v>533</v>
      </c>
      <c r="H234" s="166">
        <v>84</v>
      </c>
      <c r="L234" s="162"/>
      <c r="M234" s="167"/>
      <c r="N234" s="168"/>
      <c r="O234" s="168"/>
      <c r="P234" s="168"/>
      <c r="Q234" s="168"/>
      <c r="R234" s="168"/>
      <c r="S234" s="168"/>
      <c r="T234" s="169"/>
      <c r="AT234" s="164" t="s">
        <v>146</v>
      </c>
      <c r="AU234" s="164" t="s">
        <v>86</v>
      </c>
      <c r="AV234" s="11" t="s">
        <v>86</v>
      </c>
      <c r="AW234" s="11" t="s">
        <v>36</v>
      </c>
      <c r="AX234" s="11" t="s">
        <v>83</v>
      </c>
      <c r="AY234" s="164" t="s">
        <v>137</v>
      </c>
    </row>
    <row r="235" s="1" customFormat="1" ht="16.5" customHeight="1">
      <c r="B235" s="151"/>
      <c r="C235" s="152" t="s">
        <v>534</v>
      </c>
      <c r="D235" s="152" t="s">
        <v>139</v>
      </c>
      <c r="E235" s="153" t="s">
        <v>535</v>
      </c>
      <c r="F235" s="154" t="s">
        <v>536</v>
      </c>
      <c r="G235" s="155" t="s">
        <v>150</v>
      </c>
      <c r="H235" s="156">
        <v>46.878</v>
      </c>
      <c r="I235" s="157">
        <v>0</v>
      </c>
      <c r="J235" s="157">
        <f>ROUND(I235*H235,2)</f>
        <v>0</v>
      </c>
      <c r="K235" s="154" t="s">
        <v>143</v>
      </c>
      <c r="L235" s="32"/>
      <c r="M235" s="60" t="s">
        <v>1</v>
      </c>
      <c r="N235" s="158" t="s">
        <v>46</v>
      </c>
      <c r="O235" s="159">
        <v>0</v>
      </c>
      <c r="P235" s="159">
        <f>O235*H235</f>
        <v>0</v>
      </c>
      <c r="Q235" s="159">
        <v>0</v>
      </c>
      <c r="R235" s="159">
        <f>Q235*H235</f>
        <v>0</v>
      </c>
      <c r="S235" s="159">
        <v>0</v>
      </c>
      <c r="T235" s="160">
        <f>S235*H235</f>
        <v>0</v>
      </c>
      <c r="AR235" s="17" t="s">
        <v>144</v>
      </c>
      <c r="AT235" s="17" t="s">
        <v>139</v>
      </c>
      <c r="AU235" s="17" t="s">
        <v>86</v>
      </c>
      <c r="AY235" s="17" t="s">
        <v>137</v>
      </c>
      <c r="BE235" s="161">
        <f>IF(N235="základní",J235,0)</f>
        <v>0</v>
      </c>
      <c r="BF235" s="161">
        <f>IF(N235="snížená",J235,0)</f>
        <v>0</v>
      </c>
      <c r="BG235" s="161">
        <f>IF(N235="zákl. přenesená",J235,0)</f>
        <v>0</v>
      </c>
      <c r="BH235" s="161">
        <f>IF(N235="sníž. přenesená",J235,0)</f>
        <v>0</v>
      </c>
      <c r="BI235" s="161">
        <f>IF(N235="nulová",J235,0)</f>
        <v>0</v>
      </c>
      <c r="BJ235" s="17" t="s">
        <v>83</v>
      </c>
      <c r="BK235" s="161">
        <f>ROUND(I235*H235,2)</f>
        <v>0</v>
      </c>
      <c r="BL235" s="17" t="s">
        <v>144</v>
      </c>
      <c r="BM235" s="17" t="s">
        <v>537</v>
      </c>
    </row>
    <row r="236" s="1" customFormat="1">
      <c r="B236" s="32"/>
      <c r="D236" s="163" t="s">
        <v>152</v>
      </c>
      <c r="F236" s="170" t="s">
        <v>538</v>
      </c>
      <c r="L236" s="32"/>
      <c r="M236" s="171"/>
      <c r="N236" s="62"/>
      <c r="O236" s="62"/>
      <c r="P236" s="62"/>
      <c r="Q236" s="62"/>
      <c r="R236" s="62"/>
      <c r="S236" s="62"/>
      <c r="T236" s="63"/>
      <c r="AT236" s="17" t="s">
        <v>152</v>
      </c>
      <c r="AU236" s="17" t="s">
        <v>86</v>
      </c>
    </row>
    <row r="237" s="13" customFormat="1">
      <c r="B237" s="185"/>
      <c r="D237" s="163" t="s">
        <v>146</v>
      </c>
      <c r="E237" s="186" t="s">
        <v>1</v>
      </c>
      <c r="F237" s="187" t="s">
        <v>539</v>
      </c>
      <c r="H237" s="186" t="s">
        <v>1</v>
      </c>
      <c r="L237" s="185"/>
      <c r="M237" s="188"/>
      <c r="N237" s="189"/>
      <c r="O237" s="189"/>
      <c r="P237" s="189"/>
      <c r="Q237" s="189"/>
      <c r="R237" s="189"/>
      <c r="S237" s="189"/>
      <c r="T237" s="190"/>
      <c r="AT237" s="186" t="s">
        <v>146</v>
      </c>
      <c r="AU237" s="186" t="s">
        <v>86</v>
      </c>
      <c r="AV237" s="13" t="s">
        <v>83</v>
      </c>
      <c r="AW237" s="13" t="s">
        <v>36</v>
      </c>
      <c r="AX237" s="13" t="s">
        <v>75</v>
      </c>
      <c r="AY237" s="186" t="s">
        <v>137</v>
      </c>
    </row>
    <row r="238" s="11" customFormat="1">
      <c r="B238" s="162"/>
      <c r="D238" s="163" t="s">
        <v>146</v>
      </c>
      <c r="E238" s="164" t="s">
        <v>1</v>
      </c>
      <c r="F238" s="165" t="s">
        <v>540</v>
      </c>
      <c r="H238" s="166">
        <v>26.443999999999999</v>
      </c>
      <c r="L238" s="162"/>
      <c r="M238" s="167"/>
      <c r="N238" s="168"/>
      <c r="O238" s="168"/>
      <c r="P238" s="168"/>
      <c r="Q238" s="168"/>
      <c r="R238" s="168"/>
      <c r="S238" s="168"/>
      <c r="T238" s="169"/>
      <c r="AT238" s="164" t="s">
        <v>146</v>
      </c>
      <c r="AU238" s="164" t="s">
        <v>86</v>
      </c>
      <c r="AV238" s="11" t="s">
        <v>86</v>
      </c>
      <c r="AW238" s="11" t="s">
        <v>36</v>
      </c>
      <c r="AX238" s="11" t="s">
        <v>75</v>
      </c>
      <c r="AY238" s="164" t="s">
        <v>137</v>
      </c>
    </row>
    <row r="239" s="11" customFormat="1">
      <c r="B239" s="162"/>
      <c r="D239" s="163" t="s">
        <v>146</v>
      </c>
      <c r="E239" s="164" t="s">
        <v>1</v>
      </c>
      <c r="F239" s="165" t="s">
        <v>541</v>
      </c>
      <c r="H239" s="166">
        <v>20.434000000000001</v>
      </c>
      <c r="L239" s="162"/>
      <c r="M239" s="167"/>
      <c r="N239" s="168"/>
      <c r="O239" s="168"/>
      <c r="P239" s="168"/>
      <c r="Q239" s="168"/>
      <c r="R239" s="168"/>
      <c r="S239" s="168"/>
      <c r="T239" s="169"/>
      <c r="AT239" s="164" t="s">
        <v>146</v>
      </c>
      <c r="AU239" s="164" t="s">
        <v>86</v>
      </c>
      <c r="AV239" s="11" t="s">
        <v>86</v>
      </c>
      <c r="AW239" s="11" t="s">
        <v>36</v>
      </c>
      <c r="AX239" s="11" t="s">
        <v>75</v>
      </c>
      <c r="AY239" s="164" t="s">
        <v>137</v>
      </c>
    </row>
    <row r="240" s="12" customFormat="1">
      <c r="B240" s="175"/>
      <c r="D240" s="163" t="s">
        <v>146</v>
      </c>
      <c r="E240" s="176" t="s">
        <v>1</v>
      </c>
      <c r="F240" s="177" t="s">
        <v>215</v>
      </c>
      <c r="H240" s="178">
        <v>46.878</v>
      </c>
      <c r="L240" s="175"/>
      <c r="M240" s="179"/>
      <c r="N240" s="180"/>
      <c r="O240" s="180"/>
      <c r="P240" s="180"/>
      <c r="Q240" s="180"/>
      <c r="R240" s="180"/>
      <c r="S240" s="180"/>
      <c r="T240" s="181"/>
      <c r="AT240" s="176" t="s">
        <v>146</v>
      </c>
      <c r="AU240" s="176" t="s">
        <v>86</v>
      </c>
      <c r="AV240" s="12" t="s">
        <v>144</v>
      </c>
      <c r="AW240" s="12" t="s">
        <v>36</v>
      </c>
      <c r="AX240" s="12" t="s">
        <v>83</v>
      </c>
      <c r="AY240" s="176" t="s">
        <v>137</v>
      </c>
    </row>
    <row r="241" s="1" customFormat="1" ht="16.5" customHeight="1">
      <c r="B241" s="151"/>
      <c r="C241" s="152" t="s">
        <v>542</v>
      </c>
      <c r="D241" s="152" t="s">
        <v>139</v>
      </c>
      <c r="E241" s="153" t="s">
        <v>543</v>
      </c>
      <c r="F241" s="154" t="s">
        <v>544</v>
      </c>
      <c r="G241" s="155" t="s">
        <v>150</v>
      </c>
      <c r="H241" s="156">
        <v>239.53200000000001</v>
      </c>
      <c r="I241" s="157">
        <v>0</v>
      </c>
      <c r="J241" s="157">
        <f>ROUND(I241*H241,2)</f>
        <v>0</v>
      </c>
      <c r="K241" s="154" t="s">
        <v>143</v>
      </c>
      <c r="L241" s="32"/>
      <c r="M241" s="60" t="s">
        <v>1</v>
      </c>
      <c r="N241" s="158" t="s">
        <v>46</v>
      </c>
      <c r="O241" s="159">
        <v>0</v>
      </c>
      <c r="P241" s="159">
        <f>O241*H241</f>
        <v>0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AR241" s="17" t="s">
        <v>144</v>
      </c>
      <c r="AT241" s="17" t="s">
        <v>139</v>
      </c>
      <c r="AU241" s="17" t="s">
        <v>86</v>
      </c>
      <c r="AY241" s="17" t="s">
        <v>137</v>
      </c>
      <c r="BE241" s="161">
        <f>IF(N241="základní",J241,0)</f>
        <v>0</v>
      </c>
      <c r="BF241" s="161">
        <f>IF(N241="snížená",J241,0)</f>
        <v>0</v>
      </c>
      <c r="BG241" s="161">
        <f>IF(N241="zákl. přenesená",J241,0)</f>
        <v>0</v>
      </c>
      <c r="BH241" s="161">
        <f>IF(N241="sníž. přenesená",J241,0)</f>
        <v>0</v>
      </c>
      <c r="BI241" s="161">
        <f>IF(N241="nulová",J241,0)</f>
        <v>0</v>
      </c>
      <c r="BJ241" s="17" t="s">
        <v>83</v>
      </c>
      <c r="BK241" s="161">
        <f>ROUND(I241*H241,2)</f>
        <v>0</v>
      </c>
      <c r="BL241" s="17" t="s">
        <v>144</v>
      </c>
      <c r="BM241" s="17" t="s">
        <v>545</v>
      </c>
    </row>
    <row r="242" s="13" customFormat="1">
      <c r="B242" s="185"/>
      <c r="D242" s="163" t="s">
        <v>146</v>
      </c>
      <c r="E242" s="186" t="s">
        <v>1</v>
      </c>
      <c r="F242" s="187" t="s">
        <v>546</v>
      </c>
      <c r="H242" s="186" t="s">
        <v>1</v>
      </c>
      <c r="L242" s="185"/>
      <c r="M242" s="188"/>
      <c r="N242" s="189"/>
      <c r="O242" s="189"/>
      <c r="P242" s="189"/>
      <c r="Q242" s="189"/>
      <c r="R242" s="189"/>
      <c r="S242" s="189"/>
      <c r="T242" s="190"/>
      <c r="AT242" s="186" t="s">
        <v>146</v>
      </c>
      <c r="AU242" s="186" t="s">
        <v>86</v>
      </c>
      <c r="AV242" s="13" t="s">
        <v>83</v>
      </c>
      <c r="AW242" s="13" t="s">
        <v>36</v>
      </c>
      <c r="AX242" s="13" t="s">
        <v>75</v>
      </c>
      <c r="AY242" s="186" t="s">
        <v>137</v>
      </c>
    </row>
    <row r="243" s="11" customFormat="1">
      <c r="B243" s="162"/>
      <c r="D243" s="163" t="s">
        <v>146</v>
      </c>
      <c r="E243" s="164" t="s">
        <v>1</v>
      </c>
      <c r="F243" s="165" t="s">
        <v>547</v>
      </c>
      <c r="H243" s="166">
        <v>40</v>
      </c>
      <c r="L243" s="162"/>
      <c r="M243" s="167"/>
      <c r="N243" s="168"/>
      <c r="O243" s="168"/>
      <c r="P243" s="168"/>
      <c r="Q243" s="168"/>
      <c r="R243" s="168"/>
      <c r="S243" s="168"/>
      <c r="T243" s="169"/>
      <c r="AT243" s="164" t="s">
        <v>146</v>
      </c>
      <c r="AU243" s="164" t="s">
        <v>86</v>
      </c>
      <c r="AV243" s="11" t="s">
        <v>86</v>
      </c>
      <c r="AW243" s="11" t="s">
        <v>36</v>
      </c>
      <c r="AX243" s="11" t="s">
        <v>75</v>
      </c>
      <c r="AY243" s="164" t="s">
        <v>137</v>
      </c>
    </row>
    <row r="244" s="11" customFormat="1">
      <c r="B244" s="162"/>
      <c r="D244" s="163" t="s">
        <v>146</v>
      </c>
      <c r="E244" s="164" t="s">
        <v>1</v>
      </c>
      <c r="F244" s="165" t="s">
        <v>548</v>
      </c>
      <c r="H244" s="166">
        <v>87.745999999999995</v>
      </c>
      <c r="L244" s="162"/>
      <c r="M244" s="167"/>
      <c r="N244" s="168"/>
      <c r="O244" s="168"/>
      <c r="P244" s="168"/>
      <c r="Q244" s="168"/>
      <c r="R244" s="168"/>
      <c r="S244" s="168"/>
      <c r="T244" s="169"/>
      <c r="AT244" s="164" t="s">
        <v>146</v>
      </c>
      <c r="AU244" s="164" t="s">
        <v>86</v>
      </c>
      <c r="AV244" s="11" t="s">
        <v>86</v>
      </c>
      <c r="AW244" s="11" t="s">
        <v>36</v>
      </c>
      <c r="AX244" s="11" t="s">
        <v>75</v>
      </c>
      <c r="AY244" s="164" t="s">
        <v>137</v>
      </c>
    </row>
    <row r="245" s="11" customFormat="1">
      <c r="B245" s="162"/>
      <c r="D245" s="163" t="s">
        <v>146</v>
      </c>
      <c r="E245" s="164" t="s">
        <v>1</v>
      </c>
      <c r="F245" s="165" t="s">
        <v>549</v>
      </c>
      <c r="H245" s="166">
        <v>111.786</v>
      </c>
      <c r="L245" s="162"/>
      <c r="M245" s="167"/>
      <c r="N245" s="168"/>
      <c r="O245" s="168"/>
      <c r="P245" s="168"/>
      <c r="Q245" s="168"/>
      <c r="R245" s="168"/>
      <c r="S245" s="168"/>
      <c r="T245" s="169"/>
      <c r="AT245" s="164" t="s">
        <v>146</v>
      </c>
      <c r="AU245" s="164" t="s">
        <v>86</v>
      </c>
      <c r="AV245" s="11" t="s">
        <v>86</v>
      </c>
      <c r="AW245" s="11" t="s">
        <v>36</v>
      </c>
      <c r="AX245" s="11" t="s">
        <v>75</v>
      </c>
      <c r="AY245" s="164" t="s">
        <v>137</v>
      </c>
    </row>
    <row r="246" s="12" customFormat="1">
      <c r="B246" s="175"/>
      <c r="D246" s="163" t="s">
        <v>146</v>
      </c>
      <c r="E246" s="176" t="s">
        <v>1</v>
      </c>
      <c r="F246" s="177" t="s">
        <v>215</v>
      </c>
      <c r="H246" s="178">
        <v>239.53199999999998</v>
      </c>
      <c r="L246" s="175"/>
      <c r="M246" s="179"/>
      <c r="N246" s="180"/>
      <c r="O246" s="180"/>
      <c r="P246" s="180"/>
      <c r="Q246" s="180"/>
      <c r="R246" s="180"/>
      <c r="S246" s="180"/>
      <c r="T246" s="181"/>
      <c r="AT246" s="176" t="s">
        <v>146</v>
      </c>
      <c r="AU246" s="176" t="s">
        <v>86</v>
      </c>
      <c r="AV246" s="12" t="s">
        <v>144</v>
      </c>
      <c r="AW246" s="12" t="s">
        <v>36</v>
      </c>
      <c r="AX246" s="12" t="s">
        <v>83</v>
      </c>
      <c r="AY246" s="176" t="s">
        <v>137</v>
      </c>
    </row>
    <row r="247" s="1" customFormat="1" ht="16.5" customHeight="1">
      <c r="B247" s="151"/>
      <c r="C247" s="152" t="s">
        <v>550</v>
      </c>
      <c r="D247" s="152" t="s">
        <v>139</v>
      </c>
      <c r="E247" s="153" t="s">
        <v>551</v>
      </c>
      <c r="F247" s="154" t="s">
        <v>552</v>
      </c>
      <c r="G247" s="155" t="s">
        <v>150</v>
      </c>
      <c r="H247" s="156">
        <v>239.53200000000001</v>
      </c>
      <c r="I247" s="157">
        <v>0</v>
      </c>
      <c r="J247" s="157">
        <f>ROUND(I247*H247,2)</f>
        <v>0</v>
      </c>
      <c r="K247" s="154" t="s">
        <v>143</v>
      </c>
      <c r="L247" s="32"/>
      <c r="M247" s="60" t="s">
        <v>1</v>
      </c>
      <c r="N247" s="158" t="s">
        <v>46</v>
      </c>
      <c r="O247" s="159">
        <v>0</v>
      </c>
      <c r="P247" s="159">
        <f>O247*H247</f>
        <v>0</v>
      </c>
      <c r="Q247" s="159">
        <v>0.0012700000000000001</v>
      </c>
      <c r="R247" s="159">
        <f>Q247*H247</f>
        <v>0.30420564000000005</v>
      </c>
      <c r="S247" s="159">
        <v>0</v>
      </c>
      <c r="T247" s="160">
        <f>S247*H247</f>
        <v>0</v>
      </c>
      <c r="AR247" s="17" t="s">
        <v>144</v>
      </c>
      <c r="AT247" s="17" t="s">
        <v>139</v>
      </c>
      <c r="AU247" s="17" t="s">
        <v>86</v>
      </c>
      <c r="AY247" s="17" t="s">
        <v>137</v>
      </c>
      <c r="BE247" s="161">
        <f>IF(N247="základní",J247,0)</f>
        <v>0</v>
      </c>
      <c r="BF247" s="161">
        <f>IF(N247="snížená",J247,0)</f>
        <v>0</v>
      </c>
      <c r="BG247" s="161">
        <f>IF(N247="zákl. přenesená",J247,0)</f>
        <v>0</v>
      </c>
      <c r="BH247" s="161">
        <f>IF(N247="sníž. přenesená",J247,0)</f>
        <v>0</v>
      </c>
      <c r="BI247" s="161">
        <f>IF(N247="nulová",J247,0)</f>
        <v>0</v>
      </c>
      <c r="BJ247" s="17" t="s">
        <v>83</v>
      </c>
      <c r="BK247" s="161">
        <f>ROUND(I247*H247,2)</f>
        <v>0</v>
      </c>
      <c r="BL247" s="17" t="s">
        <v>144</v>
      </c>
      <c r="BM247" s="17" t="s">
        <v>553</v>
      </c>
    </row>
    <row r="248" s="1" customFormat="1" ht="16.5" customHeight="1">
      <c r="B248" s="151"/>
      <c r="C248" s="191" t="s">
        <v>554</v>
      </c>
      <c r="D248" s="191" t="s">
        <v>441</v>
      </c>
      <c r="E248" s="192" t="s">
        <v>555</v>
      </c>
      <c r="F248" s="193" t="s">
        <v>556</v>
      </c>
      <c r="G248" s="194" t="s">
        <v>557</v>
      </c>
      <c r="H248" s="195">
        <v>5.9880000000000004</v>
      </c>
      <c r="I248" s="196">
        <v>0</v>
      </c>
      <c r="J248" s="196">
        <f>ROUND(I248*H248,2)</f>
        <v>0</v>
      </c>
      <c r="K248" s="193" t="s">
        <v>143</v>
      </c>
      <c r="L248" s="197"/>
      <c r="M248" s="198" t="s">
        <v>1</v>
      </c>
      <c r="N248" s="199" t="s">
        <v>46</v>
      </c>
      <c r="O248" s="159">
        <v>0</v>
      </c>
      <c r="P248" s="159">
        <f>O248*H248</f>
        <v>0</v>
      </c>
      <c r="Q248" s="159">
        <v>0.001</v>
      </c>
      <c r="R248" s="159">
        <f>Q248*H248</f>
        <v>0.0059880000000000003</v>
      </c>
      <c r="S248" s="159">
        <v>0</v>
      </c>
      <c r="T248" s="160">
        <f>S248*H248</f>
        <v>0</v>
      </c>
      <c r="AR248" s="17" t="s">
        <v>188</v>
      </c>
      <c r="AT248" s="17" t="s">
        <v>441</v>
      </c>
      <c r="AU248" s="17" t="s">
        <v>86</v>
      </c>
      <c r="AY248" s="17" t="s">
        <v>137</v>
      </c>
      <c r="BE248" s="161">
        <f>IF(N248="základní",J248,0)</f>
        <v>0</v>
      </c>
      <c r="BF248" s="161">
        <f>IF(N248="snížená",J248,0)</f>
        <v>0</v>
      </c>
      <c r="BG248" s="161">
        <f>IF(N248="zákl. přenesená",J248,0)</f>
        <v>0</v>
      </c>
      <c r="BH248" s="161">
        <f>IF(N248="sníž. přenesená",J248,0)</f>
        <v>0</v>
      </c>
      <c r="BI248" s="161">
        <f>IF(N248="nulová",J248,0)</f>
        <v>0</v>
      </c>
      <c r="BJ248" s="17" t="s">
        <v>83</v>
      </c>
      <c r="BK248" s="161">
        <f>ROUND(I248*H248,2)</f>
        <v>0</v>
      </c>
      <c r="BL248" s="17" t="s">
        <v>144</v>
      </c>
      <c r="BM248" s="17" t="s">
        <v>558</v>
      </c>
    </row>
    <row r="249" s="11" customFormat="1">
      <c r="B249" s="162"/>
      <c r="D249" s="163" t="s">
        <v>146</v>
      </c>
      <c r="F249" s="165" t="s">
        <v>559</v>
      </c>
      <c r="H249" s="166">
        <v>5.9880000000000004</v>
      </c>
      <c r="L249" s="162"/>
      <c r="M249" s="167"/>
      <c r="N249" s="168"/>
      <c r="O249" s="168"/>
      <c r="P249" s="168"/>
      <c r="Q249" s="168"/>
      <c r="R249" s="168"/>
      <c r="S249" s="168"/>
      <c r="T249" s="169"/>
      <c r="AT249" s="164" t="s">
        <v>146</v>
      </c>
      <c r="AU249" s="164" t="s">
        <v>86</v>
      </c>
      <c r="AV249" s="11" t="s">
        <v>86</v>
      </c>
      <c r="AW249" s="11" t="s">
        <v>3</v>
      </c>
      <c r="AX249" s="11" t="s">
        <v>83</v>
      </c>
      <c r="AY249" s="164" t="s">
        <v>137</v>
      </c>
    </row>
    <row r="250" s="1" customFormat="1" ht="16.5" customHeight="1">
      <c r="B250" s="151"/>
      <c r="C250" s="152" t="s">
        <v>560</v>
      </c>
      <c r="D250" s="152" t="s">
        <v>139</v>
      </c>
      <c r="E250" s="153" t="s">
        <v>561</v>
      </c>
      <c r="F250" s="154" t="s">
        <v>562</v>
      </c>
      <c r="G250" s="155" t="s">
        <v>150</v>
      </c>
      <c r="H250" s="156">
        <v>239.53200000000001</v>
      </c>
      <c r="I250" s="157">
        <v>0</v>
      </c>
      <c r="J250" s="157">
        <f>ROUND(I250*H250,2)</f>
        <v>0</v>
      </c>
      <c r="K250" s="154" t="s">
        <v>143</v>
      </c>
      <c r="L250" s="32"/>
      <c r="M250" s="60" t="s">
        <v>1</v>
      </c>
      <c r="N250" s="158" t="s">
        <v>46</v>
      </c>
      <c r="O250" s="159">
        <v>0</v>
      </c>
      <c r="P250" s="159">
        <f>O250*H250</f>
        <v>0</v>
      </c>
      <c r="Q250" s="159">
        <v>0</v>
      </c>
      <c r="R250" s="159">
        <f>Q250*H250</f>
        <v>0</v>
      </c>
      <c r="S250" s="159">
        <v>0</v>
      </c>
      <c r="T250" s="160">
        <f>S250*H250</f>
        <v>0</v>
      </c>
      <c r="AR250" s="17" t="s">
        <v>144</v>
      </c>
      <c r="AT250" s="17" t="s">
        <v>139</v>
      </c>
      <c r="AU250" s="17" t="s">
        <v>86</v>
      </c>
      <c r="AY250" s="17" t="s">
        <v>137</v>
      </c>
      <c r="BE250" s="161">
        <f>IF(N250="základní",J250,0)</f>
        <v>0</v>
      </c>
      <c r="BF250" s="161">
        <f>IF(N250="snížená",J250,0)</f>
        <v>0</v>
      </c>
      <c r="BG250" s="161">
        <f>IF(N250="zákl. přenesená",J250,0)</f>
        <v>0</v>
      </c>
      <c r="BH250" s="161">
        <f>IF(N250="sníž. přenesená",J250,0)</f>
        <v>0</v>
      </c>
      <c r="BI250" s="161">
        <f>IF(N250="nulová",J250,0)</f>
        <v>0</v>
      </c>
      <c r="BJ250" s="17" t="s">
        <v>83</v>
      </c>
      <c r="BK250" s="161">
        <f>ROUND(I250*H250,2)</f>
        <v>0</v>
      </c>
      <c r="BL250" s="17" t="s">
        <v>144</v>
      </c>
      <c r="BM250" s="17" t="s">
        <v>563</v>
      </c>
    </row>
    <row r="251" s="1" customFormat="1" ht="16.5" customHeight="1">
      <c r="B251" s="151"/>
      <c r="C251" s="152" t="s">
        <v>564</v>
      </c>
      <c r="D251" s="152" t="s">
        <v>139</v>
      </c>
      <c r="E251" s="153" t="s">
        <v>565</v>
      </c>
      <c r="F251" s="154" t="s">
        <v>566</v>
      </c>
      <c r="G251" s="155" t="s">
        <v>150</v>
      </c>
      <c r="H251" s="156">
        <v>239.53200000000001</v>
      </c>
      <c r="I251" s="157">
        <v>0</v>
      </c>
      <c r="J251" s="157">
        <f>ROUND(I251*H251,2)</f>
        <v>0</v>
      </c>
      <c r="K251" s="154" t="s">
        <v>143</v>
      </c>
      <c r="L251" s="32"/>
      <c r="M251" s="60" t="s">
        <v>1</v>
      </c>
      <c r="N251" s="158" t="s">
        <v>46</v>
      </c>
      <c r="O251" s="159">
        <v>0</v>
      </c>
      <c r="P251" s="159">
        <f>O251*H251</f>
        <v>0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AR251" s="17" t="s">
        <v>144</v>
      </c>
      <c r="AT251" s="17" t="s">
        <v>139</v>
      </c>
      <c r="AU251" s="17" t="s">
        <v>86</v>
      </c>
      <c r="AY251" s="17" t="s">
        <v>137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7" t="s">
        <v>83</v>
      </c>
      <c r="BK251" s="161">
        <f>ROUND(I251*H251,2)</f>
        <v>0</v>
      </c>
      <c r="BL251" s="17" t="s">
        <v>144</v>
      </c>
      <c r="BM251" s="17" t="s">
        <v>567</v>
      </c>
    </row>
    <row r="252" s="1" customFormat="1">
      <c r="B252" s="32"/>
      <c r="D252" s="163" t="s">
        <v>152</v>
      </c>
      <c r="F252" s="170" t="s">
        <v>568</v>
      </c>
      <c r="L252" s="32"/>
      <c r="M252" s="171"/>
      <c r="N252" s="62"/>
      <c r="O252" s="62"/>
      <c r="P252" s="62"/>
      <c r="Q252" s="62"/>
      <c r="R252" s="62"/>
      <c r="S252" s="62"/>
      <c r="T252" s="63"/>
      <c r="AT252" s="17" t="s">
        <v>152</v>
      </c>
      <c r="AU252" s="17" t="s">
        <v>86</v>
      </c>
    </row>
    <row r="253" s="1" customFormat="1" ht="16.5" customHeight="1">
      <c r="B253" s="151"/>
      <c r="C253" s="152" t="s">
        <v>569</v>
      </c>
      <c r="D253" s="152" t="s">
        <v>139</v>
      </c>
      <c r="E253" s="153" t="s">
        <v>570</v>
      </c>
      <c r="F253" s="154" t="s">
        <v>571</v>
      </c>
      <c r="G253" s="155" t="s">
        <v>158</v>
      </c>
      <c r="H253" s="156">
        <v>7.1859999999999999</v>
      </c>
      <c r="I253" s="157">
        <v>0</v>
      </c>
      <c r="J253" s="157">
        <f>ROUND(I253*H253,2)</f>
        <v>0</v>
      </c>
      <c r="K253" s="154" t="s">
        <v>143</v>
      </c>
      <c r="L253" s="32"/>
      <c r="M253" s="60" t="s">
        <v>1</v>
      </c>
      <c r="N253" s="158" t="s">
        <v>46</v>
      </c>
      <c r="O253" s="159">
        <v>0</v>
      </c>
      <c r="P253" s="159">
        <f>O253*H253</f>
        <v>0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AR253" s="17" t="s">
        <v>144</v>
      </c>
      <c r="AT253" s="17" t="s">
        <v>139</v>
      </c>
      <c r="AU253" s="17" t="s">
        <v>86</v>
      </c>
      <c r="AY253" s="17" t="s">
        <v>137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7" t="s">
        <v>83</v>
      </c>
      <c r="BK253" s="161">
        <f>ROUND(I253*H253,2)</f>
        <v>0</v>
      </c>
      <c r="BL253" s="17" t="s">
        <v>144</v>
      </c>
      <c r="BM253" s="17" t="s">
        <v>572</v>
      </c>
    </row>
    <row r="254" s="1" customFormat="1">
      <c r="B254" s="32"/>
      <c r="D254" s="163" t="s">
        <v>152</v>
      </c>
      <c r="F254" s="170" t="s">
        <v>573</v>
      </c>
      <c r="L254" s="32"/>
      <c r="M254" s="171"/>
      <c r="N254" s="62"/>
      <c r="O254" s="62"/>
      <c r="P254" s="62"/>
      <c r="Q254" s="62"/>
      <c r="R254" s="62"/>
      <c r="S254" s="62"/>
      <c r="T254" s="63"/>
      <c r="AT254" s="17" t="s">
        <v>152</v>
      </c>
      <c r="AU254" s="17" t="s">
        <v>86</v>
      </c>
    </row>
    <row r="255" s="11" customFormat="1">
      <c r="B255" s="162"/>
      <c r="D255" s="163" t="s">
        <v>146</v>
      </c>
      <c r="F255" s="165" t="s">
        <v>574</v>
      </c>
      <c r="H255" s="166">
        <v>7.1859999999999999</v>
      </c>
      <c r="L255" s="162"/>
      <c r="M255" s="167"/>
      <c r="N255" s="168"/>
      <c r="O255" s="168"/>
      <c r="P255" s="168"/>
      <c r="Q255" s="168"/>
      <c r="R255" s="168"/>
      <c r="S255" s="168"/>
      <c r="T255" s="169"/>
      <c r="AT255" s="164" t="s">
        <v>146</v>
      </c>
      <c r="AU255" s="164" t="s">
        <v>86</v>
      </c>
      <c r="AV255" s="11" t="s">
        <v>86</v>
      </c>
      <c r="AW255" s="11" t="s">
        <v>3</v>
      </c>
      <c r="AX255" s="11" t="s">
        <v>83</v>
      </c>
      <c r="AY255" s="164" t="s">
        <v>137</v>
      </c>
    </row>
    <row r="256" s="10" customFormat="1" ht="22.8" customHeight="1">
      <c r="B256" s="139"/>
      <c r="D256" s="140" t="s">
        <v>74</v>
      </c>
      <c r="E256" s="149" t="s">
        <v>86</v>
      </c>
      <c r="F256" s="149" t="s">
        <v>575</v>
      </c>
      <c r="J256" s="150">
        <f>BK256</f>
        <v>0</v>
      </c>
      <c r="L256" s="139"/>
      <c r="M256" s="143"/>
      <c r="N256" s="144"/>
      <c r="O256" s="144"/>
      <c r="P256" s="145">
        <f>SUM(P257:P291)</f>
        <v>0</v>
      </c>
      <c r="Q256" s="144"/>
      <c r="R256" s="145">
        <f>SUM(R257:R291)</f>
        <v>7.7472746199999989</v>
      </c>
      <c r="S256" s="144"/>
      <c r="T256" s="146">
        <f>SUM(T257:T291)</f>
        <v>0</v>
      </c>
      <c r="AR256" s="140" t="s">
        <v>83</v>
      </c>
      <c r="AT256" s="147" t="s">
        <v>74</v>
      </c>
      <c r="AU256" s="147" t="s">
        <v>83</v>
      </c>
      <c r="AY256" s="140" t="s">
        <v>137</v>
      </c>
      <c r="BK256" s="148">
        <f>SUM(BK257:BK291)</f>
        <v>0</v>
      </c>
    </row>
    <row r="257" s="1" customFormat="1" ht="16.5" customHeight="1">
      <c r="B257" s="151"/>
      <c r="C257" s="152" t="s">
        <v>576</v>
      </c>
      <c r="D257" s="152" t="s">
        <v>139</v>
      </c>
      <c r="E257" s="153" t="s">
        <v>577</v>
      </c>
      <c r="F257" s="154" t="s">
        <v>578</v>
      </c>
      <c r="G257" s="155" t="s">
        <v>202</v>
      </c>
      <c r="H257" s="156">
        <v>4</v>
      </c>
      <c r="I257" s="157">
        <v>0</v>
      </c>
      <c r="J257" s="157">
        <f>ROUND(I257*H257,2)</f>
        <v>0</v>
      </c>
      <c r="K257" s="154" t="s">
        <v>143</v>
      </c>
      <c r="L257" s="32"/>
      <c r="M257" s="60" t="s">
        <v>1</v>
      </c>
      <c r="N257" s="158" t="s">
        <v>46</v>
      </c>
      <c r="O257" s="159">
        <v>0</v>
      </c>
      <c r="P257" s="159">
        <f>O257*H257</f>
        <v>0</v>
      </c>
      <c r="Q257" s="159">
        <v>0.15704000000000001</v>
      </c>
      <c r="R257" s="159">
        <f>Q257*H257</f>
        <v>0.62816000000000005</v>
      </c>
      <c r="S257" s="159">
        <v>0</v>
      </c>
      <c r="T257" s="160">
        <f>S257*H257</f>
        <v>0</v>
      </c>
      <c r="AR257" s="17" t="s">
        <v>144</v>
      </c>
      <c r="AT257" s="17" t="s">
        <v>139</v>
      </c>
      <c r="AU257" s="17" t="s">
        <v>86</v>
      </c>
      <c r="AY257" s="17" t="s">
        <v>137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7" t="s">
        <v>83</v>
      </c>
      <c r="BK257" s="161">
        <f>ROUND(I257*H257,2)</f>
        <v>0</v>
      </c>
      <c r="BL257" s="17" t="s">
        <v>144</v>
      </c>
      <c r="BM257" s="17" t="s">
        <v>579</v>
      </c>
    </row>
    <row r="258" s="1" customFormat="1">
      <c r="B258" s="32"/>
      <c r="D258" s="163" t="s">
        <v>152</v>
      </c>
      <c r="F258" s="170" t="s">
        <v>580</v>
      </c>
      <c r="L258" s="32"/>
      <c r="M258" s="171"/>
      <c r="N258" s="62"/>
      <c r="O258" s="62"/>
      <c r="P258" s="62"/>
      <c r="Q258" s="62"/>
      <c r="R258" s="62"/>
      <c r="S258" s="62"/>
      <c r="T258" s="63"/>
      <c r="AT258" s="17" t="s">
        <v>152</v>
      </c>
      <c r="AU258" s="17" t="s">
        <v>86</v>
      </c>
    </row>
    <row r="259" s="1" customFormat="1" ht="16.5" customHeight="1">
      <c r="B259" s="151"/>
      <c r="C259" s="152" t="s">
        <v>581</v>
      </c>
      <c r="D259" s="152" t="s">
        <v>139</v>
      </c>
      <c r="E259" s="153" t="s">
        <v>582</v>
      </c>
      <c r="F259" s="154" t="s">
        <v>583</v>
      </c>
      <c r="G259" s="155" t="s">
        <v>158</v>
      </c>
      <c r="H259" s="156">
        <v>1.4550000000000001</v>
      </c>
      <c r="I259" s="157">
        <v>0</v>
      </c>
      <c r="J259" s="157">
        <f>ROUND(I259*H259,2)</f>
        <v>0</v>
      </c>
      <c r="K259" s="154" t="s">
        <v>143</v>
      </c>
      <c r="L259" s="32"/>
      <c r="M259" s="60" t="s">
        <v>1</v>
      </c>
      <c r="N259" s="158" t="s">
        <v>46</v>
      </c>
      <c r="O259" s="159">
        <v>0</v>
      </c>
      <c r="P259" s="159">
        <f>O259*H259</f>
        <v>0</v>
      </c>
      <c r="Q259" s="159">
        <v>0</v>
      </c>
      <c r="R259" s="159">
        <f>Q259*H259</f>
        <v>0</v>
      </c>
      <c r="S259" s="159">
        <v>0</v>
      </c>
      <c r="T259" s="160">
        <f>S259*H259</f>
        <v>0</v>
      </c>
      <c r="AR259" s="17" t="s">
        <v>144</v>
      </c>
      <c r="AT259" s="17" t="s">
        <v>139</v>
      </c>
      <c r="AU259" s="17" t="s">
        <v>86</v>
      </c>
      <c r="AY259" s="17" t="s">
        <v>137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7" t="s">
        <v>83</v>
      </c>
      <c r="BK259" s="161">
        <f>ROUND(I259*H259,2)</f>
        <v>0</v>
      </c>
      <c r="BL259" s="17" t="s">
        <v>144</v>
      </c>
      <c r="BM259" s="17" t="s">
        <v>584</v>
      </c>
    </row>
    <row r="260" s="13" customFormat="1">
      <c r="B260" s="185"/>
      <c r="D260" s="163" t="s">
        <v>146</v>
      </c>
      <c r="E260" s="186" t="s">
        <v>1</v>
      </c>
      <c r="F260" s="187" t="s">
        <v>585</v>
      </c>
      <c r="H260" s="186" t="s">
        <v>1</v>
      </c>
      <c r="L260" s="185"/>
      <c r="M260" s="188"/>
      <c r="N260" s="189"/>
      <c r="O260" s="189"/>
      <c r="P260" s="189"/>
      <c r="Q260" s="189"/>
      <c r="R260" s="189"/>
      <c r="S260" s="189"/>
      <c r="T260" s="190"/>
      <c r="AT260" s="186" t="s">
        <v>146</v>
      </c>
      <c r="AU260" s="186" t="s">
        <v>86</v>
      </c>
      <c r="AV260" s="13" t="s">
        <v>83</v>
      </c>
      <c r="AW260" s="13" t="s">
        <v>36</v>
      </c>
      <c r="AX260" s="13" t="s">
        <v>75</v>
      </c>
      <c r="AY260" s="186" t="s">
        <v>137</v>
      </c>
    </row>
    <row r="261" s="11" customFormat="1">
      <c r="B261" s="162"/>
      <c r="D261" s="163" t="s">
        <v>146</v>
      </c>
      <c r="E261" s="164" t="s">
        <v>1</v>
      </c>
      <c r="F261" s="165" t="s">
        <v>586</v>
      </c>
      <c r="H261" s="166">
        <v>1.4550000000000001</v>
      </c>
      <c r="L261" s="162"/>
      <c r="M261" s="167"/>
      <c r="N261" s="168"/>
      <c r="O261" s="168"/>
      <c r="P261" s="168"/>
      <c r="Q261" s="168"/>
      <c r="R261" s="168"/>
      <c r="S261" s="168"/>
      <c r="T261" s="169"/>
      <c r="AT261" s="164" t="s">
        <v>146</v>
      </c>
      <c r="AU261" s="164" t="s">
        <v>86</v>
      </c>
      <c r="AV261" s="11" t="s">
        <v>86</v>
      </c>
      <c r="AW261" s="11" t="s">
        <v>36</v>
      </c>
      <c r="AX261" s="11" t="s">
        <v>83</v>
      </c>
      <c r="AY261" s="164" t="s">
        <v>137</v>
      </c>
    </row>
    <row r="262" s="1" customFormat="1" ht="16.5" customHeight="1">
      <c r="B262" s="151"/>
      <c r="C262" s="152" t="s">
        <v>587</v>
      </c>
      <c r="D262" s="152" t="s">
        <v>139</v>
      </c>
      <c r="E262" s="153" t="s">
        <v>588</v>
      </c>
      <c r="F262" s="154" t="s">
        <v>589</v>
      </c>
      <c r="G262" s="155" t="s">
        <v>183</v>
      </c>
      <c r="H262" s="156">
        <v>18.559999999999999</v>
      </c>
      <c r="I262" s="157">
        <v>0</v>
      </c>
      <c r="J262" s="157">
        <f>ROUND(I262*H262,2)</f>
        <v>0</v>
      </c>
      <c r="K262" s="154" t="s">
        <v>143</v>
      </c>
      <c r="L262" s="32"/>
      <c r="M262" s="60" t="s">
        <v>1</v>
      </c>
      <c r="N262" s="158" t="s">
        <v>46</v>
      </c>
      <c r="O262" s="159">
        <v>0</v>
      </c>
      <c r="P262" s="159">
        <f>O262*H262</f>
        <v>0</v>
      </c>
      <c r="Q262" s="159">
        <v>0.00114</v>
      </c>
      <c r="R262" s="159">
        <f>Q262*H262</f>
        <v>0.021158399999999997</v>
      </c>
      <c r="S262" s="159">
        <v>0</v>
      </c>
      <c r="T262" s="160">
        <f>S262*H262</f>
        <v>0</v>
      </c>
      <c r="AR262" s="17" t="s">
        <v>144</v>
      </c>
      <c r="AT262" s="17" t="s">
        <v>139</v>
      </c>
      <c r="AU262" s="17" t="s">
        <v>86</v>
      </c>
      <c r="AY262" s="17" t="s">
        <v>137</v>
      </c>
      <c r="BE262" s="161">
        <f>IF(N262="základní",J262,0)</f>
        <v>0</v>
      </c>
      <c r="BF262" s="161">
        <f>IF(N262="snížená",J262,0)</f>
        <v>0</v>
      </c>
      <c r="BG262" s="161">
        <f>IF(N262="zákl. přenesená",J262,0)</f>
        <v>0</v>
      </c>
      <c r="BH262" s="161">
        <f>IF(N262="sníž. přenesená",J262,0)</f>
        <v>0</v>
      </c>
      <c r="BI262" s="161">
        <f>IF(N262="nulová",J262,0)</f>
        <v>0</v>
      </c>
      <c r="BJ262" s="17" t="s">
        <v>83</v>
      </c>
      <c r="BK262" s="161">
        <f>ROUND(I262*H262,2)</f>
        <v>0</v>
      </c>
      <c r="BL262" s="17" t="s">
        <v>144</v>
      </c>
      <c r="BM262" s="17" t="s">
        <v>590</v>
      </c>
    </row>
    <row r="263" s="1" customFormat="1">
      <c r="B263" s="32"/>
      <c r="D263" s="163" t="s">
        <v>152</v>
      </c>
      <c r="F263" s="170" t="s">
        <v>591</v>
      </c>
      <c r="L263" s="32"/>
      <c r="M263" s="171"/>
      <c r="N263" s="62"/>
      <c r="O263" s="62"/>
      <c r="P263" s="62"/>
      <c r="Q263" s="62"/>
      <c r="R263" s="62"/>
      <c r="S263" s="62"/>
      <c r="T263" s="63"/>
      <c r="AT263" s="17" t="s">
        <v>152</v>
      </c>
      <c r="AU263" s="17" t="s">
        <v>86</v>
      </c>
    </row>
    <row r="264" s="13" customFormat="1">
      <c r="B264" s="185"/>
      <c r="D264" s="163" t="s">
        <v>146</v>
      </c>
      <c r="E264" s="186" t="s">
        <v>1</v>
      </c>
      <c r="F264" s="187" t="s">
        <v>592</v>
      </c>
      <c r="H264" s="186" t="s">
        <v>1</v>
      </c>
      <c r="L264" s="185"/>
      <c r="M264" s="188"/>
      <c r="N264" s="189"/>
      <c r="O264" s="189"/>
      <c r="P264" s="189"/>
      <c r="Q264" s="189"/>
      <c r="R264" s="189"/>
      <c r="S264" s="189"/>
      <c r="T264" s="190"/>
      <c r="AT264" s="186" t="s">
        <v>146</v>
      </c>
      <c r="AU264" s="186" t="s">
        <v>86</v>
      </c>
      <c r="AV264" s="13" t="s">
        <v>83</v>
      </c>
      <c r="AW264" s="13" t="s">
        <v>36</v>
      </c>
      <c r="AX264" s="13" t="s">
        <v>75</v>
      </c>
      <c r="AY264" s="186" t="s">
        <v>137</v>
      </c>
    </row>
    <row r="265" s="11" customFormat="1">
      <c r="B265" s="162"/>
      <c r="D265" s="163" t="s">
        <v>146</v>
      </c>
      <c r="E265" s="164" t="s">
        <v>1</v>
      </c>
      <c r="F265" s="165" t="s">
        <v>593</v>
      </c>
      <c r="H265" s="166">
        <v>9.2799999999999994</v>
      </c>
      <c r="L265" s="162"/>
      <c r="M265" s="167"/>
      <c r="N265" s="168"/>
      <c r="O265" s="168"/>
      <c r="P265" s="168"/>
      <c r="Q265" s="168"/>
      <c r="R265" s="168"/>
      <c r="S265" s="168"/>
      <c r="T265" s="169"/>
      <c r="AT265" s="164" t="s">
        <v>146</v>
      </c>
      <c r="AU265" s="164" t="s">
        <v>86</v>
      </c>
      <c r="AV265" s="11" t="s">
        <v>86</v>
      </c>
      <c r="AW265" s="11" t="s">
        <v>36</v>
      </c>
      <c r="AX265" s="11" t="s">
        <v>75</v>
      </c>
      <c r="AY265" s="164" t="s">
        <v>137</v>
      </c>
    </row>
    <row r="266" s="11" customFormat="1">
      <c r="B266" s="162"/>
      <c r="D266" s="163" t="s">
        <v>146</v>
      </c>
      <c r="E266" s="164" t="s">
        <v>1</v>
      </c>
      <c r="F266" s="165" t="s">
        <v>594</v>
      </c>
      <c r="H266" s="166">
        <v>9.2799999999999994</v>
      </c>
      <c r="L266" s="162"/>
      <c r="M266" s="167"/>
      <c r="N266" s="168"/>
      <c r="O266" s="168"/>
      <c r="P266" s="168"/>
      <c r="Q266" s="168"/>
      <c r="R266" s="168"/>
      <c r="S266" s="168"/>
      <c r="T266" s="169"/>
      <c r="AT266" s="164" t="s">
        <v>146</v>
      </c>
      <c r="AU266" s="164" t="s">
        <v>86</v>
      </c>
      <c r="AV266" s="11" t="s">
        <v>86</v>
      </c>
      <c r="AW266" s="11" t="s">
        <v>36</v>
      </c>
      <c r="AX266" s="11" t="s">
        <v>75</v>
      </c>
      <c r="AY266" s="164" t="s">
        <v>137</v>
      </c>
    </row>
    <row r="267" s="12" customFormat="1">
      <c r="B267" s="175"/>
      <c r="D267" s="163" t="s">
        <v>146</v>
      </c>
      <c r="E267" s="176" t="s">
        <v>1</v>
      </c>
      <c r="F267" s="177" t="s">
        <v>215</v>
      </c>
      <c r="H267" s="178">
        <v>18.559999999999999</v>
      </c>
      <c r="L267" s="175"/>
      <c r="M267" s="179"/>
      <c r="N267" s="180"/>
      <c r="O267" s="180"/>
      <c r="P267" s="180"/>
      <c r="Q267" s="180"/>
      <c r="R267" s="180"/>
      <c r="S267" s="180"/>
      <c r="T267" s="181"/>
      <c r="AT267" s="176" t="s">
        <v>146</v>
      </c>
      <c r="AU267" s="176" t="s">
        <v>86</v>
      </c>
      <c r="AV267" s="12" t="s">
        <v>144</v>
      </c>
      <c r="AW267" s="12" t="s">
        <v>36</v>
      </c>
      <c r="AX267" s="12" t="s">
        <v>83</v>
      </c>
      <c r="AY267" s="176" t="s">
        <v>137</v>
      </c>
    </row>
    <row r="268" s="1" customFormat="1" ht="16.5" customHeight="1">
      <c r="B268" s="151"/>
      <c r="C268" s="152" t="s">
        <v>595</v>
      </c>
      <c r="D268" s="152" t="s">
        <v>139</v>
      </c>
      <c r="E268" s="153" t="s">
        <v>596</v>
      </c>
      <c r="F268" s="154" t="s">
        <v>597</v>
      </c>
      <c r="G268" s="155" t="s">
        <v>183</v>
      </c>
      <c r="H268" s="156">
        <v>1</v>
      </c>
      <c r="I268" s="157">
        <v>0</v>
      </c>
      <c r="J268" s="157">
        <f>ROUND(I268*H268,2)</f>
        <v>0</v>
      </c>
      <c r="K268" s="154" t="s">
        <v>143</v>
      </c>
      <c r="L268" s="32"/>
      <c r="M268" s="60" t="s">
        <v>1</v>
      </c>
      <c r="N268" s="158" t="s">
        <v>46</v>
      </c>
      <c r="O268" s="159">
        <v>0</v>
      </c>
      <c r="P268" s="159">
        <f>O268*H268</f>
        <v>0</v>
      </c>
      <c r="Q268" s="159">
        <v>0.00092000000000000003</v>
      </c>
      <c r="R268" s="159">
        <f>Q268*H268</f>
        <v>0.00092000000000000003</v>
      </c>
      <c r="S268" s="159">
        <v>0</v>
      </c>
      <c r="T268" s="160">
        <f>S268*H268</f>
        <v>0</v>
      </c>
      <c r="AR268" s="17" t="s">
        <v>144</v>
      </c>
      <c r="AT268" s="17" t="s">
        <v>139</v>
      </c>
      <c r="AU268" s="17" t="s">
        <v>86</v>
      </c>
      <c r="AY268" s="17" t="s">
        <v>137</v>
      </c>
      <c r="BE268" s="161">
        <f>IF(N268="základní",J268,0)</f>
        <v>0</v>
      </c>
      <c r="BF268" s="161">
        <f>IF(N268="snížená",J268,0)</f>
        <v>0</v>
      </c>
      <c r="BG268" s="161">
        <f>IF(N268="zákl. přenesená",J268,0)</f>
        <v>0</v>
      </c>
      <c r="BH268" s="161">
        <f>IF(N268="sníž. přenesená",J268,0)</f>
        <v>0</v>
      </c>
      <c r="BI268" s="161">
        <f>IF(N268="nulová",J268,0)</f>
        <v>0</v>
      </c>
      <c r="BJ268" s="17" t="s">
        <v>83</v>
      </c>
      <c r="BK268" s="161">
        <f>ROUND(I268*H268,2)</f>
        <v>0</v>
      </c>
      <c r="BL268" s="17" t="s">
        <v>144</v>
      </c>
      <c r="BM268" s="17" t="s">
        <v>598</v>
      </c>
    </row>
    <row r="269" s="1" customFormat="1">
      <c r="B269" s="32"/>
      <c r="D269" s="163" t="s">
        <v>152</v>
      </c>
      <c r="F269" s="170" t="s">
        <v>599</v>
      </c>
      <c r="L269" s="32"/>
      <c r="M269" s="171"/>
      <c r="N269" s="62"/>
      <c r="O269" s="62"/>
      <c r="P269" s="62"/>
      <c r="Q269" s="62"/>
      <c r="R269" s="62"/>
      <c r="S269" s="62"/>
      <c r="T269" s="63"/>
      <c r="AT269" s="17" t="s">
        <v>152</v>
      </c>
      <c r="AU269" s="17" t="s">
        <v>86</v>
      </c>
    </row>
    <row r="270" s="11" customFormat="1">
      <c r="B270" s="162"/>
      <c r="D270" s="163" t="s">
        <v>146</v>
      </c>
      <c r="E270" s="164" t="s">
        <v>1</v>
      </c>
      <c r="F270" s="165" t="s">
        <v>600</v>
      </c>
      <c r="H270" s="166">
        <v>1</v>
      </c>
      <c r="L270" s="162"/>
      <c r="M270" s="167"/>
      <c r="N270" s="168"/>
      <c r="O270" s="168"/>
      <c r="P270" s="168"/>
      <c r="Q270" s="168"/>
      <c r="R270" s="168"/>
      <c r="S270" s="168"/>
      <c r="T270" s="169"/>
      <c r="AT270" s="164" t="s">
        <v>146</v>
      </c>
      <c r="AU270" s="164" t="s">
        <v>86</v>
      </c>
      <c r="AV270" s="11" t="s">
        <v>86</v>
      </c>
      <c r="AW270" s="11" t="s">
        <v>36</v>
      </c>
      <c r="AX270" s="11" t="s">
        <v>83</v>
      </c>
      <c r="AY270" s="164" t="s">
        <v>137</v>
      </c>
    </row>
    <row r="271" s="1" customFormat="1" ht="16.5" customHeight="1">
      <c r="B271" s="151"/>
      <c r="C271" s="152" t="s">
        <v>601</v>
      </c>
      <c r="D271" s="152" t="s">
        <v>139</v>
      </c>
      <c r="E271" s="153" t="s">
        <v>602</v>
      </c>
      <c r="F271" s="154" t="s">
        <v>603</v>
      </c>
      <c r="G271" s="155" t="s">
        <v>183</v>
      </c>
      <c r="H271" s="156">
        <v>18.559999999999999</v>
      </c>
      <c r="I271" s="157">
        <v>0</v>
      </c>
      <c r="J271" s="157">
        <f>ROUND(I271*H271,2)</f>
        <v>0</v>
      </c>
      <c r="K271" s="154" t="s">
        <v>143</v>
      </c>
      <c r="L271" s="32"/>
      <c r="M271" s="60" t="s">
        <v>1</v>
      </c>
      <c r="N271" s="158" t="s">
        <v>46</v>
      </c>
      <c r="O271" s="159">
        <v>0</v>
      </c>
      <c r="P271" s="159">
        <f>O271*H271</f>
        <v>0</v>
      </c>
      <c r="Q271" s="159">
        <v>8.0000000000000007E-05</v>
      </c>
      <c r="R271" s="159">
        <f>Q271*H271</f>
        <v>0.0014848000000000001</v>
      </c>
      <c r="S271" s="159">
        <v>0</v>
      </c>
      <c r="T271" s="160">
        <f>S271*H271</f>
        <v>0</v>
      </c>
      <c r="AR271" s="17" t="s">
        <v>144</v>
      </c>
      <c r="AT271" s="17" t="s">
        <v>139</v>
      </c>
      <c r="AU271" s="17" t="s">
        <v>86</v>
      </c>
      <c r="AY271" s="17" t="s">
        <v>137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7" t="s">
        <v>83</v>
      </c>
      <c r="BK271" s="161">
        <f>ROUND(I271*H271,2)</f>
        <v>0</v>
      </c>
      <c r="BL271" s="17" t="s">
        <v>144</v>
      </c>
      <c r="BM271" s="17" t="s">
        <v>604</v>
      </c>
    </row>
    <row r="272" s="1" customFormat="1">
      <c r="B272" s="32"/>
      <c r="D272" s="163" t="s">
        <v>152</v>
      </c>
      <c r="F272" s="170" t="s">
        <v>605</v>
      </c>
      <c r="L272" s="32"/>
      <c r="M272" s="171"/>
      <c r="N272" s="62"/>
      <c r="O272" s="62"/>
      <c r="P272" s="62"/>
      <c r="Q272" s="62"/>
      <c r="R272" s="62"/>
      <c r="S272" s="62"/>
      <c r="T272" s="63"/>
      <c r="AT272" s="17" t="s">
        <v>152</v>
      </c>
      <c r="AU272" s="17" t="s">
        <v>86</v>
      </c>
    </row>
    <row r="273" s="1" customFormat="1" ht="16.5" customHeight="1">
      <c r="B273" s="151"/>
      <c r="C273" s="152" t="s">
        <v>606</v>
      </c>
      <c r="D273" s="152" t="s">
        <v>139</v>
      </c>
      <c r="E273" s="153" t="s">
        <v>607</v>
      </c>
      <c r="F273" s="154" t="s">
        <v>608</v>
      </c>
      <c r="G273" s="155" t="s">
        <v>158</v>
      </c>
      <c r="H273" s="156">
        <v>85</v>
      </c>
      <c r="I273" s="157">
        <v>0</v>
      </c>
      <c r="J273" s="157">
        <f>ROUND(I273*H273,2)</f>
        <v>0</v>
      </c>
      <c r="K273" s="154" t="s">
        <v>143</v>
      </c>
      <c r="L273" s="32"/>
      <c r="M273" s="60" t="s">
        <v>1</v>
      </c>
      <c r="N273" s="158" t="s">
        <v>46</v>
      </c>
      <c r="O273" s="159">
        <v>0</v>
      </c>
      <c r="P273" s="159">
        <f>O273*H273</f>
        <v>0</v>
      </c>
      <c r="Q273" s="159">
        <v>0</v>
      </c>
      <c r="R273" s="159">
        <f>Q273*H273</f>
        <v>0</v>
      </c>
      <c r="S273" s="159">
        <v>0</v>
      </c>
      <c r="T273" s="160">
        <f>S273*H273</f>
        <v>0</v>
      </c>
      <c r="AR273" s="17" t="s">
        <v>144</v>
      </c>
      <c r="AT273" s="17" t="s">
        <v>139</v>
      </c>
      <c r="AU273" s="17" t="s">
        <v>86</v>
      </c>
      <c r="AY273" s="17" t="s">
        <v>137</v>
      </c>
      <c r="BE273" s="161">
        <f>IF(N273="základní",J273,0)</f>
        <v>0</v>
      </c>
      <c r="BF273" s="161">
        <f>IF(N273="snížená",J273,0)</f>
        <v>0</v>
      </c>
      <c r="BG273" s="161">
        <f>IF(N273="zákl. přenesená",J273,0)</f>
        <v>0</v>
      </c>
      <c r="BH273" s="161">
        <f>IF(N273="sníž. přenesená",J273,0)</f>
        <v>0</v>
      </c>
      <c r="BI273" s="161">
        <f>IF(N273="nulová",J273,0)</f>
        <v>0</v>
      </c>
      <c r="BJ273" s="17" t="s">
        <v>83</v>
      </c>
      <c r="BK273" s="161">
        <f>ROUND(I273*H273,2)</f>
        <v>0</v>
      </c>
      <c r="BL273" s="17" t="s">
        <v>144</v>
      </c>
      <c r="BM273" s="17" t="s">
        <v>609</v>
      </c>
    </row>
    <row r="274" s="1" customFormat="1">
      <c r="B274" s="32"/>
      <c r="D274" s="163" t="s">
        <v>152</v>
      </c>
      <c r="F274" s="170" t="s">
        <v>610</v>
      </c>
      <c r="L274" s="32"/>
      <c r="M274" s="171"/>
      <c r="N274" s="62"/>
      <c r="O274" s="62"/>
      <c r="P274" s="62"/>
      <c r="Q274" s="62"/>
      <c r="R274" s="62"/>
      <c r="S274" s="62"/>
      <c r="T274" s="63"/>
      <c r="AT274" s="17" t="s">
        <v>152</v>
      </c>
      <c r="AU274" s="17" t="s">
        <v>86</v>
      </c>
    </row>
    <row r="275" s="13" customFormat="1">
      <c r="B275" s="185"/>
      <c r="D275" s="163" t="s">
        <v>146</v>
      </c>
      <c r="E275" s="186" t="s">
        <v>1</v>
      </c>
      <c r="F275" s="187" t="s">
        <v>611</v>
      </c>
      <c r="H275" s="186" t="s">
        <v>1</v>
      </c>
      <c r="L275" s="185"/>
      <c r="M275" s="188"/>
      <c r="N275" s="189"/>
      <c r="O275" s="189"/>
      <c r="P275" s="189"/>
      <c r="Q275" s="189"/>
      <c r="R275" s="189"/>
      <c r="S275" s="189"/>
      <c r="T275" s="190"/>
      <c r="AT275" s="186" t="s">
        <v>146</v>
      </c>
      <c r="AU275" s="186" t="s">
        <v>86</v>
      </c>
      <c r="AV275" s="13" t="s">
        <v>83</v>
      </c>
      <c r="AW275" s="13" t="s">
        <v>36</v>
      </c>
      <c r="AX275" s="13" t="s">
        <v>75</v>
      </c>
      <c r="AY275" s="186" t="s">
        <v>137</v>
      </c>
    </row>
    <row r="276" s="11" customFormat="1">
      <c r="B276" s="162"/>
      <c r="D276" s="163" t="s">
        <v>146</v>
      </c>
      <c r="E276" s="164" t="s">
        <v>1</v>
      </c>
      <c r="F276" s="165" t="s">
        <v>612</v>
      </c>
      <c r="H276" s="166">
        <v>85</v>
      </c>
      <c r="L276" s="162"/>
      <c r="M276" s="167"/>
      <c r="N276" s="168"/>
      <c r="O276" s="168"/>
      <c r="P276" s="168"/>
      <c r="Q276" s="168"/>
      <c r="R276" s="168"/>
      <c r="S276" s="168"/>
      <c r="T276" s="169"/>
      <c r="AT276" s="164" t="s">
        <v>146</v>
      </c>
      <c r="AU276" s="164" t="s">
        <v>86</v>
      </c>
      <c r="AV276" s="11" t="s">
        <v>86</v>
      </c>
      <c r="AW276" s="11" t="s">
        <v>36</v>
      </c>
      <c r="AX276" s="11" t="s">
        <v>83</v>
      </c>
      <c r="AY276" s="164" t="s">
        <v>137</v>
      </c>
    </row>
    <row r="277" s="1" customFormat="1" ht="16.5" customHeight="1">
      <c r="B277" s="151"/>
      <c r="C277" s="152" t="s">
        <v>613</v>
      </c>
      <c r="D277" s="152" t="s">
        <v>139</v>
      </c>
      <c r="E277" s="153" t="s">
        <v>614</v>
      </c>
      <c r="F277" s="154" t="s">
        <v>615</v>
      </c>
      <c r="G277" s="155" t="s">
        <v>158</v>
      </c>
      <c r="H277" s="156">
        <v>37.750999999999998</v>
      </c>
      <c r="I277" s="157">
        <v>0</v>
      </c>
      <c r="J277" s="157">
        <f>ROUND(I277*H277,2)</f>
        <v>0</v>
      </c>
      <c r="K277" s="154" t="s">
        <v>143</v>
      </c>
      <c r="L277" s="32"/>
      <c r="M277" s="60" t="s">
        <v>1</v>
      </c>
      <c r="N277" s="158" t="s">
        <v>46</v>
      </c>
      <c r="O277" s="159">
        <v>0</v>
      </c>
      <c r="P277" s="159">
        <f>O277*H277</f>
        <v>0</v>
      </c>
      <c r="Q277" s="159">
        <v>0</v>
      </c>
      <c r="R277" s="159">
        <f>Q277*H277</f>
        <v>0</v>
      </c>
      <c r="S277" s="159">
        <v>0</v>
      </c>
      <c r="T277" s="160">
        <f>S277*H277</f>
        <v>0</v>
      </c>
      <c r="AR277" s="17" t="s">
        <v>144</v>
      </c>
      <c r="AT277" s="17" t="s">
        <v>139</v>
      </c>
      <c r="AU277" s="17" t="s">
        <v>86</v>
      </c>
      <c r="AY277" s="17" t="s">
        <v>137</v>
      </c>
      <c r="BE277" s="161">
        <f>IF(N277="základní",J277,0)</f>
        <v>0</v>
      </c>
      <c r="BF277" s="161">
        <f>IF(N277="snížená",J277,0)</f>
        <v>0</v>
      </c>
      <c r="BG277" s="161">
        <f>IF(N277="zákl. přenesená",J277,0)</f>
        <v>0</v>
      </c>
      <c r="BH277" s="161">
        <f>IF(N277="sníž. přenesená",J277,0)</f>
        <v>0</v>
      </c>
      <c r="BI277" s="161">
        <f>IF(N277="nulová",J277,0)</f>
        <v>0</v>
      </c>
      <c r="BJ277" s="17" t="s">
        <v>83</v>
      </c>
      <c r="BK277" s="161">
        <f>ROUND(I277*H277,2)</f>
        <v>0</v>
      </c>
      <c r="BL277" s="17" t="s">
        <v>144</v>
      </c>
      <c r="BM277" s="17" t="s">
        <v>616</v>
      </c>
    </row>
    <row r="278" s="1" customFormat="1">
      <c r="B278" s="32"/>
      <c r="D278" s="163" t="s">
        <v>152</v>
      </c>
      <c r="F278" s="170" t="s">
        <v>617</v>
      </c>
      <c r="L278" s="32"/>
      <c r="M278" s="171"/>
      <c r="N278" s="62"/>
      <c r="O278" s="62"/>
      <c r="P278" s="62"/>
      <c r="Q278" s="62"/>
      <c r="R278" s="62"/>
      <c r="S278" s="62"/>
      <c r="T278" s="63"/>
      <c r="AT278" s="17" t="s">
        <v>152</v>
      </c>
      <c r="AU278" s="17" t="s">
        <v>86</v>
      </c>
    </row>
    <row r="279" s="13" customFormat="1">
      <c r="B279" s="185"/>
      <c r="D279" s="163" t="s">
        <v>146</v>
      </c>
      <c r="E279" s="186" t="s">
        <v>1</v>
      </c>
      <c r="F279" s="187" t="s">
        <v>618</v>
      </c>
      <c r="H279" s="186" t="s">
        <v>1</v>
      </c>
      <c r="L279" s="185"/>
      <c r="M279" s="188"/>
      <c r="N279" s="189"/>
      <c r="O279" s="189"/>
      <c r="P279" s="189"/>
      <c r="Q279" s="189"/>
      <c r="R279" s="189"/>
      <c r="S279" s="189"/>
      <c r="T279" s="190"/>
      <c r="AT279" s="186" t="s">
        <v>146</v>
      </c>
      <c r="AU279" s="186" t="s">
        <v>86</v>
      </c>
      <c r="AV279" s="13" t="s">
        <v>83</v>
      </c>
      <c r="AW279" s="13" t="s">
        <v>36</v>
      </c>
      <c r="AX279" s="13" t="s">
        <v>75</v>
      </c>
      <c r="AY279" s="186" t="s">
        <v>137</v>
      </c>
    </row>
    <row r="280" s="11" customFormat="1">
      <c r="B280" s="162"/>
      <c r="D280" s="163" t="s">
        <v>146</v>
      </c>
      <c r="E280" s="164" t="s">
        <v>1</v>
      </c>
      <c r="F280" s="165" t="s">
        <v>619</v>
      </c>
      <c r="H280" s="166">
        <v>37.750999999999998</v>
      </c>
      <c r="L280" s="162"/>
      <c r="M280" s="167"/>
      <c r="N280" s="168"/>
      <c r="O280" s="168"/>
      <c r="P280" s="168"/>
      <c r="Q280" s="168"/>
      <c r="R280" s="168"/>
      <c r="S280" s="168"/>
      <c r="T280" s="169"/>
      <c r="AT280" s="164" t="s">
        <v>146</v>
      </c>
      <c r="AU280" s="164" t="s">
        <v>86</v>
      </c>
      <c r="AV280" s="11" t="s">
        <v>86</v>
      </c>
      <c r="AW280" s="11" t="s">
        <v>36</v>
      </c>
      <c r="AX280" s="11" t="s">
        <v>83</v>
      </c>
      <c r="AY280" s="164" t="s">
        <v>137</v>
      </c>
    </row>
    <row r="281" s="1" customFormat="1" ht="16.5" customHeight="1">
      <c r="B281" s="151"/>
      <c r="C281" s="152" t="s">
        <v>620</v>
      </c>
      <c r="D281" s="152" t="s">
        <v>139</v>
      </c>
      <c r="E281" s="153" t="s">
        <v>621</v>
      </c>
      <c r="F281" s="154" t="s">
        <v>622</v>
      </c>
      <c r="G281" s="155" t="s">
        <v>150</v>
      </c>
      <c r="H281" s="156">
        <v>27.599</v>
      </c>
      <c r="I281" s="157">
        <v>0</v>
      </c>
      <c r="J281" s="157">
        <f>ROUND(I281*H281,2)</f>
        <v>0</v>
      </c>
      <c r="K281" s="154" t="s">
        <v>143</v>
      </c>
      <c r="L281" s="32"/>
      <c r="M281" s="60" t="s">
        <v>1</v>
      </c>
      <c r="N281" s="158" t="s">
        <v>46</v>
      </c>
      <c r="O281" s="159">
        <v>0</v>
      </c>
      <c r="P281" s="159">
        <f>O281*H281</f>
        <v>0</v>
      </c>
      <c r="Q281" s="159">
        <v>0.0014400000000000001</v>
      </c>
      <c r="R281" s="159">
        <f>Q281*H281</f>
        <v>0.039742560000000003</v>
      </c>
      <c r="S281" s="159">
        <v>0</v>
      </c>
      <c r="T281" s="160">
        <f>S281*H281</f>
        <v>0</v>
      </c>
      <c r="AR281" s="17" t="s">
        <v>144</v>
      </c>
      <c r="AT281" s="17" t="s">
        <v>139</v>
      </c>
      <c r="AU281" s="17" t="s">
        <v>86</v>
      </c>
      <c r="AY281" s="17" t="s">
        <v>137</v>
      </c>
      <c r="BE281" s="161">
        <f>IF(N281="základní",J281,0)</f>
        <v>0</v>
      </c>
      <c r="BF281" s="161">
        <f>IF(N281="snížená",J281,0)</f>
        <v>0</v>
      </c>
      <c r="BG281" s="161">
        <f>IF(N281="zákl. přenesená",J281,0)</f>
        <v>0</v>
      </c>
      <c r="BH281" s="161">
        <f>IF(N281="sníž. přenesená",J281,0)</f>
        <v>0</v>
      </c>
      <c r="BI281" s="161">
        <f>IF(N281="nulová",J281,0)</f>
        <v>0</v>
      </c>
      <c r="BJ281" s="17" t="s">
        <v>83</v>
      </c>
      <c r="BK281" s="161">
        <f>ROUND(I281*H281,2)</f>
        <v>0</v>
      </c>
      <c r="BL281" s="17" t="s">
        <v>144</v>
      </c>
      <c r="BM281" s="17" t="s">
        <v>623</v>
      </c>
    </row>
    <row r="282" s="1" customFormat="1">
      <c r="B282" s="32"/>
      <c r="D282" s="163" t="s">
        <v>152</v>
      </c>
      <c r="F282" s="170" t="s">
        <v>624</v>
      </c>
      <c r="L282" s="32"/>
      <c r="M282" s="171"/>
      <c r="N282" s="62"/>
      <c r="O282" s="62"/>
      <c r="P282" s="62"/>
      <c r="Q282" s="62"/>
      <c r="R282" s="62"/>
      <c r="S282" s="62"/>
      <c r="T282" s="63"/>
      <c r="AT282" s="17" t="s">
        <v>152</v>
      </c>
      <c r="AU282" s="17" t="s">
        <v>86</v>
      </c>
    </row>
    <row r="283" s="11" customFormat="1">
      <c r="B283" s="162"/>
      <c r="D283" s="163" t="s">
        <v>146</v>
      </c>
      <c r="E283" s="164" t="s">
        <v>1</v>
      </c>
      <c r="F283" s="165" t="s">
        <v>625</v>
      </c>
      <c r="H283" s="166">
        <v>27.599</v>
      </c>
      <c r="L283" s="162"/>
      <c r="M283" s="167"/>
      <c r="N283" s="168"/>
      <c r="O283" s="168"/>
      <c r="P283" s="168"/>
      <c r="Q283" s="168"/>
      <c r="R283" s="168"/>
      <c r="S283" s="168"/>
      <c r="T283" s="169"/>
      <c r="AT283" s="164" t="s">
        <v>146</v>
      </c>
      <c r="AU283" s="164" t="s">
        <v>86</v>
      </c>
      <c r="AV283" s="11" t="s">
        <v>86</v>
      </c>
      <c r="AW283" s="11" t="s">
        <v>36</v>
      </c>
      <c r="AX283" s="11" t="s">
        <v>83</v>
      </c>
      <c r="AY283" s="164" t="s">
        <v>137</v>
      </c>
    </row>
    <row r="284" s="1" customFormat="1" ht="16.5" customHeight="1">
      <c r="B284" s="151"/>
      <c r="C284" s="152" t="s">
        <v>626</v>
      </c>
      <c r="D284" s="152" t="s">
        <v>139</v>
      </c>
      <c r="E284" s="153" t="s">
        <v>627</v>
      </c>
      <c r="F284" s="154" t="s">
        <v>628</v>
      </c>
      <c r="G284" s="155" t="s">
        <v>150</v>
      </c>
      <c r="H284" s="156">
        <v>27.599</v>
      </c>
      <c r="I284" s="157">
        <v>0</v>
      </c>
      <c r="J284" s="157">
        <f>ROUND(I284*H284,2)</f>
        <v>0</v>
      </c>
      <c r="K284" s="154" t="s">
        <v>143</v>
      </c>
      <c r="L284" s="32"/>
      <c r="M284" s="60" t="s">
        <v>1</v>
      </c>
      <c r="N284" s="158" t="s">
        <v>46</v>
      </c>
      <c r="O284" s="159">
        <v>0</v>
      </c>
      <c r="P284" s="159">
        <f>O284*H284</f>
        <v>0</v>
      </c>
      <c r="Q284" s="159">
        <v>4.0000000000000003E-05</v>
      </c>
      <c r="R284" s="159">
        <f>Q284*H284</f>
        <v>0.0011039600000000002</v>
      </c>
      <c r="S284" s="159">
        <v>0</v>
      </c>
      <c r="T284" s="160">
        <f>S284*H284</f>
        <v>0</v>
      </c>
      <c r="AR284" s="17" t="s">
        <v>144</v>
      </c>
      <c r="AT284" s="17" t="s">
        <v>139</v>
      </c>
      <c r="AU284" s="17" t="s">
        <v>86</v>
      </c>
      <c r="AY284" s="17" t="s">
        <v>137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7" t="s">
        <v>83</v>
      </c>
      <c r="BK284" s="161">
        <f>ROUND(I284*H284,2)</f>
        <v>0</v>
      </c>
      <c r="BL284" s="17" t="s">
        <v>144</v>
      </c>
      <c r="BM284" s="17" t="s">
        <v>629</v>
      </c>
    </row>
    <row r="285" s="1" customFormat="1">
      <c r="B285" s="32"/>
      <c r="D285" s="163" t="s">
        <v>152</v>
      </c>
      <c r="F285" s="170" t="s">
        <v>630</v>
      </c>
      <c r="L285" s="32"/>
      <c r="M285" s="171"/>
      <c r="N285" s="62"/>
      <c r="O285" s="62"/>
      <c r="P285" s="62"/>
      <c r="Q285" s="62"/>
      <c r="R285" s="62"/>
      <c r="S285" s="62"/>
      <c r="T285" s="63"/>
      <c r="AT285" s="17" t="s">
        <v>152</v>
      </c>
      <c r="AU285" s="17" t="s">
        <v>86</v>
      </c>
    </row>
    <row r="286" s="1" customFormat="1" ht="16.5" customHeight="1">
      <c r="B286" s="151"/>
      <c r="C286" s="152" t="s">
        <v>631</v>
      </c>
      <c r="D286" s="152" t="s">
        <v>139</v>
      </c>
      <c r="E286" s="153" t="s">
        <v>632</v>
      </c>
      <c r="F286" s="154" t="s">
        <v>633</v>
      </c>
      <c r="G286" s="155" t="s">
        <v>175</v>
      </c>
      <c r="H286" s="156">
        <v>6.7949999999999999</v>
      </c>
      <c r="I286" s="157">
        <v>0</v>
      </c>
      <c r="J286" s="157">
        <f>ROUND(I286*H286,2)</f>
        <v>0</v>
      </c>
      <c r="K286" s="154" t="s">
        <v>143</v>
      </c>
      <c r="L286" s="32"/>
      <c r="M286" s="60" t="s">
        <v>1</v>
      </c>
      <c r="N286" s="158" t="s">
        <v>46</v>
      </c>
      <c r="O286" s="159">
        <v>0</v>
      </c>
      <c r="P286" s="159">
        <f>O286*H286</f>
        <v>0</v>
      </c>
      <c r="Q286" s="159">
        <v>1.0382199999999999</v>
      </c>
      <c r="R286" s="159">
        <f>Q286*H286</f>
        <v>7.0547048999999991</v>
      </c>
      <c r="S286" s="159">
        <v>0</v>
      </c>
      <c r="T286" s="160">
        <f>S286*H286</f>
        <v>0</v>
      </c>
      <c r="AR286" s="17" t="s">
        <v>144</v>
      </c>
      <c r="AT286" s="17" t="s">
        <v>139</v>
      </c>
      <c r="AU286" s="17" t="s">
        <v>86</v>
      </c>
      <c r="AY286" s="17" t="s">
        <v>137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7" t="s">
        <v>83</v>
      </c>
      <c r="BK286" s="161">
        <f>ROUND(I286*H286,2)</f>
        <v>0</v>
      </c>
      <c r="BL286" s="17" t="s">
        <v>144</v>
      </c>
      <c r="BM286" s="17" t="s">
        <v>634</v>
      </c>
    </row>
    <row r="287" s="1" customFormat="1">
      <c r="B287" s="32"/>
      <c r="D287" s="163" t="s">
        <v>152</v>
      </c>
      <c r="F287" s="170" t="s">
        <v>635</v>
      </c>
      <c r="L287" s="32"/>
      <c r="M287" s="171"/>
      <c r="N287" s="62"/>
      <c r="O287" s="62"/>
      <c r="P287" s="62"/>
      <c r="Q287" s="62"/>
      <c r="R287" s="62"/>
      <c r="S287" s="62"/>
      <c r="T287" s="63"/>
      <c r="AT287" s="17" t="s">
        <v>152</v>
      </c>
      <c r="AU287" s="17" t="s">
        <v>86</v>
      </c>
    </row>
    <row r="288" s="11" customFormat="1">
      <c r="B288" s="162"/>
      <c r="D288" s="163" t="s">
        <v>146</v>
      </c>
      <c r="F288" s="165" t="s">
        <v>636</v>
      </c>
      <c r="H288" s="166">
        <v>6.7949999999999999</v>
      </c>
      <c r="L288" s="162"/>
      <c r="M288" s="167"/>
      <c r="N288" s="168"/>
      <c r="O288" s="168"/>
      <c r="P288" s="168"/>
      <c r="Q288" s="168"/>
      <c r="R288" s="168"/>
      <c r="S288" s="168"/>
      <c r="T288" s="169"/>
      <c r="AT288" s="164" t="s">
        <v>146</v>
      </c>
      <c r="AU288" s="164" t="s">
        <v>86</v>
      </c>
      <c r="AV288" s="11" t="s">
        <v>86</v>
      </c>
      <c r="AW288" s="11" t="s">
        <v>3</v>
      </c>
      <c r="AX288" s="11" t="s">
        <v>83</v>
      </c>
      <c r="AY288" s="164" t="s">
        <v>137</v>
      </c>
    </row>
    <row r="289" s="1" customFormat="1" ht="16.5" customHeight="1">
      <c r="B289" s="151"/>
      <c r="C289" s="152" t="s">
        <v>637</v>
      </c>
      <c r="D289" s="152" t="s">
        <v>139</v>
      </c>
      <c r="E289" s="153" t="s">
        <v>638</v>
      </c>
      <c r="F289" s="154" t="s">
        <v>639</v>
      </c>
      <c r="G289" s="155" t="s">
        <v>158</v>
      </c>
      <c r="H289" s="156">
        <v>8.5749999999999993</v>
      </c>
      <c r="I289" s="157">
        <v>0</v>
      </c>
      <c r="J289" s="157">
        <f>ROUND(I289*H289,2)</f>
        <v>0</v>
      </c>
      <c r="K289" s="154" t="s">
        <v>143</v>
      </c>
      <c r="L289" s="32"/>
      <c r="M289" s="60" t="s">
        <v>1</v>
      </c>
      <c r="N289" s="158" t="s">
        <v>46</v>
      </c>
      <c r="O289" s="159">
        <v>0</v>
      </c>
      <c r="P289" s="159">
        <f>O289*H289</f>
        <v>0</v>
      </c>
      <c r="Q289" s="159">
        <v>0</v>
      </c>
      <c r="R289" s="159">
        <f>Q289*H289</f>
        <v>0</v>
      </c>
      <c r="S289" s="159">
        <v>0</v>
      </c>
      <c r="T289" s="160">
        <f>S289*H289</f>
        <v>0</v>
      </c>
      <c r="AR289" s="17" t="s">
        <v>144</v>
      </c>
      <c r="AT289" s="17" t="s">
        <v>139</v>
      </c>
      <c r="AU289" s="17" t="s">
        <v>86</v>
      </c>
      <c r="AY289" s="17" t="s">
        <v>137</v>
      </c>
      <c r="BE289" s="161">
        <f>IF(N289="základní",J289,0)</f>
        <v>0</v>
      </c>
      <c r="BF289" s="161">
        <f>IF(N289="snížená",J289,0)</f>
        <v>0</v>
      </c>
      <c r="BG289" s="161">
        <f>IF(N289="zákl. přenesená",J289,0)</f>
        <v>0</v>
      </c>
      <c r="BH289" s="161">
        <f>IF(N289="sníž. přenesená",J289,0)</f>
        <v>0</v>
      </c>
      <c r="BI289" s="161">
        <f>IF(N289="nulová",J289,0)</f>
        <v>0</v>
      </c>
      <c r="BJ289" s="17" t="s">
        <v>83</v>
      </c>
      <c r="BK289" s="161">
        <f>ROUND(I289*H289,2)</f>
        <v>0</v>
      </c>
      <c r="BL289" s="17" t="s">
        <v>144</v>
      </c>
      <c r="BM289" s="17" t="s">
        <v>640</v>
      </c>
    </row>
    <row r="290" s="13" customFormat="1">
      <c r="B290" s="185"/>
      <c r="D290" s="163" t="s">
        <v>146</v>
      </c>
      <c r="E290" s="186" t="s">
        <v>1</v>
      </c>
      <c r="F290" s="187" t="s">
        <v>641</v>
      </c>
      <c r="H290" s="186" t="s">
        <v>1</v>
      </c>
      <c r="L290" s="185"/>
      <c r="M290" s="188"/>
      <c r="N290" s="189"/>
      <c r="O290" s="189"/>
      <c r="P290" s="189"/>
      <c r="Q290" s="189"/>
      <c r="R290" s="189"/>
      <c r="S290" s="189"/>
      <c r="T290" s="190"/>
      <c r="AT290" s="186" t="s">
        <v>146</v>
      </c>
      <c r="AU290" s="186" t="s">
        <v>86</v>
      </c>
      <c r="AV290" s="13" t="s">
        <v>83</v>
      </c>
      <c r="AW290" s="13" t="s">
        <v>36</v>
      </c>
      <c r="AX290" s="13" t="s">
        <v>75</v>
      </c>
      <c r="AY290" s="186" t="s">
        <v>137</v>
      </c>
    </row>
    <row r="291" s="11" customFormat="1">
      <c r="B291" s="162"/>
      <c r="D291" s="163" t="s">
        <v>146</v>
      </c>
      <c r="E291" s="164" t="s">
        <v>1</v>
      </c>
      <c r="F291" s="165" t="s">
        <v>642</v>
      </c>
      <c r="H291" s="166">
        <v>8.5749999999999993</v>
      </c>
      <c r="L291" s="162"/>
      <c r="M291" s="167"/>
      <c r="N291" s="168"/>
      <c r="O291" s="168"/>
      <c r="P291" s="168"/>
      <c r="Q291" s="168"/>
      <c r="R291" s="168"/>
      <c r="S291" s="168"/>
      <c r="T291" s="169"/>
      <c r="AT291" s="164" t="s">
        <v>146</v>
      </c>
      <c r="AU291" s="164" t="s">
        <v>86</v>
      </c>
      <c r="AV291" s="11" t="s">
        <v>86</v>
      </c>
      <c r="AW291" s="11" t="s">
        <v>36</v>
      </c>
      <c r="AX291" s="11" t="s">
        <v>83</v>
      </c>
      <c r="AY291" s="164" t="s">
        <v>137</v>
      </c>
    </row>
    <row r="292" s="10" customFormat="1" ht="22.8" customHeight="1">
      <c r="B292" s="139"/>
      <c r="D292" s="140" t="s">
        <v>74</v>
      </c>
      <c r="E292" s="149" t="s">
        <v>155</v>
      </c>
      <c r="F292" s="149" t="s">
        <v>643</v>
      </c>
      <c r="J292" s="150">
        <f>BK292</f>
        <v>0</v>
      </c>
      <c r="L292" s="139"/>
      <c r="M292" s="143"/>
      <c r="N292" s="144"/>
      <c r="O292" s="144"/>
      <c r="P292" s="145">
        <f>SUM(P293:P359)</f>
        <v>0</v>
      </c>
      <c r="Q292" s="144"/>
      <c r="R292" s="145">
        <f>SUM(R293:R359)</f>
        <v>11.77955584</v>
      </c>
      <c r="S292" s="144"/>
      <c r="T292" s="146">
        <f>SUM(T293:T359)</f>
        <v>0</v>
      </c>
      <c r="AR292" s="140" t="s">
        <v>83</v>
      </c>
      <c r="AT292" s="147" t="s">
        <v>74</v>
      </c>
      <c r="AU292" s="147" t="s">
        <v>83</v>
      </c>
      <c r="AY292" s="140" t="s">
        <v>137</v>
      </c>
      <c r="BK292" s="148">
        <f>SUM(BK293:BK359)</f>
        <v>0</v>
      </c>
    </row>
    <row r="293" s="1" customFormat="1" ht="16.5" customHeight="1">
      <c r="B293" s="151"/>
      <c r="C293" s="152" t="s">
        <v>644</v>
      </c>
      <c r="D293" s="152" t="s">
        <v>139</v>
      </c>
      <c r="E293" s="153" t="s">
        <v>645</v>
      </c>
      <c r="F293" s="154" t="s">
        <v>646</v>
      </c>
      <c r="G293" s="155" t="s">
        <v>202</v>
      </c>
      <c r="H293" s="156">
        <v>24</v>
      </c>
      <c r="I293" s="157">
        <v>0</v>
      </c>
      <c r="J293" s="157">
        <f>ROUND(I293*H293,2)</f>
        <v>0</v>
      </c>
      <c r="K293" s="154" t="s">
        <v>143</v>
      </c>
      <c r="L293" s="32"/>
      <c r="M293" s="60" t="s">
        <v>1</v>
      </c>
      <c r="N293" s="158" t="s">
        <v>46</v>
      </c>
      <c r="O293" s="159">
        <v>0</v>
      </c>
      <c r="P293" s="159">
        <f>O293*H293</f>
        <v>0</v>
      </c>
      <c r="Q293" s="159">
        <v>0.00069999999999999999</v>
      </c>
      <c r="R293" s="159">
        <f>Q293*H293</f>
        <v>0.016799999999999999</v>
      </c>
      <c r="S293" s="159">
        <v>0</v>
      </c>
      <c r="T293" s="160">
        <f>S293*H293</f>
        <v>0</v>
      </c>
      <c r="AR293" s="17" t="s">
        <v>144</v>
      </c>
      <c r="AT293" s="17" t="s">
        <v>139</v>
      </c>
      <c r="AU293" s="17" t="s">
        <v>86</v>
      </c>
      <c r="AY293" s="17" t="s">
        <v>137</v>
      </c>
      <c r="BE293" s="161">
        <f>IF(N293="základní",J293,0)</f>
        <v>0</v>
      </c>
      <c r="BF293" s="161">
        <f>IF(N293="snížená",J293,0)</f>
        <v>0</v>
      </c>
      <c r="BG293" s="161">
        <f>IF(N293="zákl. přenesená",J293,0)</f>
        <v>0</v>
      </c>
      <c r="BH293" s="161">
        <f>IF(N293="sníž. přenesená",J293,0)</f>
        <v>0</v>
      </c>
      <c r="BI293" s="161">
        <f>IF(N293="nulová",J293,0)</f>
        <v>0</v>
      </c>
      <c r="BJ293" s="17" t="s">
        <v>83</v>
      </c>
      <c r="BK293" s="161">
        <f>ROUND(I293*H293,2)</f>
        <v>0</v>
      </c>
      <c r="BL293" s="17" t="s">
        <v>144</v>
      </c>
      <c r="BM293" s="17" t="s">
        <v>647</v>
      </c>
    </row>
    <row r="294" s="1" customFormat="1">
      <c r="B294" s="32"/>
      <c r="D294" s="163" t="s">
        <v>152</v>
      </c>
      <c r="F294" s="170" t="s">
        <v>648</v>
      </c>
      <c r="L294" s="32"/>
      <c r="M294" s="171"/>
      <c r="N294" s="62"/>
      <c r="O294" s="62"/>
      <c r="P294" s="62"/>
      <c r="Q294" s="62"/>
      <c r="R294" s="62"/>
      <c r="S294" s="62"/>
      <c r="T294" s="63"/>
      <c r="AT294" s="17" t="s">
        <v>152</v>
      </c>
      <c r="AU294" s="17" t="s">
        <v>86</v>
      </c>
    </row>
    <row r="295" s="11" customFormat="1">
      <c r="B295" s="162"/>
      <c r="D295" s="163" t="s">
        <v>146</v>
      </c>
      <c r="E295" s="164" t="s">
        <v>1</v>
      </c>
      <c r="F295" s="165" t="s">
        <v>649</v>
      </c>
      <c r="H295" s="166">
        <v>24</v>
      </c>
      <c r="L295" s="162"/>
      <c r="M295" s="167"/>
      <c r="N295" s="168"/>
      <c r="O295" s="168"/>
      <c r="P295" s="168"/>
      <c r="Q295" s="168"/>
      <c r="R295" s="168"/>
      <c r="S295" s="168"/>
      <c r="T295" s="169"/>
      <c r="AT295" s="164" t="s">
        <v>146</v>
      </c>
      <c r="AU295" s="164" t="s">
        <v>86</v>
      </c>
      <c r="AV295" s="11" t="s">
        <v>86</v>
      </c>
      <c r="AW295" s="11" t="s">
        <v>36</v>
      </c>
      <c r="AX295" s="11" t="s">
        <v>83</v>
      </c>
      <c r="AY295" s="164" t="s">
        <v>137</v>
      </c>
    </row>
    <row r="296" s="1" customFormat="1" ht="16.5" customHeight="1">
      <c r="B296" s="151"/>
      <c r="C296" s="191" t="s">
        <v>650</v>
      </c>
      <c r="D296" s="191" t="s">
        <v>441</v>
      </c>
      <c r="E296" s="192" t="s">
        <v>651</v>
      </c>
      <c r="F296" s="193" t="s">
        <v>652</v>
      </c>
      <c r="G296" s="194" t="s">
        <v>202</v>
      </c>
      <c r="H296" s="195">
        <v>24</v>
      </c>
      <c r="I296" s="196">
        <v>0</v>
      </c>
      <c r="J296" s="196">
        <f>ROUND(I296*H296,2)</f>
        <v>0</v>
      </c>
      <c r="K296" s="193" t="s">
        <v>1</v>
      </c>
      <c r="L296" s="197"/>
      <c r="M296" s="198" t="s">
        <v>1</v>
      </c>
      <c r="N296" s="199" t="s">
        <v>46</v>
      </c>
      <c r="O296" s="159">
        <v>0</v>
      </c>
      <c r="P296" s="159">
        <f>O296*H296</f>
        <v>0</v>
      </c>
      <c r="Q296" s="159">
        <v>0.0048700000000000002</v>
      </c>
      <c r="R296" s="159">
        <f>Q296*H296</f>
        <v>0.11688000000000001</v>
      </c>
      <c r="S296" s="159">
        <v>0</v>
      </c>
      <c r="T296" s="160">
        <f>S296*H296</f>
        <v>0</v>
      </c>
      <c r="AR296" s="17" t="s">
        <v>188</v>
      </c>
      <c r="AT296" s="17" t="s">
        <v>441</v>
      </c>
      <c r="AU296" s="17" t="s">
        <v>86</v>
      </c>
      <c r="AY296" s="17" t="s">
        <v>137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7" t="s">
        <v>83</v>
      </c>
      <c r="BK296" s="161">
        <f>ROUND(I296*H296,2)</f>
        <v>0</v>
      </c>
      <c r="BL296" s="17" t="s">
        <v>144</v>
      </c>
      <c r="BM296" s="17" t="s">
        <v>653</v>
      </c>
    </row>
    <row r="297" s="1" customFormat="1" ht="16.5" customHeight="1">
      <c r="B297" s="151"/>
      <c r="C297" s="152" t="s">
        <v>654</v>
      </c>
      <c r="D297" s="152" t="s">
        <v>139</v>
      </c>
      <c r="E297" s="153" t="s">
        <v>655</v>
      </c>
      <c r="F297" s="154" t="s">
        <v>656</v>
      </c>
      <c r="G297" s="155" t="s">
        <v>158</v>
      </c>
      <c r="H297" s="156">
        <v>9.3089999999999993</v>
      </c>
      <c r="I297" s="157">
        <v>0</v>
      </c>
      <c r="J297" s="157">
        <f>ROUND(I297*H297,2)</f>
        <v>0</v>
      </c>
      <c r="K297" s="154" t="s">
        <v>143</v>
      </c>
      <c r="L297" s="32"/>
      <c r="M297" s="60" t="s">
        <v>1</v>
      </c>
      <c r="N297" s="158" t="s">
        <v>46</v>
      </c>
      <c r="O297" s="159">
        <v>0</v>
      </c>
      <c r="P297" s="159">
        <f>O297*H297</f>
        <v>0</v>
      </c>
      <c r="Q297" s="159">
        <v>0</v>
      </c>
      <c r="R297" s="159">
        <f>Q297*H297</f>
        <v>0</v>
      </c>
      <c r="S297" s="159">
        <v>0</v>
      </c>
      <c r="T297" s="160">
        <f>S297*H297</f>
        <v>0</v>
      </c>
      <c r="AR297" s="17" t="s">
        <v>144</v>
      </c>
      <c r="AT297" s="17" t="s">
        <v>139</v>
      </c>
      <c r="AU297" s="17" t="s">
        <v>86</v>
      </c>
      <c r="AY297" s="17" t="s">
        <v>137</v>
      </c>
      <c r="BE297" s="161">
        <f>IF(N297="základní",J297,0)</f>
        <v>0</v>
      </c>
      <c r="BF297" s="161">
        <f>IF(N297="snížená",J297,0)</f>
        <v>0</v>
      </c>
      <c r="BG297" s="161">
        <f>IF(N297="zákl. přenesená",J297,0)</f>
        <v>0</v>
      </c>
      <c r="BH297" s="161">
        <f>IF(N297="sníž. přenesená",J297,0)</f>
        <v>0</v>
      </c>
      <c r="BI297" s="161">
        <f>IF(N297="nulová",J297,0)</f>
        <v>0</v>
      </c>
      <c r="BJ297" s="17" t="s">
        <v>83</v>
      </c>
      <c r="BK297" s="161">
        <f>ROUND(I297*H297,2)</f>
        <v>0</v>
      </c>
      <c r="BL297" s="17" t="s">
        <v>144</v>
      </c>
      <c r="BM297" s="17" t="s">
        <v>657</v>
      </c>
    </row>
    <row r="298" s="13" customFormat="1">
      <c r="B298" s="185"/>
      <c r="D298" s="163" t="s">
        <v>146</v>
      </c>
      <c r="E298" s="186" t="s">
        <v>1</v>
      </c>
      <c r="F298" s="187" t="s">
        <v>618</v>
      </c>
      <c r="H298" s="186" t="s">
        <v>1</v>
      </c>
      <c r="L298" s="185"/>
      <c r="M298" s="188"/>
      <c r="N298" s="189"/>
      <c r="O298" s="189"/>
      <c r="P298" s="189"/>
      <c r="Q298" s="189"/>
      <c r="R298" s="189"/>
      <c r="S298" s="189"/>
      <c r="T298" s="190"/>
      <c r="AT298" s="186" t="s">
        <v>146</v>
      </c>
      <c r="AU298" s="186" t="s">
        <v>86</v>
      </c>
      <c r="AV298" s="13" t="s">
        <v>83</v>
      </c>
      <c r="AW298" s="13" t="s">
        <v>36</v>
      </c>
      <c r="AX298" s="13" t="s">
        <v>75</v>
      </c>
      <c r="AY298" s="186" t="s">
        <v>137</v>
      </c>
    </row>
    <row r="299" s="11" customFormat="1">
      <c r="B299" s="162"/>
      <c r="D299" s="163" t="s">
        <v>146</v>
      </c>
      <c r="E299" s="164" t="s">
        <v>1</v>
      </c>
      <c r="F299" s="165" t="s">
        <v>658</v>
      </c>
      <c r="H299" s="166">
        <v>4.3810000000000002</v>
      </c>
      <c r="L299" s="162"/>
      <c r="M299" s="167"/>
      <c r="N299" s="168"/>
      <c r="O299" s="168"/>
      <c r="P299" s="168"/>
      <c r="Q299" s="168"/>
      <c r="R299" s="168"/>
      <c r="S299" s="168"/>
      <c r="T299" s="169"/>
      <c r="AT299" s="164" t="s">
        <v>146</v>
      </c>
      <c r="AU299" s="164" t="s">
        <v>86</v>
      </c>
      <c r="AV299" s="11" t="s">
        <v>86</v>
      </c>
      <c r="AW299" s="11" t="s">
        <v>36</v>
      </c>
      <c r="AX299" s="11" t="s">
        <v>75</v>
      </c>
      <c r="AY299" s="164" t="s">
        <v>137</v>
      </c>
    </row>
    <row r="300" s="11" customFormat="1">
      <c r="B300" s="162"/>
      <c r="D300" s="163" t="s">
        <v>146</v>
      </c>
      <c r="E300" s="164" t="s">
        <v>1</v>
      </c>
      <c r="F300" s="165" t="s">
        <v>659</v>
      </c>
      <c r="H300" s="166">
        <v>2.464</v>
      </c>
      <c r="L300" s="162"/>
      <c r="M300" s="167"/>
      <c r="N300" s="168"/>
      <c r="O300" s="168"/>
      <c r="P300" s="168"/>
      <c r="Q300" s="168"/>
      <c r="R300" s="168"/>
      <c r="S300" s="168"/>
      <c r="T300" s="169"/>
      <c r="AT300" s="164" t="s">
        <v>146</v>
      </c>
      <c r="AU300" s="164" t="s">
        <v>86</v>
      </c>
      <c r="AV300" s="11" t="s">
        <v>86</v>
      </c>
      <c r="AW300" s="11" t="s">
        <v>36</v>
      </c>
      <c r="AX300" s="11" t="s">
        <v>75</v>
      </c>
      <c r="AY300" s="164" t="s">
        <v>137</v>
      </c>
    </row>
    <row r="301" s="11" customFormat="1">
      <c r="B301" s="162"/>
      <c r="D301" s="163" t="s">
        <v>146</v>
      </c>
      <c r="E301" s="164" t="s">
        <v>1</v>
      </c>
      <c r="F301" s="165" t="s">
        <v>660</v>
      </c>
      <c r="H301" s="166">
        <v>2.464</v>
      </c>
      <c r="L301" s="162"/>
      <c r="M301" s="167"/>
      <c r="N301" s="168"/>
      <c r="O301" s="168"/>
      <c r="P301" s="168"/>
      <c r="Q301" s="168"/>
      <c r="R301" s="168"/>
      <c r="S301" s="168"/>
      <c r="T301" s="169"/>
      <c r="AT301" s="164" t="s">
        <v>146</v>
      </c>
      <c r="AU301" s="164" t="s">
        <v>86</v>
      </c>
      <c r="AV301" s="11" t="s">
        <v>86</v>
      </c>
      <c r="AW301" s="11" t="s">
        <v>36</v>
      </c>
      <c r="AX301" s="11" t="s">
        <v>75</v>
      </c>
      <c r="AY301" s="164" t="s">
        <v>137</v>
      </c>
    </row>
    <row r="302" s="12" customFormat="1">
      <c r="B302" s="175"/>
      <c r="D302" s="163" t="s">
        <v>146</v>
      </c>
      <c r="E302" s="176" t="s">
        <v>1</v>
      </c>
      <c r="F302" s="177" t="s">
        <v>215</v>
      </c>
      <c r="H302" s="178">
        <v>9.3090000000000011</v>
      </c>
      <c r="L302" s="175"/>
      <c r="M302" s="179"/>
      <c r="N302" s="180"/>
      <c r="O302" s="180"/>
      <c r="P302" s="180"/>
      <c r="Q302" s="180"/>
      <c r="R302" s="180"/>
      <c r="S302" s="180"/>
      <c r="T302" s="181"/>
      <c r="AT302" s="176" t="s">
        <v>146</v>
      </c>
      <c r="AU302" s="176" t="s">
        <v>86</v>
      </c>
      <c r="AV302" s="12" t="s">
        <v>144</v>
      </c>
      <c r="AW302" s="12" t="s">
        <v>36</v>
      </c>
      <c r="AX302" s="12" t="s">
        <v>83</v>
      </c>
      <c r="AY302" s="176" t="s">
        <v>137</v>
      </c>
    </row>
    <row r="303" s="1" customFormat="1" ht="16.5" customHeight="1">
      <c r="B303" s="151"/>
      <c r="C303" s="152" t="s">
        <v>661</v>
      </c>
      <c r="D303" s="152" t="s">
        <v>139</v>
      </c>
      <c r="E303" s="153" t="s">
        <v>662</v>
      </c>
      <c r="F303" s="154" t="s">
        <v>663</v>
      </c>
      <c r="G303" s="155" t="s">
        <v>150</v>
      </c>
      <c r="H303" s="156">
        <v>32.688000000000002</v>
      </c>
      <c r="I303" s="157">
        <v>0</v>
      </c>
      <c r="J303" s="157">
        <f>ROUND(I303*H303,2)</f>
        <v>0</v>
      </c>
      <c r="K303" s="154" t="s">
        <v>143</v>
      </c>
      <c r="L303" s="32"/>
      <c r="M303" s="60" t="s">
        <v>1</v>
      </c>
      <c r="N303" s="158" t="s">
        <v>46</v>
      </c>
      <c r="O303" s="159">
        <v>0</v>
      </c>
      <c r="P303" s="159">
        <f>O303*H303</f>
        <v>0</v>
      </c>
      <c r="Q303" s="159">
        <v>0.041739999999999999</v>
      </c>
      <c r="R303" s="159">
        <f>Q303*H303</f>
        <v>1.36439712</v>
      </c>
      <c r="S303" s="159">
        <v>0</v>
      </c>
      <c r="T303" s="160">
        <f>S303*H303</f>
        <v>0</v>
      </c>
      <c r="AR303" s="17" t="s">
        <v>144</v>
      </c>
      <c r="AT303" s="17" t="s">
        <v>139</v>
      </c>
      <c r="AU303" s="17" t="s">
        <v>86</v>
      </c>
      <c r="AY303" s="17" t="s">
        <v>137</v>
      </c>
      <c r="BE303" s="161">
        <f>IF(N303="základní",J303,0)</f>
        <v>0</v>
      </c>
      <c r="BF303" s="161">
        <f>IF(N303="snížená",J303,0)</f>
        <v>0</v>
      </c>
      <c r="BG303" s="161">
        <f>IF(N303="zákl. přenesená",J303,0)</f>
        <v>0</v>
      </c>
      <c r="BH303" s="161">
        <f>IF(N303="sníž. přenesená",J303,0)</f>
        <v>0</v>
      </c>
      <c r="BI303" s="161">
        <f>IF(N303="nulová",J303,0)</f>
        <v>0</v>
      </c>
      <c r="BJ303" s="17" t="s">
        <v>83</v>
      </c>
      <c r="BK303" s="161">
        <f>ROUND(I303*H303,2)</f>
        <v>0</v>
      </c>
      <c r="BL303" s="17" t="s">
        <v>144</v>
      </c>
      <c r="BM303" s="17" t="s">
        <v>664</v>
      </c>
    </row>
    <row r="304" s="13" customFormat="1">
      <c r="B304" s="185"/>
      <c r="D304" s="163" t="s">
        <v>146</v>
      </c>
      <c r="E304" s="186" t="s">
        <v>1</v>
      </c>
      <c r="F304" s="187" t="s">
        <v>618</v>
      </c>
      <c r="H304" s="186" t="s">
        <v>1</v>
      </c>
      <c r="L304" s="185"/>
      <c r="M304" s="188"/>
      <c r="N304" s="189"/>
      <c r="O304" s="189"/>
      <c r="P304" s="189"/>
      <c r="Q304" s="189"/>
      <c r="R304" s="189"/>
      <c r="S304" s="189"/>
      <c r="T304" s="190"/>
      <c r="AT304" s="186" t="s">
        <v>146</v>
      </c>
      <c r="AU304" s="186" t="s">
        <v>86</v>
      </c>
      <c r="AV304" s="13" t="s">
        <v>83</v>
      </c>
      <c r="AW304" s="13" t="s">
        <v>36</v>
      </c>
      <c r="AX304" s="13" t="s">
        <v>75</v>
      </c>
      <c r="AY304" s="186" t="s">
        <v>137</v>
      </c>
    </row>
    <row r="305" s="11" customFormat="1">
      <c r="B305" s="162"/>
      <c r="D305" s="163" t="s">
        <v>146</v>
      </c>
      <c r="E305" s="164" t="s">
        <v>1</v>
      </c>
      <c r="F305" s="165" t="s">
        <v>665</v>
      </c>
      <c r="H305" s="166">
        <v>14.208</v>
      </c>
      <c r="L305" s="162"/>
      <c r="M305" s="167"/>
      <c r="N305" s="168"/>
      <c r="O305" s="168"/>
      <c r="P305" s="168"/>
      <c r="Q305" s="168"/>
      <c r="R305" s="168"/>
      <c r="S305" s="168"/>
      <c r="T305" s="169"/>
      <c r="AT305" s="164" t="s">
        <v>146</v>
      </c>
      <c r="AU305" s="164" t="s">
        <v>86</v>
      </c>
      <c r="AV305" s="11" t="s">
        <v>86</v>
      </c>
      <c r="AW305" s="11" t="s">
        <v>36</v>
      </c>
      <c r="AX305" s="11" t="s">
        <v>75</v>
      </c>
      <c r="AY305" s="164" t="s">
        <v>137</v>
      </c>
    </row>
    <row r="306" s="11" customFormat="1">
      <c r="B306" s="162"/>
      <c r="D306" s="163" t="s">
        <v>146</v>
      </c>
      <c r="E306" s="164" t="s">
        <v>1</v>
      </c>
      <c r="F306" s="165" t="s">
        <v>666</v>
      </c>
      <c r="H306" s="166">
        <v>9.2400000000000002</v>
      </c>
      <c r="L306" s="162"/>
      <c r="M306" s="167"/>
      <c r="N306" s="168"/>
      <c r="O306" s="168"/>
      <c r="P306" s="168"/>
      <c r="Q306" s="168"/>
      <c r="R306" s="168"/>
      <c r="S306" s="168"/>
      <c r="T306" s="169"/>
      <c r="AT306" s="164" t="s">
        <v>146</v>
      </c>
      <c r="AU306" s="164" t="s">
        <v>86</v>
      </c>
      <c r="AV306" s="11" t="s">
        <v>86</v>
      </c>
      <c r="AW306" s="11" t="s">
        <v>36</v>
      </c>
      <c r="AX306" s="11" t="s">
        <v>75</v>
      </c>
      <c r="AY306" s="164" t="s">
        <v>137</v>
      </c>
    </row>
    <row r="307" s="11" customFormat="1">
      <c r="B307" s="162"/>
      <c r="D307" s="163" t="s">
        <v>146</v>
      </c>
      <c r="E307" s="164" t="s">
        <v>1</v>
      </c>
      <c r="F307" s="165" t="s">
        <v>667</v>
      </c>
      <c r="H307" s="166">
        <v>9.2400000000000002</v>
      </c>
      <c r="L307" s="162"/>
      <c r="M307" s="167"/>
      <c r="N307" s="168"/>
      <c r="O307" s="168"/>
      <c r="P307" s="168"/>
      <c r="Q307" s="168"/>
      <c r="R307" s="168"/>
      <c r="S307" s="168"/>
      <c r="T307" s="169"/>
      <c r="AT307" s="164" t="s">
        <v>146</v>
      </c>
      <c r="AU307" s="164" t="s">
        <v>86</v>
      </c>
      <c r="AV307" s="11" t="s">
        <v>86</v>
      </c>
      <c r="AW307" s="11" t="s">
        <v>36</v>
      </c>
      <c r="AX307" s="11" t="s">
        <v>75</v>
      </c>
      <c r="AY307" s="164" t="s">
        <v>137</v>
      </c>
    </row>
    <row r="308" s="12" customFormat="1">
      <c r="B308" s="175"/>
      <c r="D308" s="163" t="s">
        <v>146</v>
      </c>
      <c r="E308" s="176" t="s">
        <v>1</v>
      </c>
      <c r="F308" s="177" t="s">
        <v>215</v>
      </c>
      <c r="H308" s="178">
        <v>32.688000000000002</v>
      </c>
      <c r="L308" s="175"/>
      <c r="M308" s="179"/>
      <c r="N308" s="180"/>
      <c r="O308" s="180"/>
      <c r="P308" s="180"/>
      <c r="Q308" s="180"/>
      <c r="R308" s="180"/>
      <c r="S308" s="180"/>
      <c r="T308" s="181"/>
      <c r="AT308" s="176" t="s">
        <v>146</v>
      </c>
      <c r="AU308" s="176" t="s">
        <v>86</v>
      </c>
      <c r="AV308" s="12" t="s">
        <v>144</v>
      </c>
      <c r="AW308" s="12" t="s">
        <v>36</v>
      </c>
      <c r="AX308" s="12" t="s">
        <v>83</v>
      </c>
      <c r="AY308" s="176" t="s">
        <v>137</v>
      </c>
    </row>
    <row r="309" s="1" customFormat="1" ht="16.5" customHeight="1">
      <c r="B309" s="151"/>
      <c r="C309" s="152" t="s">
        <v>668</v>
      </c>
      <c r="D309" s="152" t="s">
        <v>139</v>
      </c>
      <c r="E309" s="153" t="s">
        <v>669</v>
      </c>
      <c r="F309" s="154" t="s">
        <v>670</v>
      </c>
      <c r="G309" s="155" t="s">
        <v>150</v>
      </c>
      <c r="H309" s="156">
        <v>32.688000000000002</v>
      </c>
      <c r="I309" s="157">
        <v>0</v>
      </c>
      <c r="J309" s="157">
        <f>ROUND(I309*H309,2)</f>
        <v>0</v>
      </c>
      <c r="K309" s="154" t="s">
        <v>143</v>
      </c>
      <c r="L309" s="32"/>
      <c r="M309" s="60" t="s">
        <v>1</v>
      </c>
      <c r="N309" s="158" t="s">
        <v>46</v>
      </c>
      <c r="O309" s="159">
        <v>0</v>
      </c>
      <c r="P309" s="159">
        <f>O309*H309</f>
        <v>0</v>
      </c>
      <c r="Q309" s="159">
        <v>2.0000000000000002E-05</v>
      </c>
      <c r="R309" s="159">
        <f>Q309*H309</f>
        <v>0.00065376000000000008</v>
      </c>
      <c r="S309" s="159">
        <v>0</v>
      </c>
      <c r="T309" s="160">
        <f>S309*H309</f>
        <v>0</v>
      </c>
      <c r="AR309" s="17" t="s">
        <v>144</v>
      </c>
      <c r="AT309" s="17" t="s">
        <v>139</v>
      </c>
      <c r="AU309" s="17" t="s">
        <v>86</v>
      </c>
      <c r="AY309" s="17" t="s">
        <v>137</v>
      </c>
      <c r="BE309" s="161">
        <f>IF(N309="základní",J309,0)</f>
        <v>0</v>
      </c>
      <c r="BF309" s="161">
        <f>IF(N309="snížená",J309,0)</f>
        <v>0</v>
      </c>
      <c r="BG309" s="161">
        <f>IF(N309="zákl. přenesená",J309,0)</f>
        <v>0</v>
      </c>
      <c r="BH309" s="161">
        <f>IF(N309="sníž. přenesená",J309,0)</f>
        <v>0</v>
      </c>
      <c r="BI309" s="161">
        <f>IF(N309="nulová",J309,0)</f>
        <v>0</v>
      </c>
      <c r="BJ309" s="17" t="s">
        <v>83</v>
      </c>
      <c r="BK309" s="161">
        <f>ROUND(I309*H309,2)</f>
        <v>0</v>
      </c>
      <c r="BL309" s="17" t="s">
        <v>144</v>
      </c>
      <c r="BM309" s="17" t="s">
        <v>671</v>
      </c>
    </row>
    <row r="310" s="1" customFormat="1">
      <c r="B310" s="32"/>
      <c r="D310" s="163" t="s">
        <v>152</v>
      </c>
      <c r="F310" s="170" t="s">
        <v>672</v>
      </c>
      <c r="L310" s="32"/>
      <c r="M310" s="171"/>
      <c r="N310" s="62"/>
      <c r="O310" s="62"/>
      <c r="P310" s="62"/>
      <c r="Q310" s="62"/>
      <c r="R310" s="62"/>
      <c r="S310" s="62"/>
      <c r="T310" s="63"/>
      <c r="AT310" s="17" t="s">
        <v>152</v>
      </c>
      <c r="AU310" s="17" t="s">
        <v>86</v>
      </c>
    </row>
    <row r="311" s="1" customFormat="1" ht="16.5" customHeight="1">
      <c r="B311" s="151"/>
      <c r="C311" s="152" t="s">
        <v>673</v>
      </c>
      <c r="D311" s="152" t="s">
        <v>139</v>
      </c>
      <c r="E311" s="153" t="s">
        <v>674</v>
      </c>
      <c r="F311" s="154" t="s">
        <v>675</v>
      </c>
      <c r="G311" s="155" t="s">
        <v>150</v>
      </c>
      <c r="H311" s="156">
        <v>0.56000000000000005</v>
      </c>
      <c r="I311" s="157">
        <v>0</v>
      </c>
      <c r="J311" s="157">
        <f>ROUND(I311*H311,2)</f>
        <v>0</v>
      </c>
      <c r="K311" s="154" t="s">
        <v>143</v>
      </c>
      <c r="L311" s="32"/>
      <c r="M311" s="60" t="s">
        <v>1</v>
      </c>
      <c r="N311" s="158" t="s">
        <v>46</v>
      </c>
      <c r="O311" s="159">
        <v>0</v>
      </c>
      <c r="P311" s="159">
        <f>O311*H311</f>
        <v>0</v>
      </c>
      <c r="Q311" s="159">
        <v>0.0018400000000000001</v>
      </c>
      <c r="R311" s="159">
        <f>Q311*H311</f>
        <v>0.0010304000000000001</v>
      </c>
      <c r="S311" s="159">
        <v>0</v>
      </c>
      <c r="T311" s="160">
        <f>S311*H311</f>
        <v>0</v>
      </c>
      <c r="AR311" s="17" t="s">
        <v>144</v>
      </c>
      <c r="AT311" s="17" t="s">
        <v>139</v>
      </c>
      <c r="AU311" s="17" t="s">
        <v>86</v>
      </c>
      <c r="AY311" s="17" t="s">
        <v>137</v>
      </c>
      <c r="BE311" s="161">
        <f>IF(N311="základní",J311,0)</f>
        <v>0</v>
      </c>
      <c r="BF311" s="161">
        <f>IF(N311="snížená",J311,0)</f>
        <v>0</v>
      </c>
      <c r="BG311" s="161">
        <f>IF(N311="zákl. přenesená",J311,0)</f>
        <v>0</v>
      </c>
      <c r="BH311" s="161">
        <f>IF(N311="sníž. přenesená",J311,0)</f>
        <v>0</v>
      </c>
      <c r="BI311" s="161">
        <f>IF(N311="nulová",J311,0)</f>
        <v>0</v>
      </c>
      <c r="BJ311" s="17" t="s">
        <v>83</v>
      </c>
      <c r="BK311" s="161">
        <f>ROUND(I311*H311,2)</f>
        <v>0</v>
      </c>
      <c r="BL311" s="17" t="s">
        <v>144</v>
      </c>
      <c r="BM311" s="17" t="s">
        <v>676</v>
      </c>
    </row>
    <row r="312" s="1" customFormat="1">
      <c r="B312" s="32"/>
      <c r="D312" s="163" t="s">
        <v>152</v>
      </c>
      <c r="F312" s="170" t="s">
        <v>677</v>
      </c>
      <c r="L312" s="32"/>
      <c r="M312" s="171"/>
      <c r="N312" s="62"/>
      <c r="O312" s="62"/>
      <c r="P312" s="62"/>
      <c r="Q312" s="62"/>
      <c r="R312" s="62"/>
      <c r="S312" s="62"/>
      <c r="T312" s="63"/>
      <c r="AT312" s="17" t="s">
        <v>152</v>
      </c>
      <c r="AU312" s="17" t="s">
        <v>86</v>
      </c>
    </row>
    <row r="313" s="11" customFormat="1">
      <c r="B313" s="162"/>
      <c r="D313" s="163" t="s">
        <v>146</v>
      </c>
      <c r="E313" s="164" t="s">
        <v>1</v>
      </c>
      <c r="F313" s="165" t="s">
        <v>678</v>
      </c>
      <c r="H313" s="166">
        <v>0.56000000000000005</v>
      </c>
      <c r="L313" s="162"/>
      <c r="M313" s="167"/>
      <c r="N313" s="168"/>
      <c r="O313" s="168"/>
      <c r="P313" s="168"/>
      <c r="Q313" s="168"/>
      <c r="R313" s="168"/>
      <c r="S313" s="168"/>
      <c r="T313" s="169"/>
      <c r="AT313" s="164" t="s">
        <v>146</v>
      </c>
      <c r="AU313" s="164" t="s">
        <v>86</v>
      </c>
      <c r="AV313" s="11" t="s">
        <v>86</v>
      </c>
      <c r="AW313" s="11" t="s">
        <v>36</v>
      </c>
      <c r="AX313" s="11" t="s">
        <v>83</v>
      </c>
      <c r="AY313" s="164" t="s">
        <v>137</v>
      </c>
    </row>
    <row r="314" s="1" customFormat="1" ht="16.5" customHeight="1">
      <c r="B314" s="151"/>
      <c r="C314" s="152" t="s">
        <v>679</v>
      </c>
      <c r="D314" s="152" t="s">
        <v>139</v>
      </c>
      <c r="E314" s="153" t="s">
        <v>680</v>
      </c>
      <c r="F314" s="154" t="s">
        <v>681</v>
      </c>
      <c r="G314" s="155" t="s">
        <v>175</v>
      </c>
      <c r="H314" s="156">
        <v>1.583</v>
      </c>
      <c r="I314" s="157">
        <v>0</v>
      </c>
      <c r="J314" s="157">
        <f>ROUND(I314*H314,2)</f>
        <v>0</v>
      </c>
      <c r="K314" s="154" t="s">
        <v>143</v>
      </c>
      <c r="L314" s="32"/>
      <c r="M314" s="60" t="s">
        <v>1</v>
      </c>
      <c r="N314" s="158" t="s">
        <v>46</v>
      </c>
      <c r="O314" s="159">
        <v>0</v>
      </c>
      <c r="P314" s="159">
        <f>O314*H314</f>
        <v>0</v>
      </c>
      <c r="Q314" s="159">
        <v>1.04877</v>
      </c>
      <c r="R314" s="159">
        <f>Q314*H314</f>
        <v>1.66020291</v>
      </c>
      <c r="S314" s="159">
        <v>0</v>
      </c>
      <c r="T314" s="160">
        <f>S314*H314</f>
        <v>0</v>
      </c>
      <c r="AR314" s="17" t="s">
        <v>144</v>
      </c>
      <c r="AT314" s="17" t="s">
        <v>139</v>
      </c>
      <c r="AU314" s="17" t="s">
        <v>86</v>
      </c>
      <c r="AY314" s="17" t="s">
        <v>137</v>
      </c>
      <c r="BE314" s="161">
        <f>IF(N314="základní",J314,0)</f>
        <v>0</v>
      </c>
      <c r="BF314" s="161">
        <f>IF(N314="snížená",J314,0)</f>
        <v>0</v>
      </c>
      <c r="BG314" s="161">
        <f>IF(N314="zákl. přenesená",J314,0)</f>
        <v>0</v>
      </c>
      <c r="BH314" s="161">
        <f>IF(N314="sníž. přenesená",J314,0)</f>
        <v>0</v>
      </c>
      <c r="BI314" s="161">
        <f>IF(N314="nulová",J314,0)</f>
        <v>0</v>
      </c>
      <c r="BJ314" s="17" t="s">
        <v>83</v>
      </c>
      <c r="BK314" s="161">
        <f>ROUND(I314*H314,2)</f>
        <v>0</v>
      </c>
      <c r="BL314" s="17" t="s">
        <v>144</v>
      </c>
      <c r="BM314" s="17" t="s">
        <v>682</v>
      </c>
    </row>
    <row r="315" s="1" customFormat="1">
      <c r="B315" s="32"/>
      <c r="D315" s="163" t="s">
        <v>152</v>
      </c>
      <c r="F315" s="170" t="s">
        <v>683</v>
      </c>
      <c r="L315" s="32"/>
      <c r="M315" s="171"/>
      <c r="N315" s="62"/>
      <c r="O315" s="62"/>
      <c r="P315" s="62"/>
      <c r="Q315" s="62"/>
      <c r="R315" s="62"/>
      <c r="S315" s="62"/>
      <c r="T315" s="63"/>
      <c r="AT315" s="17" t="s">
        <v>152</v>
      </c>
      <c r="AU315" s="17" t="s">
        <v>86</v>
      </c>
    </row>
    <row r="316" s="11" customFormat="1">
      <c r="B316" s="162"/>
      <c r="D316" s="163" t="s">
        <v>146</v>
      </c>
      <c r="F316" s="165" t="s">
        <v>684</v>
      </c>
      <c r="H316" s="166">
        <v>1.583</v>
      </c>
      <c r="L316" s="162"/>
      <c r="M316" s="167"/>
      <c r="N316" s="168"/>
      <c r="O316" s="168"/>
      <c r="P316" s="168"/>
      <c r="Q316" s="168"/>
      <c r="R316" s="168"/>
      <c r="S316" s="168"/>
      <c r="T316" s="169"/>
      <c r="AT316" s="164" t="s">
        <v>146</v>
      </c>
      <c r="AU316" s="164" t="s">
        <v>86</v>
      </c>
      <c r="AV316" s="11" t="s">
        <v>86</v>
      </c>
      <c r="AW316" s="11" t="s">
        <v>3</v>
      </c>
      <c r="AX316" s="11" t="s">
        <v>83</v>
      </c>
      <c r="AY316" s="164" t="s">
        <v>137</v>
      </c>
    </row>
    <row r="317" s="1" customFormat="1" ht="16.5" customHeight="1">
      <c r="B317" s="151"/>
      <c r="C317" s="152" t="s">
        <v>685</v>
      </c>
      <c r="D317" s="152" t="s">
        <v>139</v>
      </c>
      <c r="E317" s="153" t="s">
        <v>686</v>
      </c>
      <c r="F317" s="154" t="s">
        <v>687</v>
      </c>
      <c r="G317" s="155" t="s">
        <v>183</v>
      </c>
      <c r="H317" s="156">
        <v>15.4</v>
      </c>
      <c r="I317" s="157">
        <v>0</v>
      </c>
      <c r="J317" s="157">
        <f>ROUND(I317*H317,2)</f>
        <v>0</v>
      </c>
      <c r="K317" s="154" t="s">
        <v>143</v>
      </c>
      <c r="L317" s="32"/>
      <c r="M317" s="60" t="s">
        <v>1</v>
      </c>
      <c r="N317" s="158" t="s">
        <v>46</v>
      </c>
      <c r="O317" s="159">
        <v>0</v>
      </c>
      <c r="P317" s="159">
        <f>O317*H317</f>
        <v>0</v>
      </c>
      <c r="Q317" s="159">
        <v>6.9999999999999994E-05</v>
      </c>
      <c r="R317" s="159">
        <f>Q317*H317</f>
        <v>0.001078</v>
      </c>
      <c r="S317" s="159">
        <v>0</v>
      </c>
      <c r="T317" s="160">
        <f>S317*H317</f>
        <v>0</v>
      </c>
      <c r="AR317" s="17" t="s">
        <v>144</v>
      </c>
      <c r="AT317" s="17" t="s">
        <v>139</v>
      </c>
      <c r="AU317" s="17" t="s">
        <v>86</v>
      </c>
      <c r="AY317" s="17" t="s">
        <v>137</v>
      </c>
      <c r="BE317" s="161">
        <f>IF(N317="základní",J317,0)</f>
        <v>0</v>
      </c>
      <c r="BF317" s="161">
        <f>IF(N317="snížená",J317,0)</f>
        <v>0</v>
      </c>
      <c r="BG317" s="161">
        <f>IF(N317="zákl. přenesená",J317,0)</f>
        <v>0</v>
      </c>
      <c r="BH317" s="161">
        <f>IF(N317="sníž. přenesená",J317,0)</f>
        <v>0</v>
      </c>
      <c r="BI317" s="161">
        <f>IF(N317="nulová",J317,0)</f>
        <v>0</v>
      </c>
      <c r="BJ317" s="17" t="s">
        <v>83</v>
      </c>
      <c r="BK317" s="161">
        <f>ROUND(I317*H317,2)</f>
        <v>0</v>
      </c>
      <c r="BL317" s="17" t="s">
        <v>144</v>
      </c>
      <c r="BM317" s="17" t="s">
        <v>688</v>
      </c>
    </row>
    <row r="318" s="1" customFormat="1">
      <c r="B318" s="32"/>
      <c r="D318" s="163" t="s">
        <v>152</v>
      </c>
      <c r="F318" s="170" t="s">
        <v>689</v>
      </c>
      <c r="L318" s="32"/>
      <c r="M318" s="171"/>
      <c r="N318" s="62"/>
      <c r="O318" s="62"/>
      <c r="P318" s="62"/>
      <c r="Q318" s="62"/>
      <c r="R318" s="62"/>
      <c r="S318" s="62"/>
      <c r="T318" s="63"/>
      <c r="AT318" s="17" t="s">
        <v>152</v>
      </c>
      <c r="AU318" s="17" t="s">
        <v>86</v>
      </c>
    </row>
    <row r="319" s="11" customFormat="1">
      <c r="B319" s="162"/>
      <c r="D319" s="163" t="s">
        <v>146</v>
      </c>
      <c r="E319" s="164" t="s">
        <v>1</v>
      </c>
      <c r="F319" s="165" t="s">
        <v>690</v>
      </c>
      <c r="H319" s="166">
        <v>7.7000000000000002</v>
      </c>
      <c r="L319" s="162"/>
      <c r="M319" s="167"/>
      <c r="N319" s="168"/>
      <c r="O319" s="168"/>
      <c r="P319" s="168"/>
      <c r="Q319" s="168"/>
      <c r="R319" s="168"/>
      <c r="S319" s="168"/>
      <c r="T319" s="169"/>
      <c r="AT319" s="164" t="s">
        <v>146</v>
      </c>
      <c r="AU319" s="164" t="s">
        <v>86</v>
      </c>
      <c r="AV319" s="11" t="s">
        <v>86</v>
      </c>
      <c r="AW319" s="11" t="s">
        <v>36</v>
      </c>
      <c r="AX319" s="11" t="s">
        <v>75</v>
      </c>
      <c r="AY319" s="164" t="s">
        <v>137</v>
      </c>
    </row>
    <row r="320" s="11" customFormat="1">
      <c r="B320" s="162"/>
      <c r="D320" s="163" t="s">
        <v>146</v>
      </c>
      <c r="E320" s="164" t="s">
        <v>1</v>
      </c>
      <c r="F320" s="165" t="s">
        <v>691</v>
      </c>
      <c r="H320" s="166">
        <v>7.7000000000000002</v>
      </c>
      <c r="L320" s="162"/>
      <c r="M320" s="167"/>
      <c r="N320" s="168"/>
      <c r="O320" s="168"/>
      <c r="P320" s="168"/>
      <c r="Q320" s="168"/>
      <c r="R320" s="168"/>
      <c r="S320" s="168"/>
      <c r="T320" s="169"/>
      <c r="AT320" s="164" t="s">
        <v>146</v>
      </c>
      <c r="AU320" s="164" t="s">
        <v>86</v>
      </c>
      <c r="AV320" s="11" t="s">
        <v>86</v>
      </c>
      <c r="AW320" s="11" t="s">
        <v>36</v>
      </c>
      <c r="AX320" s="11" t="s">
        <v>75</v>
      </c>
      <c r="AY320" s="164" t="s">
        <v>137</v>
      </c>
    </row>
    <row r="321" s="12" customFormat="1">
      <c r="B321" s="175"/>
      <c r="D321" s="163" t="s">
        <v>146</v>
      </c>
      <c r="E321" s="176" t="s">
        <v>1</v>
      </c>
      <c r="F321" s="177" t="s">
        <v>215</v>
      </c>
      <c r="H321" s="178">
        <v>15.4</v>
      </c>
      <c r="L321" s="175"/>
      <c r="M321" s="179"/>
      <c r="N321" s="180"/>
      <c r="O321" s="180"/>
      <c r="P321" s="180"/>
      <c r="Q321" s="180"/>
      <c r="R321" s="180"/>
      <c r="S321" s="180"/>
      <c r="T321" s="181"/>
      <c r="AT321" s="176" t="s">
        <v>146</v>
      </c>
      <c r="AU321" s="176" t="s">
        <v>86</v>
      </c>
      <c r="AV321" s="12" t="s">
        <v>144</v>
      </c>
      <c r="AW321" s="12" t="s">
        <v>36</v>
      </c>
      <c r="AX321" s="12" t="s">
        <v>83</v>
      </c>
      <c r="AY321" s="176" t="s">
        <v>137</v>
      </c>
    </row>
    <row r="322" s="1" customFormat="1" ht="16.5" customHeight="1">
      <c r="B322" s="151"/>
      <c r="C322" s="152" t="s">
        <v>692</v>
      </c>
      <c r="D322" s="152" t="s">
        <v>139</v>
      </c>
      <c r="E322" s="153" t="s">
        <v>693</v>
      </c>
      <c r="F322" s="154" t="s">
        <v>694</v>
      </c>
      <c r="G322" s="155" t="s">
        <v>158</v>
      </c>
      <c r="H322" s="156">
        <v>24.696000000000002</v>
      </c>
      <c r="I322" s="157">
        <v>0</v>
      </c>
      <c r="J322" s="157">
        <f>ROUND(I322*H322,2)</f>
        <v>0</v>
      </c>
      <c r="K322" s="154" t="s">
        <v>143</v>
      </c>
      <c r="L322" s="32"/>
      <c r="M322" s="60" t="s">
        <v>1</v>
      </c>
      <c r="N322" s="158" t="s">
        <v>46</v>
      </c>
      <c r="O322" s="159">
        <v>0</v>
      </c>
      <c r="P322" s="159">
        <f>O322*H322</f>
        <v>0</v>
      </c>
      <c r="Q322" s="159">
        <v>0</v>
      </c>
      <c r="R322" s="159">
        <f>Q322*H322</f>
        <v>0</v>
      </c>
      <c r="S322" s="159">
        <v>0</v>
      </c>
      <c r="T322" s="160">
        <f>S322*H322</f>
        <v>0</v>
      </c>
      <c r="AR322" s="17" t="s">
        <v>144</v>
      </c>
      <c r="AT322" s="17" t="s">
        <v>139</v>
      </c>
      <c r="AU322" s="17" t="s">
        <v>86</v>
      </c>
      <c r="AY322" s="17" t="s">
        <v>137</v>
      </c>
      <c r="BE322" s="161">
        <f>IF(N322="základní",J322,0)</f>
        <v>0</v>
      </c>
      <c r="BF322" s="161">
        <f>IF(N322="snížená",J322,0)</f>
        <v>0</v>
      </c>
      <c r="BG322" s="161">
        <f>IF(N322="zákl. přenesená",J322,0)</f>
        <v>0</v>
      </c>
      <c r="BH322" s="161">
        <f>IF(N322="sníž. přenesená",J322,0)</f>
        <v>0</v>
      </c>
      <c r="BI322" s="161">
        <f>IF(N322="nulová",J322,0)</f>
        <v>0</v>
      </c>
      <c r="BJ322" s="17" t="s">
        <v>83</v>
      </c>
      <c r="BK322" s="161">
        <f>ROUND(I322*H322,2)</f>
        <v>0</v>
      </c>
      <c r="BL322" s="17" t="s">
        <v>144</v>
      </c>
      <c r="BM322" s="17" t="s">
        <v>695</v>
      </c>
    </row>
    <row r="323" s="1" customFormat="1">
      <c r="B323" s="32"/>
      <c r="D323" s="163" t="s">
        <v>152</v>
      </c>
      <c r="F323" s="170" t="s">
        <v>696</v>
      </c>
      <c r="L323" s="32"/>
      <c r="M323" s="171"/>
      <c r="N323" s="62"/>
      <c r="O323" s="62"/>
      <c r="P323" s="62"/>
      <c r="Q323" s="62"/>
      <c r="R323" s="62"/>
      <c r="S323" s="62"/>
      <c r="T323" s="63"/>
      <c r="AT323" s="17" t="s">
        <v>152</v>
      </c>
      <c r="AU323" s="17" t="s">
        <v>86</v>
      </c>
    </row>
    <row r="324" s="13" customFormat="1">
      <c r="B324" s="185"/>
      <c r="D324" s="163" t="s">
        <v>146</v>
      </c>
      <c r="E324" s="186" t="s">
        <v>1</v>
      </c>
      <c r="F324" s="187" t="s">
        <v>697</v>
      </c>
      <c r="H324" s="186" t="s">
        <v>1</v>
      </c>
      <c r="L324" s="185"/>
      <c r="M324" s="188"/>
      <c r="N324" s="189"/>
      <c r="O324" s="189"/>
      <c r="P324" s="189"/>
      <c r="Q324" s="189"/>
      <c r="R324" s="189"/>
      <c r="S324" s="189"/>
      <c r="T324" s="190"/>
      <c r="AT324" s="186" t="s">
        <v>146</v>
      </c>
      <c r="AU324" s="186" t="s">
        <v>86</v>
      </c>
      <c r="AV324" s="13" t="s">
        <v>83</v>
      </c>
      <c r="AW324" s="13" t="s">
        <v>36</v>
      </c>
      <c r="AX324" s="13" t="s">
        <v>75</v>
      </c>
      <c r="AY324" s="186" t="s">
        <v>137</v>
      </c>
    </row>
    <row r="325" s="11" customFormat="1">
      <c r="B325" s="162"/>
      <c r="D325" s="163" t="s">
        <v>146</v>
      </c>
      <c r="E325" s="164" t="s">
        <v>1</v>
      </c>
      <c r="F325" s="165" t="s">
        <v>698</v>
      </c>
      <c r="H325" s="166">
        <v>24.696000000000002</v>
      </c>
      <c r="L325" s="162"/>
      <c r="M325" s="167"/>
      <c r="N325" s="168"/>
      <c r="O325" s="168"/>
      <c r="P325" s="168"/>
      <c r="Q325" s="168"/>
      <c r="R325" s="168"/>
      <c r="S325" s="168"/>
      <c r="T325" s="169"/>
      <c r="AT325" s="164" t="s">
        <v>146</v>
      </c>
      <c r="AU325" s="164" t="s">
        <v>86</v>
      </c>
      <c r="AV325" s="11" t="s">
        <v>86</v>
      </c>
      <c r="AW325" s="11" t="s">
        <v>36</v>
      </c>
      <c r="AX325" s="11" t="s">
        <v>83</v>
      </c>
      <c r="AY325" s="164" t="s">
        <v>137</v>
      </c>
    </row>
    <row r="326" s="1" customFormat="1" ht="16.5" customHeight="1">
      <c r="B326" s="151"/>
      <c r="C326" s="152" t="s">
        <v>699</v>
      </c>
      <c r="D326" s="152" t="s">
        <v>139</v>
      </c>
      <c r="E326" s="153" t="s">
        <v>700</v>
      </c>
      <c r="F326" s="154" t="s">
        <v>701</v>
      </c>
      <c r="G326" s="155" t="s">
        <v>158</v>
      </c>
      <c r="H326" s="156">
        <v>19.085000000000001</v>
      </c>
      <c r="I326" s="157">
        <v>0</v>
      </c>
      <c r="J326" s="157">
        <f>ROUND(I326*H326,2)</f>
        <v>0</v>
      </c>
      <c r="K326" s="154" t="s">
        <v>143</v>
      </c>
      <c r="L326" s="32"/>
      <c r="M326" s="60" t="s">
        <v>1</v>
      </c>
      <c r="N326" s="158" t="s">
        <v>46</v>
      </c>
      <c r="O326" s="159">
        <v>0</v>
      </c>
      <c r="P326" s="159">
        <f>O326*H326</f>
        <v>0</v>
      </c>
      <c r="Q326" s="159">
        <v>0</v>
      </c>
      <c r="R326" s="159">
        <f>Q326*H326</f>
        <v>0</v>
      </c>
      <c r="S326" s="159">
        <v>0</v>
      </c>
      <c r="T326" s="160">
        <f>S326*H326</f>
        <v>0</v>
      </c>
      <c r="AR326" s="17" t="s">
        <v>144</v>
      </c>
      <c r="AT326" s="17" t="s">
        <v>139</v>
      </c>
      <c r="AU326" s="17" t="s">
        <v>86</v>
      </c>
      <c r="AY326" s="17" t="s">
        <v>137</v>
      </c>
      <c r="BE326" s="161">
        <f>IF(N326="základní",J326,0)</f>
        <v>0</v>
      </c>
      <c r="BF326" s="161">
        <f>IF(N326="snížená",J326,0)</f>
        <v>0</v>
      </c>
      <c r="BG326" s="161">
        <f>IF(N326="zákl. přenesená",J326,0)</f>
        <v>0</v>
      </c>
      <c r="BH326" s="161">
        <f>IF(N326="sníž. přenesená",J326,0)</f>
        <v>0</v>
      </c>
      <c r="BI326" s="161">
        <f>IF(N326="nulová",J326,0)</f>
        <v>0</v>
      </c>
      <c r="BJ326" s="17" t="s">
        <v>83</v>
      </c>
      <c r="BK326" s="161">
        <f>ROUND(I326*H326,2)</f>
        <v>0</v>
      </c>
      <c r="BL326" s="17" t="s">
        <v>144</v>
      </c>
      <c r="BM326" s="17" t="s">
        <v>702</v>
      </c>
    </row>
    <row r="327" s="1" customFormat="1">
      <c r="B327" s="32"/>
      <c r="D327" s="163" t="s">
        <v>152</v>
      </c>
      <c r="F327" s="170" t="s">
        <v>703</v>
      </c>
      <c r="L327" s="32"/>
      <c r="M327" s="171"/>
      <c r="N327" s="62"/>
      <c r="O327" s="62"/>
      <c r="P327" s="62"/>
      <c r="Q327" s="62"/>
      <c r="R327" s="62"/>
      <c r="S327" s="62"/>
      <c r="T327" s="63"/>
      <c r="AT327" s="17" t="s">
        <v>152</v>
      </c>
      <c r="AU327" s="17" t="s">
        <v>86</v>
      </c>
    </row>
    <row r="328" s="13" customFormat="1">
      <c r="B328" s="185"/>
      <c r="D328" s="163" t="s">
        <v>146</v>
      </c>
      <c r="E328" s="186" t="s">
        <v>1</v>
      </c>
      <c r="F328" s="187" t="s">
        <v>618</v>
      </c>
      <c r="H328" s="186" t="s">
        <v>1</v>
      </c>
      <c r="L328" s="185"/>
      <c r="M328" s="188"/>
      <c r="N328" s="189"/>
      <c r="O328" s="189"/>
      <c r="P328" s="189"/>
      <c r="Q328" s="189"/>
      <c r="R328" s="189"/>
      <c r="S328" s="189"/>
      <c r="T328" s="190"/>
      <c r="AT328" s="186" t="s">
        <v>146</v>
      </c>
      <c r="AU328" s="186" t="s">
        <v>86</v>
      </c>
      <c r="AV328" s="13" t="s">
        <v>83</v>
      </c>
      <c r="AW328" s="13" t="s">
        <v>36</v>
      </c>
      <c r="AX328" s="13" t="s">
        <v>75</v>
      </c>
      <c r="AY328" s="186" t="s">
        <v>137</v>
      </c>
    </row>
    <row r="329" s="11" customFormat="1">
      <c r="B329" s="162"/>
      <c r="D329" s="163" t="s">
        <v>146</v>
      </c>
      <c r="E329" s="164" t="s">
        <v>1</v>
      </c>
      <c r="F329" s="165" t="s">
        <v>704</v>
      </c>
      <c r="H329" s="166">
        <v>4.6980000000000004</v>
      </c>
      <c r="L329" s="162"/>
      <c r="M329" s="167"/>
      <c r="N329" s="168"/>
      <c r="O329" s="168"/>
      <c r="P329" s="168"/>
      <c r="Q329" s="168"/>
      <c r="R329" s="168"/>
      <c r="S329" s="168"/>
      <c r="T329" s="169"/>
      <c r="AT329" s="164" t="s">
        <v>146</v>
      </c>
      <c r="AU329" s="164" t="s">
        <v>86</v>
      </c>
      <c r="AV329" s="11" t="s">
        <v>86</v>
      </c>
      <c r="AW329" s="11" t="s">
        <v>36</v>
      </c>
      <c r="AX329" s="11" t="s">
        <v>75</v>
      </c>
      <c r="AY329" s="164" t="s">
        <v>137</v>
      </c>
    </row>
    <row r="330" s="11" customFormat="1">
      <c r="B330" s="162"/>
      <c r="D330" s="163" t="s">
        <v>146</v>
      </c>
      <c r="E330" s="164" t="s">
        <v>1</v>
      </c>
      <c r="F330" s="165" t="s">
        <v>705</v>
      </c>
      <c r="H330" s="166">
        <v>4.7969999999999997</v>
      </c>
      <c r="L330" s="162"/>
      <c r="M330" s="167"/>
      <c r="N330" s="168"/>
      <c r="O330" s="168"/>
      <c r="P330" s="168"/>
      <c r="Q330" s="168"/>
      <c r="R330" s="168"/>
      <c r="S330" s="168"/>
      <c r="T330" s="169"/>
      <c r="AT330" s="164" t="s">
        <v>146</v>
      </c>
      <c r="AU330" s="164" t="s">
        <v>86</v>
      </c>
      <c r="AV330" s="11" t="s">
        <v>86</v>
      </c>
      <c r="AW330" s="11" t="s">
        <v>36</v>
      </c>
      <c r="AX330" s="11" t="s">
        <v>75</v>
      </c>
      <c r="AY330" s="164" t="s">
        <v>137</v>
      </c>
    </row>
    <row r="331" s="11" customFormat="1">
      <c r="B331" s="162"/>
      <c r="D331" s="163" t="s">
        <v>146</v>
      </c>
      <c r="E331" s="164" t="s">
        <v>1</v>
      </c>
      <c r="F331" s="165" t="s">
        <v>706</v>
      </c>
      <c r="H331" s="166">
        <v>4.8470000000000004</v>
      </c>
      <c r="L331" s="162"/>
      <c r="M331" s="167"/>
      <c r="N331" s="168"/>
      <c r="O331" s="168"/>
      <c r="P331" s="168"/>
      <c r="Q331" s="168"/>
      <c r="R331" s="168"/>
      <c r="S331" s="168"/>
      <c r="T331" s="169"/>
      <c r="AT331" s="164" t="s">
        <v>146</v>
      </c>
      <c r="AU331" s="164" t="s">
        <v>86</v>
      </c>
      <c r="AV331" s="11" t="s">
        <v>86</v>
      </c>
      <c r="AW331" s="11" t="s">
        <v>36</v>
      </c>
      <c r="AX331" s="11" t="s">
        <v>75</v>
      </c>
      <c r="AY331" s="164" t="s">
        <v>137</v>
      </c>
    </row>
    <row r="332" s="11" customFormat="1">
      <c r="B332" s="162"/>
      <c r="D332" s="163" t="s">
        <v>146</v>
      </c>
      <c r="E332" s="164" t="s">
        <v>1</v>
      </c>
      <c r="F332" s="165" t="s">
        <v>707</v>
      </c>
      <c r="H332" s="166">
        <v>4.7430000000000003</v>
      </c>
      <c r="L332" s="162"/>
      <c r="M332" s="167"/>
      <c r="N332" s="168"/>
      <c r="O332" s="168"/>
      <c r="P332" s="168"/>
      <c r="Q332" s="168"/>
      <c r="R332" s="168"/>
      <c r="S332" s="168"/>
      <c r="T332" s="169"/>
      <c r="AT332" s="164" t="s">
        <v>146</v>
      </c>
      <c r="AU332" s="164" t="s">
        <v>86</v>
      </c>
      <c r="AV332" s="11" t="s">
        <v>86</v>
      </c>
      <c r="AW332" s="11" t="s">
        <v>36</v>
      </c>
      <c r="AX332" s="11" t="s">
        <v>75</v>
      </c>
      <c r="AY332" s="164" t="s">
        <v>137</v>
      </c>
    </row>
    <row r="333" s="12" customFormat="1">
      <c r="B333" s="175"/>
      <c r="D333" s="163" t="s">
        <v>146</v>
      </c>
      <c r="E333" s="176" t="s">
        <v>1</v>
      </c>
      <c r="F333" s="177" t="s">
        <v>215</v>
      </c>
      <c r="H333" s="178">
        <v>19.085000000000001</v>
      </c>
      <c r="L333" s="175"/>
      <c r="M333" s="179"/>
      <c r="N333" s="180"/>
      <c r="O333" s="180"/>
      <c r="P333" s="180"/>
      <c r="Q333" s="180"/>
      <c r="R333" s="180"/>
      <c r="S333" s="180"/>
      <c r="T333" s="181"/>
      <c r="AT333" s="176" t="s">
        <v>146</v>
      </c>
      <c r="AU333" s="176" t="s">
        <v>86</v>
      </c>
      <c r="AV333" s="12" t="s">
        <v>144</v>
      </c>
      <c r="AW333" s="12" t="s">
        <v>36</v>
      </c>
      <c r="AX333" s="12" t="s">
        <v>83</v>
      </c>
      <c r="AY333" s="176" t="s">
        <v>137</v>
      </c>
    </row>
    <row r="334" s="1" customFormat="1" ht="16.5" customHeight="1">
      <c r="B334" s="151"/>
      <c r="C334" s="152" t="s">
        <v>708</v>
      </c>
      <c r="D334" s="152" t="s">
        <v>139</v>
      </c>
      <c r="E334" s="153" t="s">
        <v>709</v>
      </c>
      <c r="F334" s="154" t="s">
        <v>710</v>
      </c>
      <c r="G334" s="155" t="s">
        <v>150</v>
      </c>
      <c r="H334" s="156">
        <v>87.359999999999999</v>
      </c>
      <c r="I334" s="157">
        <v>0</v>
      </c>
      <c r="J334" s="157">
        <f>ROUND(I334*H334,2)</f>
        <v>0</v>
      </c>
      <c r="K334" s="154" t="s">
        <v>143</v>
      </c>
      <c r="L334" s="32"/>
      <c r="M334" s="60" t="s">
        <v>1</v>
      </c>
      <c r="N334" s="158" t="s">
        <v>46</v>
      </c>
      <c r="O334" s="159">
        <v>0</v>
      </c>
      <c r="P334" s="159">
        <f>O334*H334</f>
        <v>0</v>
      </c>
      <c r="Q334" s="159">
        <v>0.00182</v>
      </c>
      <c r="R334" s="159">
        <f>Q334*H334</f>
        <v>0.1589952</v>
      </c>
      <c r="S334" s="159">
        <v>0</v>
      </c>
      <c r="T334" s="160">
        <f>S334*H334</f>
        <v>0</v>
      </c>
      <c r="AR334" s="17" t="s">
        <v>144</v>
      </c>
      <c r="AT334" s="17" t="s">
        <v>139</v>
      </c>
      <c r="AU334" s="17" t="s">
        <v>86</v>
      </c>
      <c r="AY334" s="17" t="s">
        <v>137</v>
      </c>
      <c r="BE334" s="161">
        <f>IF(N334="základní",J334,0)</f>
        <v>0</v>
      </c>
      <c r="BF334" s="161">
        <f>IF(N334="snížená",J334,0)</f>
        <v>0</v>
      </c>
      <c r="BG334" s="161">
        <f>IF(N334="zákl. přenesená",J334,0)</f>
        <v>0</v>
      </c>
      <c r="BH334" s="161">
        <f>IF(N334="sníž. přenesená",J334,0)</f>
        <v>0</v>
      </c>
      <c r="BI334" s="161">
        <f>IF(N334="nulová",J334,0)</f>
        <v>0</v>
      </c>
      <c r="BJ334" s="17" t="s">
        <v>83</v>
      </c>
      <c r="BK334" s="161">
        <f>ROUND(I334*H334,2)</f>
        <v>0</v>
      </c>
      <c r="BL334" s="17" t="s">
        <v>144</v>
      </c>
      <c r="BM334" s="17" t="s">
        <v>711</v>
      </c>
    </row>
    <row r="335" s="1" customFormat="1">
      <c r="B335" s="32"/>
      <c r="D335" s="163" t="s">
        <v>152</v>
      </c>
      <c r="F335" s="170" t="s">
        <v>712</v>
      </c>
      <c r="L335" s="32"/>
      <c r="M335" s="171"/>
      <c r="N335" s="62"/>
      <c r="O335" s="62"/>
      <c r="P335" s="62"/>
      <c r="Q335" s="62"/>
      <c r="R335" s="62"/>
      <c r="S335" s="62"/>
      <c r="T335" s="63"/>
      <c r="AT335" s="17" t="s">
        <v>152</v>
      </c>
      <c r="AU335" s="17" t="s">
        <v>86</v>
      </c>
    </row>
    <row r="336" s="13" customFormat="1">
      <c r="B336" s="185"/>
      <c r="D336" s="163" t="s">
        <v>146</v>
      </c>
      <c r="E336" s="186" t="s">
        <v>1</v>
      </c>
      <c r="F336" s="187" t="s">
        <v>618</v>
      </c>
      <c r="H336" s="186" t="s">
        <v>1</v>
      </c>
      <c r="L336" s="185"/>
      <c r="M336" s="188"/>
      <c r="N336" s="189"/>
      <c r="O336" s="189"/>
      <c r="P336" s="189"/>
      <c r="Q336" s="189"/>
      <c r="R336" s="189"/>
      <c r="S336" s="189"/>
      <c r="T336" s="190"/>
      <c r="AT336" s="186" t="s">
        <v>146</v>
      </c>
      <c r="AU336" s="186" t="s">
        <v>86</v>
      </c>
      <c r="AV336" s="13" t="s">
        <v>83</v>
      </c>
      <c r="AW336" s="13" t="s">
        <v>36</v>
      </c>
      <c r="AX336" s="13" t="s">
        <v>75</v>
      </c>
      <c r="AY336" s="186" t="s">
        <v>137</v>
      </c>
    </row>
    <row r="337" s="11" customFormat="1">
      <c r="B337" s="162"/>
      <c r="D337" s="163" t="s">
        <v>146</v>
      </c>
      <c r="E337" s="164" t="s">
        <v>1</v>
      </c>
      <c r="F337" s="165" t="s">
        <v>713</v>
      </c>
      <c r="H337" s="166">
        <v>82.319999999999993</v>
      </c>
      <c r="L337" s="162"/>
      <c r="M337" s="167"/>
      <c r="N337" s="168"/>
      <c r="O337" s="168"/>
      <c r="P337" s="168"/>
      <c r="Q337" s="168"/>
      <c r="R337" s="168"/>
      <c r="S337" s="168"/>
      <c r="T337" s="169"/>
      <c r="AT337" s="164" t="s">
        <v>146</v>
      </c>
      <c r="AU337" s="164" t="s">
        <v>86</v>
      </c>
      <c r="AV337" s="11" t="s">
        <v>86</v>
      </c>
      <c r="AW337" s="11" t="s">
        <v>36</v>
      </c>
      <c r="AX337" s="11" t="s">
        <v>75</v>
      </c>
      <c r="AY337" s="164" t="s">
        <v>137</v>
      </c>
    </row>
    <row r="338" s="11" customFormat="1">
      <c r="B338" s="162"/>
      <c r="D338" s="163" t="s">
        <v>146</v>
      </c>
      <c r="E338" s="164" t="s">
        <v>1</v>
      </c>
      <c r="F338" s="165" t="s">
        <v>714</v>
      </c>
      <c r="H338" s="166">
        <v>5.04</v>
      </c>
      <c r="L338" s="162"/>
      <c r="M338" s="167"/>
      <c r="N338" s="168"/>
      <c r="O338" s="168"/>
      <c r="P338" s="168"/>
      <c r="Q338" s="168"/>
      <c r="R338" s="168"/>
      <c r="S338" s="168"/>
      <c r="T338" s="169"/>
      <c r="AT338" s="164" t="s">
        <v>146</v>
      </c>
      <c r="AU338" s="164" t="s">
        <v>86</v>
      </c>
      <c r="AV338" s="11" t="s">
        <v>86</v>
      </c>
      <c r="AW338" s="11" t="s">
        <v>36</v>
      </c>
      <c r="AX338" s="11" t="s">
        <v>75</v>
      </c>
      <c r="AY338" s="164" t="s">
        <v>137</v>
      </c>
    </row>
    <row r="339" s="12" customFormat="1">
      <c r="B339" s="175"/>
      <c r="D339" s="163" t="s">
        <v>146</v>
      </c>
      <c r="E339" s="176" t="s">
        <v>1</v>
      </c>
      <c r="F339" s="177" t="s">
        <v>215</v>
      </c>
      <c r="H339" s="178">
        <v>87.359999999999999</v>
      </c>
      <c r="L339" s="175"/>
      <c r="M339" s="179"/>
      <c r="N339" s="180"/>
      <c r="O339" s="180"/>
      <c r="P339" s="180"/>
      <c r="Q339" s="180"/>
      <c r="R339" s="180"/>
      <c r="S339" s="180"/>
      <c r="T339" s="181"/>
      <c r="AT339" s="176" t="s">
        <v>146</v>
      </c>
      <c r="AU339" s="176" t="s">
        <v>86</v>
      </c>
      <c r="AV339" s="12" t="s">
        <v>144</v>
      </c>
      <c r="AW339" s="12" t="s">
        <v>36</v>
      </c>
      <c r="AX339" s="12" t="s">
        <v>83</v>
      </c>
      <c r="AY339" s="176" t="s">
        <v>137</v>
      </c>
    </row>
    <row r="340" s="1" customFormat="1" ht="16.5" customHeight="1">
      <c r="B340" s="151"/>
      <c r="C340" s="152" t="s">
        <v>715</v>
      </c>
      <c r="D340" s="152" t="s">
        <v>139</v>
      </c>
      <c r="E340" s="153" t="s">
        <v>716</v>
      </c>
      <c r="F340" s="154" t="s">
        <v>717</v>
      </c>
      <c r="G340" s="155" t="s">
        <v>150</v>
      </c>
      <c r="H340" s="156">
        <v>87.359999999999999</v>
      </c>
      <c r="I340" s="157">
        <v>0</v>
      </c>
      <c r="J340" s="157">
        <f>ROUND(I340*H340,2)</f>
        <v>0</v>
      </c>
      <c r="K340" s="154" t="s">
        <v>143</v>
      </c>
      <c r="L340" s="32"/>
      <c r="M340" s="60" t="s">
        <v>1</v>
      </c>
      <c r="N340" s="158" t="s">
        <v>46</v>
      </c>
      <c r="O340" s="159">
        <v>0</v>
      </c>
      <c r="P340" s="159">
        <f>O340*H340</f>
        <v>0</v>
      </c>
      <c r="Q340" s="159">
        <v>4.0000000000000003E-05</v>
      </c>
      <c r="R340" s="159">
        <f>Q340*H340</f>
        <v>0.0034944000000000004</v>
      </c>
      <c r="S340" s="159">
        <v>0</v>
      </c>
      <c r="T340" s="160">
        <f>S340*H340</f>
        <v>0</v>
      </c>
      <c r="AR340" s="17" t="s">
        <v>144</v>
      </c>
      <c r="AT340" s="17" t="s">
        <v>139</v>
      </c>
      <c r="AU340" s="17" t="s">
        <v>86</v>
      </c>
      <c r="AY340" s="17" t="s">
        <v>137</v>
      </c>
      <c r="BE340" s="161">
        <f>IF(N340="základní",J340,0)</f>
        <v>0</v>
      </c>
      <c r="BF340" s="161">
        <f>IF(N340="snížená",J340,0)</f>
        <v>0</v>
      </c>
      <c r="BG340" s="161">
        <f>IF(N340="zákl. přenesená",J340,0)</f>
        <v>0</v>
      </c>
      <c r="BH340" s="161">
        <f>IF(N340="sníž. přenesená",J340,0)</f>
        <v>0</v>
      </c>
      <c r="BI340" s="161">
        <f>IF(N340="nulová",J340,0)</f>
        <v>0</v>
      </c>
      <c r="BJ340" s="17" t="s">
        <v>83</v>
      </c>
      <c r="BK340" s="161">
        <f>ROUND(I340*H340,2)</f>
        <v>0</v>
      </c>
      <c r="BL340" s="17" t="s">
        <v>144</v>
      </c>
      <c r="BM340" s="17" t="s">
        <v>718</v>
      </c>
    </row>
    <row r="341" s="1" customFormat="1" ht="16.5" customHeight="1">
      <c r="B341" s="151"/>
      <c r="C341" s="152" t="s">
        <v>719</v>
      </c>
      <c r="D341" s="152" t="s">
        <v>139</v>
      </c>
      <c r="E341" s="153" t="s">
        <v>720</v>
      </c>
      <c r="F341" s="154" t="s">
        <v>721</v>
      </c>
      <c r="G341" s="155" t="s">
        <v>150</v>
      </c>
      <c r="H341" s="156">
        <v>89.859999999999999</v>
      </c>
      <c r="I341" s="157">
        <v>0</v>
      </c>
      <c r="J341" s="157">
        <f>ROUND(I341*H341,2)</f>
        <v>0</v>
      </c>
      <c r="K341" s="154" t="s">
        <v>143</v>
      </c>
      <c r="L341" s="32"/>
      <c r="M341" s="60" t="s">
        <v>1</v>
      </c>
      <c r="N341" s="158" t="s">
        <v>46</v>
      </c>
      <c r="O341" s="159">
        <v>0</v>
      </c>
      <c r="P341" s="159">
        <f>O341*H341</f>
        <v>0</v>
      </c>
      <c r="Q341" s="159">
        <v>0.00132</v>
      </c>
      <c r="R341" s="159">
        <f>Q341*H341</f>
        <v>0.1186152</v>
      </c>
      <c r="S341" s="159">
        <v>0</v>
      </c>
      <c r="T341" s="160">
        <f>S341*H341</f>
        <v>0</v>
      </c>
      <c r="AR341" s="17" t="s">
        <v>144</v>
      </c>
      <c r="AT341" s="17" t="s">
        <v>139</v>
      </c>
      <c r="AU341" s="17" t="s">
        <v>86</v>
      </c>
      <c r="AY341" s="17" t="s">
        <v>137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7" t="s">
        <v>83</v>
      </c>
      <c r="BK341" s="161">
        <f>ROUND(I341*H341,2)</f>
        <v>0</v>
      </c>
      <c r="BL341" s="17" t="s">
        <v>144</v>
      </c>
      <c r="BM341" s="17" t="s">
        <v>722</v>
      </c>
    </row>
    <row r="342" s="13" customFormat="1">
      <c r="B342" s="185"/>
      <c r="D342" s="163" t="s">
        <v>146</v>
      </c>
      <c r="E342" s="186" t="s">
        <v>1</v>
      </c>
      <c r="F342" s="187" t="s">
        <v>618</v>
      </c>
      <c r="H342" s="186" t="s">
        <v>1</v>
      </c>
      <c r="L342" s="185"/>
      <c r="M342" s="188"/>
      <c r="N342" s="189"/>
      <c r="O342" s="189"/>
      <c r="P342" s="189"/>
      <c r="Q342" s="189"/>
      <c r="R342" s="189"/>
      <c r="S342" s="189"/>
      <c r="T342" s="190"/>
      <c r="AT342" s="186" t="s">
        <v>146</v>
      </c>
      <c r="AU342" s="186" t="s">
        <v>86</v>
      </c>
      <c r="AV342" s="13" t="s">
        <v>83</v>
      </c>
      <c r="AW342" s="13" t="s">
        <v>36</v>
      </c>
      <c r="AX342" s="13" t="s">
        <v>75</v>
      </c>
      <c r="AY342" s="186" t="s">
        <v>137</v>
      </c>
    </row>
    <row r="343" s="11" customFormat="1">
      <c r="B343" s="162"/>
      <c r="D343" s="163" t="s">
        <v>146</v>
      </c>
      <c r="E343" s="164" t="s">
        <v>1</v>
      </c>
      <c r="F343" s="165" t="s">
        <v>723</v>
      </c>
      <c r="H343" s="166">
        <v>22.140000000000001</v>
      </c>
      <c r="L343" s="162"/>
      <c r="M343" s="167"/>
      <c r="N343" s="168"/>
      <c r="O343" s="168"/>
      <c r="P343" s="168"/>
      <c r="Q343" s="168"/>
      <c r="R343" s="168"/>
      <c r="S343" s="168"/>
      <c r="T343" s="169"/>
      <c r="AT343" s="164" t="s">
        <v>146</v>
      </c>
      <c r="AU343" s="164" t="s">
        <v>86</v>
      </c>
      <c r="AV343" s="11" t="s">
        <v>86</v>
      </c>
      <c r="AW343" s="11" t="s">
        <v>36</v>
      </c>
      <c r="AX343" s="11" t="s">
        <v>75</v>
      </c>
      <c r="AY343" s="164" t="s">
        <v>137</v>
      </c>
    </row>
    <row r="344" s="11" customFormat="1">
      <c r="B344" s="162"/>
      <c r="D344" s="163" t="s">
        <v>146</v>
      </c>
      <c r="E344" s="164" t="s">
        <v>1</v>
      </c>
      <c r="F344" s="165" t="s">
        <v>724</v>
      </c>
      <c r="H344" s="166">
        <v>22.579999999999998</v>
      </c>
      <c r="L344" s="162"/>
      <c r="M344" s="167"/>
      <c r="N344" s="168"/>
      <c r="O344" s="168"/>
      <c r="P344" s="168"/>
      <c r="Q344" s="168"/>
      <c r="R344" s="168"/>
      <c r="S344" s="168"/>
      <c r="T344" s="169"/>
      <c r="AT344" s="164" t="s">
        <v>146</v>
      </c>
      <c r="AU344" s="164" t="s">
        <v>86</v>
      </c>
      <c r="AV344" s="11" t="s">
        <v>86</v>
      </c>
      <c r="AW344" s="11" t="s">
        <v>36</v>
      </c>
      <c r="AX344" s="11" t="s">
        <v>75</v>
      </c>
      <c r="AY344" s="164" t="s">
        <v>137</v>
      </c>
    </row>
    <row r="345" s="11" customFormat="1">
      <c r="B345" s="162"/>
      <c r="D345" s="163" t="s">
        <v>146</v>
      </c>
      <c r="E345" s="164" t="s">
        <v>1</v>
      </c>
      <c r="F345" s="165" t="s">
        <v>725</v>
      </c>
      <c r="H345" s="166">
        <v>22.800000000000001</v>
      </c>
      <c r="L345" s="162"/>
      <c r="M345" s="167"/>
      <c r="N345" s="168"/>
      <c r="O345" s="168"/>
      <c r="P345" s="168"/>
      <c r="Q345" s="168"/>
      <c r="R345" s="168"/>
      <c r="S345" s="168"/>
      <c r="T345" s="169"/>
      <c r="AT345" s="164" t="s">
        <v>146</v>
      </c>
      <c r="AU345" s="164" t="s">
        <v>86</v>
      </c>
      <c r="AV345" s="11" t="s">
        <v>86</v>
      </c>
      <c r="AW345" s="11" t="s">
        <v>36</v>
      </c>
      <c r="AX345" s="11" t="s">
        <v>75</v>
      </c>
      <c r="AY345" s="164" t="s">
        <v>137</v>
      </c>
    </row>
    <row r="346" s="11" customFormat="1">
      <c r="B346" s="162"/>
      <c r="D346" s="163" t="s">
        <v>146</v>
      </c>
      <c r="E346" s="164" t="s">
        <v>1</v>
      </c>
      <c r="F346" s="165" t="s">
        <v>726</v>
      </c>
      <c r="H346" s="166">
        <v>22.34</v>
      </c>
      <c r="L346" s="162"/>
      <c r="M346" s="167"/>
      <c r="N346" s="168"/>
      <c r="O346" s="168"/>
      <c r="P346" s="168"/>
      <c r="Q346" s="168"/>
      <c r="R346" s="168"/>
      <c r="S346" s="168"/>
      <c r="T346" s="169"/>
      <c r="AT346" s="164" t="s">
        <v>146</v>
      </c>
      <c r="AU346" s="164" t="s">
        <v>86</v>
      </c>
      <c r="AV346" s="11" t="s">
        <v>86</v>
      </c>
      <c r="AW346" s="11" t="s">
        <v>36</v>
      </c>
      <c r="AX346" s="11" t="s">
        <v>75</v>
      </c>
      <c r="AY346" s="164" t="s">
        <v>137</v>
      </c>
    </row>
    <row r="347" s="12" customFormat="1">
      <c r="B347" s="175"/>
      <c r="D347" s="163" t="s">
        <v>146</v>
      </c>
      <c r="E347" s="176" t="s">
        <v>1</v>
      </c>
      <c r="F347" s="177" t="s">
        <v>215</v>
      </c>
      <c r="H347" s="178">
        <v>89.859999999999999</v>
      </c>
      <c r="L347" s="175"/>
      <c r="M347" s="179"/>
      <c r="N347" s="180"/>
      <c r="O347" s="180"/>
      <c r="P347" s="180"/>
      <c r="Q347" s="180"/>
      <c r="R347" s="180"/>
      <c r="S347" s="180"/>
      <c r="T347" s="181"/>
      <c r="AT347" s="176" t="s">
        <v>146</v>
      </c>
      <c r="AU347" s="176" t="s">
        <v>86</v>
      </c>
      <c r="AV347" s="12" t="s">
        <v>144</v>
      </c>
      <c r="AW347" s="12" t="s">
        <v>36</v>
      </c>
      <c r="AX347" s="12" t="s">
        <v>83</v>
      </c>
      <c r="AY347" s="176" t="s">
        <v>137</v>
      </c>
    </row>
    <row r="348" s="1" customFormat="1" ht="16.5" customHeight="1">
      <c r="B348" s="151"/>
      <c r="C348" s="152" t="s">
        <v>727</v>
      </c>
      <c r="D348" s="152" t="s">
        <v>139</v>
      </c>
      <c r="E348" s="153" t="s">
        <v>728</v>
      </c>
      <c r="F348" s="154" t="s">
        <v>729</v>
      </c>
      <c r="G348" s="155" t="s">
        <v>150</v>
      </c>
      <c r="H348" s="156">
        <v>89.859999999999999</v>
      </c>
      <c r="I348" s="157">
        <v>0</v>
      </c>
      <c r="J348" s="157">
        <f>ROUND(I348*H348,2)</f>
        <v>0</v>
      </c>
      <c r="K348" s="154" t="s">
        <v>143</v>
      </c>
      <c r="L348" s="32"/>
      <c r="M348" s="60" t="s">
        <v>1</v>
      </c>
      <c r="N348" s="158" t="s">
        <v>46</v>
      </c>
      <c r="O348" s="159">
        <v>0</v>
      </c>
      <c r="P348" s="159">
        <f>O348*H348</f>
        <v>0</v>
      </c>
      <c r="Q348" s="159">
        <v>4.0000000000000003E-05</v>
      </c>
      <c r="R348" s="159">
        <f>Q348*H348</f>
        <v>0.0035944000000000002</v>
      </c>
      <c r="S348" s="159">
        <v>0</v>
      </c>
      <c r="T348" s="160">
        <f>S348*H348</f>
        <v>0</v>
      </c>
      <c r="AR348" s="17" t="s">
        <v>144</v>
      </c>
      <c r="AT348" s="17" t="s">
        <v>139</v>
      </c>
      <c r="AU348" s="17" t="s">
        <v>86</v>
      </c>
      <c r="AY348" s="17" t="s">
        <v>137</v>
      </c>
      <c r="BE348" s="161">
        <f>IF(N348="základní",J348,0)</f>
        <v>0</v>
      </c>
      <c r="BF348" s="161">
        <f>IF(N348="snížená",J348,0)</f>
        <v>0</v>
      </c>
      <c r="BG348" s="161">
        <f>IF(N348="zákl. přenesená",J348,0)</f>
        <v>0</v>
      </c>
      <c r="BH348" s="161">
        <f>IF(N348="sníž. přenesená",J348,0)</f>
        <v>0</v>
      </c>
      <c r="BI348" s="161">
        <f>IF(N348="nulová",J348,0)</f>
        <v>0</v>
      </c>
      <c r="BJ348" s="17" t="s">
        <v>83</v>
      </c>
      <c r="BK348" s="161">
        <f>ROUND(I348*H348,2)</f>
        <v>0</v>
      </c>
      <c r="BL348" s="17" t="s">
        <v>144</v>
      </c>
      <c r="BM348" s="17" t="s">
        <v>730</v>
      </c>
    </row>
    <row r="349" s="1" customFormat="1">
      <c r="B349" s="32"/>
      <c r="D349" s="163" t="s">
        <v>152</v>
      </c>
      <c r="F349" s="170" t="s">
        <v>731</v>
      </c>
      <c r="L349" s="32"/>
      <c r="M349" s="171"/>
      <c r="N349" s="62"/>
      <c r="O349" s="62"/>
      <c r="P349" s="62"/>
      <c r="Q349" s="62"/>
      <c r="R349" s="62"/>
      <c r="S349" s="62"/>
      <c r="T349" s="63"/>
      <c r="AT349" s="17" t="s">
        <v>152</v>
      </c>
      <c r="AU349" s="17" t="s">
        <v>86</v>
      </c>
    </row>
    <row r="350" s="1" customFormat="1" ht="16.5" customHeight="1">
      <c r="B350" s="151"/>
      <c r="C350" s="152" t="s">
        <v>732</v>
      </c>
      <c r="D350" s="152" t="s">
        <v>139</v>
      </c>
      <c r="E350" s="153" t="s">
        <v>733</v>
      </c>
      <c r="F350" s="154" t="s">
        <v>734</v>
      </c>
      <c r="G350" s="155" t="s">
        <v>202</v>
      </c>
      <c r="H350" s="156">
        <v>2</v>
      </c>
      <c r="I350" s="157">
        <v>0</v>
      </c>
      <c r="J350" s="157">
        <f>ROUND(I350*H350,2)</f>
        <v>0</v>
      </c>
      <c r="K350" s="154" t="s">
        <v>143</v>
      </c>
      <c r="L350" s="32"/>
      <c r="M350" s="60" t="s">
        <v>1</v>
      </c>
      <c r="N350" s="158" t="s">
        <v>46</v>
      </c>
      <c r="O350" s="159">
        <v>0</v>
      </c>
      <c r="P350" s="159">
        <f>O350*H350</f>
        <v>0</v>
      </c>
      <c r="Q350" s="159">
        <v>0.0083999999999999995</v>
      </c>
      <c r="R350" s="159">
        <f>Q350*H350</f>
        <v>0.016799999999999999</v>
      </c>
      <c r="S350" s="159">
        <v>0</v>
      </c>
      <c r="T350" s="160">
        <f>S350*H350</f>
        <v>0</v>
      </c>
      <c r="AR350" s="17" t="s">
        <v>144</v>
      </c>
      <c r="AT350" s="17" t="s">
        <v>139</v>
      </c>
      <c r="AU350" s="17" t="s">
        <v>86</v>
      </c>
      <c r="AY350" s="17" t="s">
        <v>137</v>
      </c>
      <c r="BE350" s="161">
        <f>IF(N350="základní",J350,0)</f>
        <v>0</v>
      </c>
      <c r="BF350" s="161">
        <f>IF(N350="snížená",J350,0)</f>
        <v>0</v>
      </c>
      <c r="BG350" s="161">
        <f>IF(N350="zákl. přenesená",J350,0)</f>
        <v>0</v>
      </c>
      <c r="BH350" s="161">
        <f>IF(N350="sníž. přenesená",J350,0)</f>
        <v>0</v>
      </c>
      <c r="BI350" s="161">
        <f>IF(N350="nulová",J350,0)</f>
        <v>0</v>
      </c>
      <c r="BJ350" s="17" t="s">
        <v>83</v>
      </c>
      <c r="BK350" s="161">
        <f>ROUND(I350*H350,2)</f>
        <v>0</v>
      </c>
      <c r="BL350" s="17" t="s">
        <v>144</v>
      </c>
      <c r="BM350" s="17" t="s">
        <v>735</v>
      </c>
    </row>
    <row r="351" s="11" customFormat="1">
      <c r="B351" s="162"/>
      <c r="D351" s="163" t="s">
        <v>146</v>
      </c>
      <c r="E351" s="164" t="s">
        <v>1</v>
      </c>
      <c r="F351" s="165" t="s">
        <v>736</v>
      </c>
      <c r="H351" s="166">
        <v>2</v>
      </c>
      <c r="L351" s="162"/>
      <c r="M351" s="167"/>
      <c r="N351" s="168"/>
      <c r="O351" s="168"/>
      <c r="P351" s="168"/>
      <c r="Q351" s="168"/>
      <c r="R351" s="168"/>
      <c r="S351" s="168"/>
      <c r="T351" s="169"/>
      <c r="AT351" s="164" t="s">
        <v>146</v>
      </c>
      <c r="AU351" s="164" t="s">
        <v>86</v>
      </c>
      <c r="AV351" s="11" t="s">
        <v>86</v>
      </c>
      <c r="AW351" s="11" t="s">
        <v>36</v>
      </c>
      <c r="AX351" s="11" t="s">
        <v>83</v>
      </c>
      <c r="AY351" s="164" t="s">
        <v>137</v>
      </c>
    </row>
    <row r="352" s="1" customFormat="1" ht="16.5" customHeight="1">
      <c r="B352" s="151"/>
      <c r="C352" s="152" t="s">
        <v>737</v>
      </c>
      <c r="D352" s="152" t="s">
        <v>139</v>
      </c>
      <c r="E352" s="153" t="s">
        <v>738</v>
      </c>
      <c r="F352" s="154" t="s">
        <v>739</v>
      </c>
      <c r="G352" s="155" t="s">
        <v>175</v>
      </c>
      <c r="H352" s="156">
        <v>4.4450000000000003</v>
      </c>
      <c r="I352" s="157">
        <v>0</v>
      </c>
      <c r="J352" s="157">
        <f>ROUND(I352*H352,2)</f>
        <v>0</v>
      </c>
      <c r="K352" s="154" t="s">
        <v>143</v>
      </c>
      <c r="L352" s="32"/>
      <c r="M352" s="60" t="s">
        <v>1</v>
      </c>
      <c r="N352" s="158" t="s">
        <v>46</v>
      </c>
      <c r="O352" s="159">
        <v>0</v>
      </c>
      <c r="P352" s="159">
        <f>O352*H352</f>
        <v>0</v>
      </c>
      <c r="Q352" s="159">
        <v>1.0383</v>
      </c>
      <c r="R352" s="159">
        <f>Q352*H352</f>
        <v>4.6152435000000001</v>
      </c>
      <c r="S352" s="159">
        <v>0</v>
      </c>
      <c r="T352" s="160">
        <f>S352*H352</f>
        <v>0</v>
      </c>
      <c r="AR352" s="17" t="s">
        <v>144</v>
      </c>
      <c r="AT352" s="17" t="s">
        <v>139</v>
      </c>
      <c r="AU352" s="17" t="s">
        <v>86</v>
      </c>
      <c r="AY352" s="17" t="s">
        <v>137</v>
      </c>
      <c r="BE352" s="161">
        <f>IF(N352="základní",J352,0)</f>
        <v>0</v>
      </c>
      <c r="BF352" s="161">
        <f>IF(N352="snížená",J352,0)</f>
        <v>0</v>
      </c>
      <c r="BG352" s="161">
        <f>IF(N352="zákl. přenesená",J352,0)</f>
        <v>0</v>
      </c>
      <c r="BH352" s="161">
        <f>IF(N352="sníž. přenesená",J352,0)</f>
        <v>0</v>
      </c>
      <c r="BI352" s="161">
        <f>IF(N352="nulová",J352,0)</f>
        <v>0</v>
      </c>
      <c r="BJ352" s="17" t="s">
        <v>83</v>
      </c>
      <c r="BK352" s="161">
        <f>ROUND(I352*H352,2)</f>
        <v>0</v>
      </c>
      <c r="BL352" s="17" t="s">
        <v>144</v>
      </c>
      <c r="BM352" s="17" t="s">
        <v>740</v>
      </c>
    </row>
    <row r="353" s="1" customFormat="1">
      <c r="B353" s="32"/>
      <c r="D353" s="163" t="s">
        <v>152</v>
      </c>
      <c r="F353" s="170" t="s">
        <v>741</v>
      </c>
      <c r="L353" s="32"/>
      <c r="M353" s="171"/>
      <c r="N353" s="62"/>
      <c r="O353" s="62"/>
      <c r="P353" s="62"/>
      <c r="Q353" s="62"/>
      <c r="R353" s="62"/>
      <c r="S353" s="62"/>
      <c r="T353" s="63"/>
      <c r="AT353" s="17" t="s">
        <v>152</v>
      </c>
      <c r="AU353" s="17" t="s">
        <v>86</v>
      </c>
    </row>
    <row r="354" s="11" customFormat="1">
      <c r="B354" s="162"/>
      <c r="D354" s="163" t="s">
        <v>146</v>
      </c>
      <c r="F354" s="165" t="s">
        <v>742</v>
      </c>
      <c r="H354" s="166">
        <v>4.4450000000000003</v>
      </c>
      <c r="L354" s="162"/>
      <c r="M354" s="167"/>
      <c r="N354" s="168"/>
      <c r="O354" s="168"/>
      <c r="P354" s="168"/>
      <c r="Q354" s="168"/>
      <c r="R354" s="168"/>
      <c r="S354" s="168"/>
      <c r="T354" s="169"/>
      <c r="AT354" s="164" t="s">
        <v>146</v>
      </c>
      <c r="AU354" s="164" t="s">
        <v>86</v>
      </c>
      <c r="AV354" s="11" t="s">
        <v>86</v>
      </c>
      <c r="AW354" s="11" t="s">
        <v>3</v>
      </c>
      <c r="AX354" s="11" t="s">
        <v>83</v>
      </c>
      <c r="AY354" s="164" t="s">
        <v>137</v>
      </c>
    </row>
    <row r="355" s="1" customFormat="1" ht="16.5" customHeight="1">
      <c r="B355" s="151"/>
      <c r="C355" s="152" t="s">
        <v>743</v>
      </c>
      <c r="D355" s="152" t="s">
        <v>139</v>
      </c>
      <c r="E355" s="153" t="s">
        <v>744</v>
      </c>
      <c r="F355" s="154" t="s">
        <v>745</v>
      </c>
      <c r="G355" s="155" t="s">
        <v>175</v>
      </c>
      <c r="H355" s="156">
        <v>3.4350000000000001</v>
      </c>
      <c r="I355" s="157">
        <v>0</v>
      </c>
      <c r="J355" s="157">
        <f>ROUND(I355*H355,2)</f>
        <v>0</v>
      </c>
      <c r="K355" s="154" t="s">
        <v>143</v>
      </c>
      <c r="L355" s="32"/>
      <c r="M355" s="60" t="s">
        <v>1</v>
      </c>
      <c r="N355" s="158" t="s">
        <v>46</v>
      </c>
      <c r="O355" s="159">
        <v>0</v>
      </c>
      <c r="P355" s="159">
        <f>O355*H355</f>
        <v>0</v>
      </c>
      <c r="Q355" s="159">
        <v>1.0763700000000001</v>
      </c>
      <c r="R355" s="159">
        <f>Q355*H355</f>
        <v>3.69733095</v>
      </c>
      <c r="S355" s="159">
        <v>0</v>
      </c>
      <c r="T355" s="160">
        <f>S355*H355</f>
        <v>0</v>
      </c>
      <c r="AR355" s="17" t="s">
        <v>144</v>
      </c>
      <c r="AT355" s="17" t="s">
        <v>139</v>
      </c>
      <c r="AU355" s="17" t="s">
        <v>86</v>
      </c>
      <c r="AY355" s="17" t="s">
        <v>137</v>
      </c>
      <c r="BE355" s="161">
        <f>IF(N355="základní",J355,0)</f>
        <v>0</v>
      </c>
      <c r="BF355" s="161">
        <f>IF(N355="snížená",J355,0)</f>
        <v>0</v>
      </c>
      <c r="BG355" s="161">
        <f>IF(N355="zákl. přenesená",J355,0)</f>
        <v>0</v>
      </c>
      <c r="BH355" s="161">
        <f>IF(N355="sníž. přenesená",J355,0)</f>
        <v>0</v>
      </c>
      <c r="BI355" s="161">
        <f>IF(N355="nulová",J355,0)</f>
        <v>0</v>
      </c>
      <c r="BJ355" s="17" t="s">
        <v>83</v>
      </c>
      <c r="BK355" s="161">
        <f>ROUND(I355*H355,2)</f>
        <v>0</v>
      </c>
      <c r="BL355" s="17" t="s">
        <v>144</v>
      </c>
      <c r="BM355" s="17" t="s">
        <v>746</v>
      </c>
    </row>
    <row r="356" s="1" customFormat="1">
      <c r="B356" s="32"/>
      <c r="D356" s="163" t="s">
        <v>152</v>
      </c>
      <c r="F356" s="170" t="s">
        <v>747</v>
      </c>
      <c r="L356" s="32"/>
      <c r="M356" s="171"/>
      <c r="N356" s="62"/>
      <c r="O356" s="62"/>
      <c r="P356" s="62"/>
      <c r="Q356" s="62"/>
      <c r="R356" s="62"/>
      <c r="S356" s="62"/>
      <c r="T356" s="63"/>
      <c r="AT356" s="17" t="s">
        <v>152</v>
      </c>
      <c r="AU356" s="17" t="s">
        <v>86</v>
      </c>
    </row>
    <row r="357" s="11" customFormat="1">
      <c r="B357" s="162"/>
      <c r="D357" s="163" t="s">
        <v>146</v>
      </c>
      <c r="F357" s="165" t="s">
        <v>748</v>
      </c>
      <c r="H357" s="166">
        <v>3.4350000000000001</v>
      </c>
      <c r="L357" s="162"/>
      <c r="M357" s="167"/>
      <c r="N357" s="168"/>
      <c r="O357" s="168"/>
      <c r="P357" s="168"/>
      <c r="Q357" s="168"/>
      <c r="R357" s="168"/>
      <c r="S357" s="168"/>
      <c r="T357" s="169"/>
      <c r="AT357" s="164" t="s">
        <v>146</v>
      </c>
      <c r="AU357" s="164" t="s">
        <v>86</v>
      </c>
      <c r="AV357" s="11" t="s">
        <v>86</v>
      </c>
      <c r="AW357" s="11" t="s">
        <v>3</v>
      </c>
      <c r="AX357" s="11" t="s">
        <v>83</v>
      </c>
      <c r="AY357" s="164" t="s">
        <v>137</v>
      </c>
    </row>
    <row r="358" s="1" customFormat="1" ht="16.5" customHeight="1">
      <c r="B358" s="151"/>
      <c r="C358" s="152" t="s">
        <v>749</v>
      </c>
      <c r="D358" s="152" t="s">
        <v>139</v>
      </c>
      <c r="E358" s="153" t="s">
        <v>750</v>
      </c>
      <c r="F358" s="154" t="s">
        <v>751</v>
      </c>
      <c r="G358" s="155" t="s">
        <v>183</v>
      </c>
      <c r="H358" s="156">
        <v>1</v>
      </c>
      <c r="I358" s="157">
        <v>0</v>
      </c>
      <c r="J358" s="157">
        <f>ROUND(I358*H358,2)</f>
        <v>0</v>
      </c>
      <c r="K358" s="154" t="s">
        <v>143</v>
      </c>
      <c r="L358" s="32"/>
      <c r="M358" s="60" t="s">
        <v>1</v>
      </c>
      <c r="N358" s="158" t="s">
        <v>46</v>
      </c>
      <c r="O358" s="159">
        <v>0</v>
      </c>
      <c r="P358" s="159">
        <f>O358*H358</f>
        <v>0</v>
      </c>
      <c r="Q358" s="159">
        <v>0.0044400000000000004</v>
      </c>
      <c r="R358" s="159">
        <f>Q358*H358</f>
        <v>0.0044400000000000004</v>
      </c>
      <c r="S358" s="159">
        <v>0</v>
      </c>
      <c r="T358" s="160">
        <f>S358*H358</f>
        <v>0</v>
      </c>
      <c r="AR358" s="17" t="s">
        <v>144</v>
      </c>
      <c r="AT358" s="17" t="s">
        <v>139</v>
      </c>
      <c r="AU358" s="17" t="s">
        <v>86</v>
      </c>
      <c r="AY358" s="17" t="s">
        <v>137</v>
      </c>
      <c r="BE358" s="161">
        <f>IF(N358="základní",J358,0)</f>
        <v>0</v>
      </c>
      <c r="BF358" s="161">
        <f>IF(N358="snížená",J358,0)</f>
        <v>0</v>
      </c>
      <c r="BG358" s="161">
        <f>IF(N358="zákl. přenesená",J358,0)</f>
        <v>0</v>
      </c>
      <c r="BH358" s="161">
        <f>IF(N358="sníž. přenesená",J358,0)</f>
        <v>0</v>
      </c>
      <c r="BI358" s="161">
        <f>IF(N358="nulová",J358,0)</f>
        <v>0</v>
      </c>
      <c r="BJ358" s="17" t="s">
        <v>83</v>
      </c>
      <c r="BK358" s="161">
        <f>ROUND(I358*H358,2)</f>
        <v>0</v>
      </c>
      <c r="BL358" s="17" t="s">
        <v>144</v>
      </c>
      <c r="BM358" s="17" t="s">
        <v>752</v>
      </c>
    </row>
    <row r="359" s="11" customFormat="1">
      <c r="B359" s="162"/>
      <c r="D359" s="163" t="s">
        <v>146</v>
      </c>
      <c r="E359" s="164" t="s">
        <v>1</v>
      </c>
      <c r="F359" s="165" t="s">
        <v>753</v>
      </c>
      <c r="H359" s="166">
        <v>1</v>
      </c>
      <c r="L359" s="162"/>
      <c r="M359" s="167"/>
      <c r="N359" s="168"/>
      <c r="O359" s="168"/>
      <c r="P359" s="168"/>
      <c r="Q359" s="168"/>
      <c r="R359" s="168"/>
      <c r="S359" s="168"/>
      <c r="T359" s="169"/>
      <c r="AT359" s="164" t="s">
        <v>146</v>
      </c>
      <c r="AU359" s="164" t="s">
        <v>86</v>
      </c>
      <c r="AV359" s="11" t="s">
        <v>86</v>
      </c>
      <c r="AW359" s="11" t="s">
        <v>36</v>
      </c>
      <c r="AX359" s="11" t="s">
        <v>83</v>
      </c>
      <c r="AY359" s="164" t="s">
        <v>137</v>
      </c>
    </row>
    <row r="360" s="10" customFormat="1" ht="22.8" customHeight="1">
      <c r="B360" s="139"/>
      <c r="D360" s="140" t="s">
        <v>74</v>
      </c>
      <c r="E360" s="149" t="s">
        <v>144</v>
      </c>
      <c r="F360" s="149" t="s">
        <v>754</v>
      </c>
      <c r="J360" s="150">
        <f>BK360</f>
        <v>0</v>
      </c>
      <c r="L360" s="139"/>
      <c r="M360" s="143"/>
      <c r="N360" s="144"/>
      <c r="O360" s="144"/>
      <c r="P360" s="145">
        <f>SUM(P361:P416)</f>
        <v>0</v>
      </c>
      <c r="Q360" s="144"/>
      <c r="R360" s="145">
        <f>SUM(R361:R416)</f>
        <v>226.93234969999998</v>
      </c>
      <c r="S360" s="144"/>
      <c r="T360" s="146">
        <f>SUM(T361:T416)</f>
        <v>0</v>
      </c>
      <c r="AR360" s="140" t="s">
        <v>83</v>
      </c>
      <c r="AT360" s="147" t="s">
        <v>74</v>
      </c>
      <c r="AU360" s="147" t="s">
        <v>83</v>
      </c>
      <c r="AY360" s="140" t="s">
        <v>137</v>
      </c>
      <c r="BK360" s="148">
        <f>SUM(BK361:BK416)</f>
        <v>0</v>
      </c>
    </row>
    <row r="361" s="1" customFormat="1" ht="16.5" customHeight="1">
      <c r="B361" s="151"/>
      <c r="C361" s="152" t="s">
        <v>755</v>
      </c>
      <c r="D361" s="152" t="s">
        <v>139</v>
      </c>
      <c r="E361" s="153" t="s">
        <v>756</v>
      </c>
      <c r="F361" s="154" t="s">
        <v>757</v>
      </c>
      <c r="G361" s="155" t="s">
        <v>158</v>
      </c>
      <c r="H361" s="156">
        <v>25.062000000000001</v>
      </c>
      <c r="I361" s="157">
        <v>0</v>
      </c>
      <c r="J361" s="157">
        <f>ROUND(I361*H361,2)</f>
        <v>0</v>
      </c>
      <c r="K361" s="154" t="s">
        <v>143</v>
      </c>
      <c r="L361" s="32"/>
      <c r="M361" s="60" t="s">
        <v>1</v>
      </c>
      <c r="N361" s="158" t="s">
        <v>46</v>
      </c>
      <c r="O361" s="159">
        <v>0</v>
      </c>
      <c r="P361" s="159">
        <f>O361*H361</f>
        <v>0</v>
      </c>
      <c r="Q361" s="159">
        <v>0</v>
      </c>
      <c r="R361" s="159">
        <f>Q361*H361</f>
        <v>0</v>
      </c>
      <c r="S361" s="159">
        <v>0</v>
      </c>
      <c r="T361" s="160">
        <f>S361*H361</f>
        <v>0</v>
      </c>
      <c r="AR361" s="17" t="s">
        <v>144</v>
      </c>
      <c r="AT361" s="17" t="s">
        <v>139</v>
      </c>
      <c r="AU361" s="17" t="s">
        <v>86</v>
      </c>
      <c r="AY361" s="17" t="s">
        <v>137</v>
      </c>
      <c r="BE361" s="161">
        <f>IF(N361="základní",J361,0)</f>
        <v>0</v>
      </c>
      <c r="BF361" s="161">
        <f>IF(N361="snížená",J361,0)</f>
        <v>0</v>
      </c>
      <c r="BG361" s="161">
        <f>IF(N361="zákl. přenesená",J361,0)</f>
        <v>0</v>
      </c>
      <c r="BH361" s="161">
        <f>IF(N361="sníž. přenesená",J361,0)</f>
        <v>0</v>
      </c>
      <c r="BI361" s="161">
        <f>IF(N361="nulová",J361,0)</f>
        <v>0</v>
      </c>
      <c r="BJ361" s="17" t="s">
        <v>83</v>
      </c>
      <c r="BK361" s="161">
        <f>ROUND(I361*H361,2)</f>
        <v>0</v>
      </c>
      <c r="BL361" s="17" t="s">
        <v>144</v>
      </c>
      <c r="BM361" s="17" t="s">
        <v>758</v>
      </c>
    </row>
    <row r="362" s="1" customFormat="1">
      <c r="B362" s="32"/>
      <c r="D362" s="163" t="s">
        <v>152</v>
      </c>
      <c r="F362" s="170" t="s">
        <v>759</v>
      </c>
      <c r="L362" s="32"/>
      <c r="M362" s="171"/>
      <c r="N362" s="62"/>
      <c r="O362" s="62"/>
      <c r="P362" s="62"/>
      <c r="Q362" s="62"/>
      <c r="R362" s="62"/>
      <c r="S362" s="62"/>
      <c r="T362" s="63"/>
      <c r="AT362" s="17" t="s">
        <v>152</v>
      </c>
      <c r="AU362" s="17" t="s">
        <v>86</v>
      </c>
    </row>
    <row r="363" s="13" customFormat="1">
      <c r="B363" s="185"/>
      <c r="D363" s="163" t="s">
        <v>146</v>
      </c>
      <c r="E363" s="186" t="s">
        <v>1</v>
      </c>
      <c r="F363" s="187" t="s">
        <v>760</v>
      </c>
      <c r="H363" s="186" t="s">
        <v>1</v>
      </c>
      <c r="L363" s="185"/>
      <c r="M363" s="188"/>
      <c r="N363" s="189"/>
      <c r="O363" s="189"/>
      <c r="P363" s="189"/>
      <c r="Q363" s="189"/>
      <c r="R363" s="189"/>
      <c r="S363" s="189"/>
      <c r="T363" s="190"/>
      <c r="AT363" s="186" t="s">
        <v>146</v>
      </c>
      <c r="AU363" s="186" t="s">
        <v>86</v>
      </c>
      <c r="AV363" s="13" t="s">
        <v>83</v>
      </c>
      <c r="AW363" s="13" t="s">
        <v>36</v>
      </c>
      <c r="AX363" s="13" t="s">
        <v>75</v>
      </c>
      <c r="AY363" s="186" t="s">
        <v>137</v>
      </c>
    </row>
    <row r="364" s="11" customFormat="1">
      <c r="B364" s="162"/>
      <c r="D364" s="163" t="s">
        <v>146</v>
      </c>
      <c r="E364" s="164" t="s">
        <v>1</v>
      </c>
      <c r="F364" s="165" t="s">
        <v>761</v>
      </c>
      <c r="H364" s="166">
        <v>24.696000000000002</v>
      </c>
      <c r="L364" s="162"/>
      <c r="M364" s="167"/>
      <c r="N364" s="168"/>
      <c r="O364" s="168"/>
      <c r="P364" s="168"/>
      <c r="Q364" s="168"/>
      <c r="R364" s="168"/>
      <c r="S364" s="168"/>
      <c r="T364" s="169"/>
      <c r="AT364" s="164" t="s">
        <v>146</v>
      </c>
      <c r="AU364" s="164" t="s">
        <v>86</v>
      </c>
      <c r="AV364" s="11" t="s">
        <v>86</v>
      </c>
      <c r="AW364" s="11" t="s">
        <v>36</v>
      </c>
      <c r="AX364" s="11" t="s">
        <v>75</v>
      </c>
      <c r="AY364" s="164" t="s">
        <v>137</v>
      </c>
    </row>
    <row r="365" s="11" customFormat="1">
      <c r="B365" s="162"/>
      <c r="D365" s="163" t="s">
        <v>146</v>
      </c>
      <c r="E365" s="164" t="s">
        <v>1</v>
      </c>
      <c r="F365" s="165" t="s">
        <v>762</v>
      </c>
      <c r="H365" s="166">
        <v>0.36599999999999999</v>
      </c>
      <c r="L365" s="162"/>
      <c r="M365" s="167"/>
      <c r="N365" s="168"/>
      <c r="O365" s="168"/>
      <c r="P365" s="168"/>
      <c r="Q365" s="168"/>
      <c r="R365" s="168"/>
      <c r="S365" s="168"/>
      <c r="T365" s="169"/>
      <c r="AT365" s="164" t="s">
        <v>146</v>
      </c>
      <c r="AU365" s="164" t="s">
        <v>86</v>
      </c>
      <c r="AV365" s="11" t="s">
        <v>86</v>
      </c>
      <c r="AW365" s="11" t="s">
        <v>36</v>
      </c>
      <c r="AX365" s="11" t="s">
        <v>75</v>
      </c>
      <c r="AY365" s="164" t="s">
        <v>137</v>
      </c>
    </row>
    <row r="366" s="12" customFormat="1">
      <c r="B366" s="175"/>
      <c r="D366" s="163" t="s">
        <v>146</v>
      </c>
      <c r="E366" s="176" t="s">
        <v>1</v>
      </c>
      <c r="F366" s="177" t="s">
        <v>215</v>
      </c>
      <c r="H366" s="178">
        <v>25.062000000000001</v>
      </c>
      <c r="L366" s="175"/>
      <c r="M366" s="179"/>
      <c r="N366" s="180"/>
      <c r="O366" s="180"/>
      <c r="P366" s="180"/>
      <c r="Q366" s="180"/>
      <c r="R366" s="180"/>
      <c r="S366" s="180"/>
      <c r="T366" s="181"/>
      <c r="AT366" s="176" t="s">
        <v>146</v>
      </c>
      <c r="AU366" s="176" t="s">
        <v>86</v>
      </c>
      <c r="AV366" s="12" t="s">
        <v>144</v>
      </c>
      <c r="AW366" s="12" t="s">
        <v>36</v>
      </c>
      <c r="AX366" s="12" t="s">
        <v>83</v>
      </c>
      <c r="AY366" s="176" t="s">
        <v>137</v>
      </c>
    </row>
    <row r="367" s="1" customFormat="1" ht="16.5" customHeight="1">
      <c r="B367" s="151"/>
      <c r="C367" s="152" t="s">
        <v>763</v>
      </c>
      <c r="D367" s="152" t="s">
        <v>139</v>
      </c>
      <c r="E367" s="153" t="s">
        <v>764</v>
      </c>
      <c r="F367" s="154" t="s">
        <v>765</v>
      </c>
      <c r="G367" s="155" t="s">
        <v>150</v>
      </c>
      <c r="H367" s="156">
        <v>19.712</v>
      </c>
      <c r="I367" s="157">
        <v>0</v>
      </c>
      <c r="J367" s="157">
        <f>ROUND(I367*H367,2)</f>
        <v>0</v>
      </c>
      <c r="K367" s="154" t="s">
        <v>143</v>
      </c>
      <c r="L367" s="32"/>
      <c r="M367" s="60" t="s">
        <v>1</v>
      </c>
      <c r="N367" s="158" t="s">
        <v>46</v>
      </c>
      <c r="O367" s="159">
        <v>0</v>
      </c>
      <c r="P367" s="159">
        <f>O367*H367</f>
        <v>0</v>
      </c>
      <c r="Q367" s="159">
        <v>0.01787</v>
      </c>
      <c r="R367" s="159">
        <f>Q367*H367</f>
        <v>0.35225344000000003</v>
      </c>
      <c r="S367" s="159">
        <v>0</v>
      </c>
      <c r="T367" s="160">
        <f>S367*H367</f>
        <v>0</v>
      </c>
      <c r="AR367" s="17" t="s">
        <v>144</v>
      </c>
      <c r="AT367" s="17" t="s">
        <v>139</v>
      </c>
      <c r="AU367" s="17" t="s">
        <v>86</v>
      </c>
      <c r="AY367" s="17" t="s">
        <v>137</v>
      </c>
      <c r="BE367" s="161">
        <f>IF(N367="základní",J367,0)</f>
        <v>0</v>
      </c>
      <c r="BF367" s="161">
        <f>IF(N367="snížená",J367,0)</f>
        <v>0</v>
      </c>
      <c r="BG367" s="161">
        <f>IF(N367="zákl. přenesená",J367,0)</f>
        <v>0</v>
      </c>
      <c r="BH367" s="161">
        <f>IF(N367="sníž. přenesená",J367,0)</f>
        <v>0</v>
      </c>
      <c r="BI367" s="161">
        <f>IF(N367="nulová",J367,0)</f>
        <v>0</v>
      </c>
      <c r="BJ367" s="17" t="s">
        <v>83</v>
      </c>
      <c r="BK367" s="161">
        <f>ROUND(I367*H367,2)</f>
        <v>0</v>
      </c>
      <c r="BL367" s="17" t="s">
        <v>144</v>
      </c>
      <c r="BM367" s="17" t="s">
        <v>766</v>
      </c>
    </row>
    <row r="368" s="13" customFormat="1">
      <c r="B368" s="185"/>
      <c r="D368" s="163" t="s">
        <v>146</v>
      </c>
      <c r="E368" s="186" t="s">
        <v>1</v>
      </c>
      <c r="F368" s="187" t="s">
        <v>767</v>
      </c>
      <c r="H368" s="186" t="s">
        <v>1</v>
      </c>
      <c r="L368" s="185"/>
      <c r="M368" s="188"/>
      <c r="N368" s="189"/>
      <c r="O368" s="189"/>
      <c r="P368" s="189"/>
      <c r="Q368" s="189"/>
      <c r="R368" s="189"/>
      <c r="S368" s="189"/>
      <c r="T368" s="190"/>
      <c r="AT368" s="186" t="s">
        <v>146</v>
      </c>
      <c r="AU368" s="186" t="s">
        <v>86</v>
      </c>
      <c r="AV368" s="13" t="s">
        <v>83</v>
      </c>
      <c r="AW368" s="13" t="s">
        <v>36</v>
      </c>
      <c r="AX368" s="13" t="s">
        <v>75</v>
      </c>
      <c r="AY368" s="186" t="s">
        <v>137</v>
      </c>
    </row>
    <row r="369" s="11" customFormat="1">
      <c r="B369" s="162"/>
      <c r="D369" s="163" t="s">
        <v>146</v>
      </c>
      <c r="E369" s="164" t="s">
        <v>1</v>
      </c>
      <c r="F369" s="165" t="s">
        <v>768</v>
      </c>
      <c r="H369" s="166">
        <v>7.5599999999999996</v>
      </c>
      <c r="L369" s="162"/>
      <c r="M369" s="167"/>
      <c r="N369" s="168"/>
      <c r="O369" s="168"/>
      <c r="P369" s="168"/>
      <c r="Q369" s="168"/>
      <c r="R369" s="168"/>
      <c r="S369" s="168"/>
      <c r="T369" s="169"/>
      <c r="AT369" s="164" t="s">
        <v>146</v>
      </c>
      <c r="AU369" s="164" t="s">
        <v>86</v>
      </c>
      <c r="AV369" s="11" t="s">
        <v>86</v>
      </c>
      <c r="AW369" s="11" t="s">
        <v>36</v>
      </c>
      <c r="AX369" s="11" t="s">
        <v>75</v>
      </c>
      <c r="AY369" s="164" t="s">
        <v>137</v>
      </c>
    </row>
    <row r="370" s="11" customFormat="1">
      <c r="B370" s="162"/>
      <c r="D370" s="163" t="s">
        <v>146</v>
      </c>
      <c r="E370" s="164" t="s">
        <v>1</v>
      </c>
      <c r="F370" s="165" t="s">
        <v>769</v>
      </c>
      <c r="H370" s="166">
        <v>12.151999999999999</v>
      </c>
      <c r="L370" s="162"/>
      <c r="M370" s="167"/>
      <c r="N370" s="168"/>
      <c r="O370" s="168"/>
      <c r="P370" s="168"/>
      <c r="Q370" s="168"/>
      <c r="R370" s="168"/>
      <c r="S370" s="168"/>
      <c r="T370" s="169"/>
      <c r="AT370" s="164" t="s">
        <v>146</v>
      </c>
      <c r="AU370" s="164" t="s">
        <v>86</v>
      </c>
      <c r="AV370" s="11" t="s">
        <v>86</v>
      </c>
      <c r="AW370" s="11" t="s">
        <v>36</v>
      </c>
      <c r="AX370" s="11" t="s">
        <v>75</v>
      </c>
      <c r="AY370" s="164" t="s">
        <v>137</v>
      </c>
    </row>
    <row r="371" s="12" customFormat="1">
      <c r="B371" s="175"/>
      <c r="D371" s="163" t="s">
        <v>146</v>
      </c>
      <c r="E371" s="176" t="s">
        <v>1</v>
      </c>
      <c r="F371" s="177" t="s">
        <v>215</v>
      </c>
      <c r="H371" s="178">
        <v>19.712</v>
      </c>
      <c r="L371" s="175"/>
      <c r="M371" s="179"/>
      <c r="N371" s="180"/>
      <c r="O371" s="180"/>
      <c r="P371" s="180"/>
      <c r="Q371" s="180"/>
      <c r="R371" s="180"/>
      <c r="S371" s="180"/>
      <c r="T371" s="181"/>
      <c r="AT371" s="176" t="s">
        <v>146</v>
      </c>
      <c r="AU371" s="176" t="s">
        <v>86</v>
      </c>
      <c r="AV371" s="12" t="s">
        <v>144</v>
      </c>
      <c r="AW371" s="12" t="s">
        <v>36</v>
      </c>
      <c r="AX371" s="12" t="s">
        <v>83</v>
      </c>
      <c r="AY371" s="176" t="s">
        <v>137</v>
      </c>
    </row>
    <row r="372" s="1" customFormat="1" ht="16.5" customHeight="1">
      <c r="B372" s="151"/>
      <c r="C372" s="152" t="s">
        <v>770</v>
      </c>
      <c r="D372" s="152" t="s">
        <v>139</v>
      </c>
      <c r="E372" s="153" t="s">
        <v>771</v>
      </c>
      <c r="F372" s="154" t="s">
        <v>772</v>
      </c>
      <c r="G372" s="155" t="s">
        <v>150</v>
      </c>
      <c r="H372" s="156">
        <v>19.712</v>
      </c>
      <c r="I372" s="157">
        <v>0</v>
      </c>
      <c r="J372" s="157">
        <f>ROUND(I372*H372,2)</f>
        <v>0</v>
      </c>
      <c r="K372" s="154" t="s">
        <v>143</v>
      </c>
      <c r="L372" s="32"/>
      <c r="M372" s="60" t="s">
        <v>1</v>
      </c>
      <c r="N372" s="158" t="s">
        <v>46</v>
      </c>
      <c r="O372" s="159">
        <v>0</v>
      </c>
      <c r="P372" s="159">
        <f>O372*H372</f>
        <v>0</v>
      </c>
      <c r="Q372" s="159">
        <v>0</v>
      </c>
      <c r="R372" s="159">
        <f>Q372*H372</f>
        <v>0</v>
      </c>
      <c r="S372" s="159">
        <v>0</v>
      </c>
      <c r="T372" s="160">
        <f>S372*H372</f>
        <v>0</v>
      </c>
      <c r="AR372" s="17" t="s">
        <v>144</v>
      </c>
      <c r="AT372" s="17" t="s">
        <v>139</v>
      </c>
      <c r="AU372" s="17" t="s">
        <v>86</v>
      </c>
      <c r="AY372" s="17" t="s">
        <v>137</v>
      </c>
      <c r="BE372" s="161">
        <f>IF(N372="základní",J372,0)</f>
        <v>0</v>
      </c>
      <c r="BF372" s="161">
        <f>IF(N372="snížená",J372,0)</f>
        <v>0</v>
      </c>
      <c r="BG372" s="161">
        <f>IF(N372="zákl. přenesená",J372,0)</f>
        <v>0</v>
      </c>
      <c r="BH372" s="161">
        <f>IF(N372="sníž. přenesená",J372,0)</f>
        <v>0</v>
      </c>
      <c r="BI372" s="161">
        <f>IF(N372="nulová",J372,0)</f>
        <v>0</v>
      </c>
      <c r="BJ372" s="17" t="s">
        <v>83</v>
      </c>
      <c r="BK372" s="161">
        <f>ROUND(I372*H372,2)</f>
        <v>0</v>
      </c>
      <c r="BL372" s="17" t="s">
        <v>144</v>
      </c>
      <c r="BM372" s="17" t="s">
        <v>773</v>
      </c>
    </row>
    <row r="373" s="1" customFormat="1">
      <c r="B373" s="32"/>
      <c r="D373" s="163" t="s">
        <v>152</v>
      </c>
      <c r="F373" s="170" t="s">
        <v>774</v>
      </c>
      <c r="L373" s="32"/>
      <c r="M373" s="171"/>
      <c r="N373" s="62"/>
      <c r="O373" s="62"/>
      <c r="P373" s="62"/>
      <c r="Q373" s="62"/>
      <c r="R373" s="62"/>
      <c r="S373" s="62"/>
      <c r="T373" s="63"/>
      <c r="AT373" s="17" t="s">
        <v>152</v>
      </c>
      <c r="AU373" s="17" t="s">
        <v>86</v>
      </c>
    </row>
    <row r="374" s="1" customFormat="1" ht="16.5" customHeight="1">
      <c r="B374" s="151"/>
      <c r="C374" s="152" t="s">
        <v>775</v>
      </c>
      <c r="D374" s="152" t="s">
        <v>139</v>
      </c>
      <c r="E374" s="153" t="s">
        <v>776</v>
      </c>
      <c r="F374" s="154" t="s">
        <v>777</v>
      </c>
      <c r="G374" s="155" t="s">
        <v>175</v>
      </c>
      <c r="H374" s="156">
        <v>5.5140000000000002</v>
      </c>
      <c r="I374" s="157">
        <v>0</v>
      </c>
      <c r="J374" s="157">
        <f>ROUND(I374*H374,2)</f>
        <v>0</v>
      </c>
      <c r="K374" s="154" t="s">
        <v>143</v>
      </c>
      <c r="L374" s="32"/>
      <c r="M374" s="60" t="s">
        <v>1</v>
      </c>
      <c r="N374" s="158" t="s">
        <v>46</v>
      </c>
      <c r="O374" s="159">
        <v>0</v>
      </c>
      <c r="P374" s="159">
        <f>O374*H374</f>
        <v>0</v>
      </c>
      <c r="Q374" s="159">
        <v>1.0490900000000001</v>
      </c>
      <c r="R374" s="159">
        <f>Q374*H374</f>
        <v>5.7846822600000003</v>
      </c>
      <c r="S374" s="159">
        <v>0</v>
      </c>
      <c r="T374" s="160">
        <f>S374*H374</f>
        <v>0</v>
      </c>
      <c r="AR374" s="17" t="s">
        <v>144</v>
      </c>
      <c r="AT374" s="17" t="s">
        <v>139</v>
      </c>
      <c r="AU374" s="17" t="s">
        <v>86</v>
      </c>
      <c r="AY374" s="17" t="s">
        <v>137</v>
      </c>
      <c r="BE374" s="161">
        <f>IF(N374="základní",J374,0)</f>
        <v>0</v>
      </c>
      <c r="BF374" s="161">
        <f>IF(N374="snížená",J374,0)</f>
        <v>0</v>
      </c>
      <c r="BG374" s="161">
        <f>IF(N374="zákl. přenesená",J374,0)</f>
        <v>0</v>
      </c>
      <c r="BH374" s="161">
        <f>IF(N374="sníž. přenesená",J374,0)</f>
        <v>0</v>
      </c>
      <c r="BI374" s="161">
        <f>IF(N374="nulová",J374,0)</f>
        <v>0</v>
      </c>
      <c r="BJ374" s="17" t="s">
        <v>83</v>
      </c>
      <c r="BK374" s="161">
        <f>ROUND(I374*H374,2)</f>
        <v>0</v>
      </c>
      <c r="BL374" s="17" t="s">
        <v>144</v>
      </c>
      <c r="BM374" s="17" t="s">
        <v>778</v>
      </c>
    </row>
    <row r="375" s="1" customFormat="1">
      <c r="B375" s="32"/>
      <c r="D375" s="163" t="s">
        <v>152</v>
      </c>
      <c r="F375" s="170" t="s">
        <v>779</v>
      </c>
      <c r="L375" s="32"/>
      <c r="M375" s="171"/>
      <c r="N375" s="62"/>
      <c r="O375" s="62"/>
      <c r="P375" s="62"/>
      <c r="Q375" s="62"/>
      <c r="R375" s="62"/>
      <c r="S375" s="62"/>
      <c r="T375" s="63"/>
      <c r="AT375" s="17" t="s">
        <v>152</v>
      </c>
      <c r="AU375" s="17" t="s">
        <v>86</v>
      </c>
    </row>
    <row r="376" s="11" customFormat="1">
      <c r="B376" s="162"/>
      <c r="D376" s="163" t="s">
        <v>146</v>
      </c>
      <c r="F376" s="165" t="s">
        <v>780</v>
      </c>
      <c r="H376" s="166">
        <v>5.5140000000000002</v>
      </c>
      <c r="L376" s="162"/>
      <c r="M376" s="167"/>
      <c r="N376" s="168"/>
      <c r="O376" s="168"/>
      <c r="P376" s="168"/>
      <c r="Q376" s="168"/>
      <c r="R376" s="168"/>
      <c r="S376" s="168"/>
      <c r="T376" s="169"/>
      <c r="AT376" s="164" t="s">
        <v>146</v>
      </c>
      <c r="AU376" s="164" t="s">
        <v>86</v>
      </c>
      <c r="AV376" s="11" t="s">
        <v>86</v>
      </c>
      <c r="AW376" s="11" t="s">
        <v>3</v>
      </c>
      <c r="AX376" s="11" t="s">
        <v>83</v>
      </c>
      <c r="AY376" s="164" t="s">
        <v>137</v>
      </c>
    </row>
    <row r="377" s="1" customFormat="1" ht="16.5" customHeight="1">
      <c r="B377" s="151"/>
      <c r="C377" s="152" t="s">
        <v>781</v>
      </c>
      <c r="D377" s="152" t="s">
        <v>139</v>
      </c>
      <c r="E377" s="153" t="s">
        <v>782</v>
      </c>
      <c r="F377" s="154" t="s">
        <v>783</v>
      </c>
      <c r="G377" s="155" t="s">
        <v>150</v>
      </c>
      <c r="H377" s="156">
        <v>39.200000000000003</v>
      </c>
      <c r="I377" s="157">
        <v>0</v>
      </c>
      <c r="J377" s="157">
        <f>ROUND(I377*H377,2)</f>
        <v>0</v>
      </c>
      <c r="K377" s="154" t="s">
        <v>143</v>
      </c>
      <c r="L377" s="32"/>
      <c r="M377" s="60" t="s">
        <v>1</v>
      </c>
      <c r="N377" s="158" t="s">
        <v>46</v>
      </c>
      <c r="O377" s="159">
        <v>0</v>
      </c>
      <c r="P377" s="159">
        <f>O377*H377</f>
        <v>0</v>
      </c>
      <c r="Q377" s="159">
        <v>0.010880000000000001</v>
      </c>
      <c r="R377" s="159">
        <f>Q377*H377</f>
        <v>0.42649600000000004</v>
      </c>
      <c r="S377" s="159">
        <v>0</v>
      </c>
      <c r="T377" s="160">
        <f>S377*H377</f>
        <v>0</v>
      </c>
      <c r="AR377" s="17" t="s">
        <v>144</v>
      </c>
      <c r="AT377" s="17" t="s">
        <v>139</v>
      </c>
      <c r="AU377" s="17" t="s">
        <v>86</v>
      </c>
      <c r="AY377" s="17" t="s">
        <v>137</v>
      </c>
      <c r="BE377" s="161">
        <f>IF(N377="základní",J377,0)</f>
        <v>0</v>
      </c>
      <c r="BF377" s="161">
        <f>IF(N377="snížená",J377,0)</f>
        <v>0</v>
      </c>
      <c r="BG377" s="161">
        <f>IF(N377="zákl. přenesená",J377,0)</f>
        <v>0</v>
      </c>
      <c r="BH377" s="161">
        <f>IF(N377="sníž. přenesená",J377,0)</f>
        <v>0</v>
      </c>
      <c r="BI377" s="161">
        <f>IF(N377="nulová",J377,0)</f>
        <v>0</v>
      </c>
      <c r="BJ377" s="17" t="s">
        <v>83</v>
      </c>
      <c r="BK377" s="161">
        <f>ROUND(I377*H377,2)</f>
        <v>0</v>
      </c>
      <c r="BL377" s="17" t="s">
        <v>144</v>
      </c>
      <c r="BM377" s="17" t="s">
        <v>784</v>
      </c>
    </row>
    <row r="378" s="11" customFormat="1">
      <c r="B378" s="162"/>
      <c r="D378" s="163" t="s">
        <v>146</v>
      </c>
      <c r="E378" s="164" t="s">
        <v>1</v>
      </c>
      <c r="F378" s="165" t="s">
        <v>785</v>
      </c>
      <c r="H378" s="166">
        <v>39.200000000000003</v>
      </c>
      <c r="L378" s="162"/>
      <c r="M378" s="167"/>
      <c r="N378" s="168"/>
      <c r="O378" s="168"/>
      <c r="P378" s="168"/>
      <c r="Q378" s="168"/>
      <c r="R378" s="168"/>
      <c r="S378" s="168"/>
      <c r="T378" s="169"/>
      <c r="AT378" s="164" t="s">
        <v>146</v>
      </c>
      <c r="AU378" s="164" t="s">
        <v>86</v>
      </c>
      <c r="AV378" s="11" t="s">
        <v>86</v>
      </c>
      <c r="AW378" s="11" t="s">
        <v>36</v>
      </c>
      <c r="AX378" s="11" t="s">
        <v>83</v>
      </c>
      <c r="AY378" s="164" t="s">
        <v>137</v>
      </c>
    </row>
    <row r="379" s="1" customFormat="1" ht="16.5" customHeight="1">
      <c r="B379" s="151"/>
      <c r="C379" s="152" t="s">
        <v>786</v>
      </c>
      <c r="D379" s="152" t="s">
        <v>139</v>
      </c>
      <c r="E379" s="153" t="s">
        <v>787</v>
      </c>
      <c r="F379" s="154" t="s">
        <v>788</v>
      </c>
      <c r="G379" s="155" t="s">
        <v>150</v>
      </c>
      <c r="H379" s="156">
        <v>39.200000000000003</v>
      </c>
      <c r="I379" s="157">
        <v>0</v>
      </c>
      <c r="J379" s="157">
        <f>ROUND(I379*H379,2)</f>
        <v>0</v>
      </c>
      <c r="K379" s="154" t="s">
        <v>143</v>
      </c>
      <c r="L379" s="32"/>
      <c r="M379" s="60" t="s">
        <v>1</v>
      </c>
      <c r="N379" s="158" t="s">
        <v>46</v>
      </c>
      <c r="O379" s="159">
        <v>0</v>
      </c>
      <c r="P379" s="159">
        <f>O379*H379</f>
        <v>0</v>
      </c>
      <c r="Q379" s="159">
        <v>0</v>
      </c>
      <c r="R379" s="159">
        <f>Q379*H379</f>
        <v>0</v>
      </c>
      <c r="S379" s="159">
        <v>0</v>
      </c>
      <c r="T379" s="160">
        <f>S379*H379</f>
        <v>0</v>
      </c>
      <c r="AR379" s="17" t="s">
        <v>144</v>
      </c>
      <c r="AT379" s="17" t="s">
        <v>139</v>
      </c>
      <c r="AU379" s="17" t="s">
        <v>86</v>
      </c>
      <c r="AY379" s="17" t="s">
        <v>137</v>
      </c>
      <c r="BE379" s="161">
        <f>IF(N379="základní",J379,0)</f>
        <v>0</v>
      </c>
      <c r="BF379" s="161">
        <f>IF(N379="snížená",J379,0)</f>
        <v>0</v>
      </c>
      <c r="BG379" s="161">
        <f>IF(N379="zákl. přenesená",J379,0)</f>
        <v>0</v>
      </c>
      <c r="BH379" s="161">
        <f>IF(N379="sníž. přenesená",J379,0)</f>
        <v>0</v>
      </c>
      <c r="BI379" s="161">
        <f>IF(N379="nulová",J379,0)</f>
        <v>0</v>
      </c>
      <c r="BJ379" s="17" t="s">
        <v>83</v>
      </c>
      <c r="BK379" s="161">
        <f>ROUND(I379*H379,2)</f>
        <v>0</v>
      </c>
      <c r="BL379" s="17" t="s">
        <v>144</v>
      </c>
      <c r="BM379" s="17" t="s">
        <v>789</v>
      </c>
    </row>
    <row r="380" s="1" customFormat="1">
      <c r="B380" s="32"/>
      <c r="D380" s="163" t="s">
        <v>152</v>
      </c>
      <c r="F380" s="170" t="s">
        <v>790</v>
      </c>
      <c r="L380" s="32"/>
      <c r="M380" s="171"/>
      <c r="N380" s="62"/>
      <c r="O380" s="62"/>
      <c r="P380" s="62"/>
      <c r="Q380" s="62"/>
      <c r="R380" s="62"/>
      <c r="S380" s="62"/>
      <c r="T380" s="63"/>
      <c r="AT380" s="17" t="s">
        <v>152</v>
      </c>
      <c r="AU380" s="17" t="s">
        <v>86</v>
      </c>
    </row>
    <row r="381" s="1" customFormat="1" ht="16.5" customHeight="1">
      <c r="B381" s="151"/>
      <c r="C381" s="152" t="s">
        <v>791</v>
      </c>
      <c r="D381" s="152" t="s">
        <v>139</v>
      </c>
      <c r="E381" s="153" t="s">
        <v>792</v>
      </c>
      <c r="F381" s="154" t="s">
        <v>793</v>
      </c>
      <c r="G381" s="155" t="s">
        <v>150</v>
      </c>
      <c r="H381" s="156">
        <v>39.200000000000003</v>
      </c>
      <c r="I381" s="157">
        <v>0</v>
      </c>
      <c r="J381" s="157">
        <f>ROUND(I381*H381,2)</f>
        <v>0</v>
      </c>
      <c r="K381" s="154" t="s">
        <v>143</v>
      </c>
      <c r="L381" s="32"/>
      <c r="M381" s="60" t="s">
        <v>1</v>
      </c>
      <c r="N381" s="158" t="s">
        <v>46</v>
      </c>
      <c r="O381" s="159">
        <v>0</v>
      </c>
      <c r="P381" s="159">
        <f>O381*H381</f>
        <v>0</v>
      </c>
      <c r="Q381" s="159">
        <v>0</v>
      </c>
      <c r="R381" s="159">
        <f>Q381*H381</f>
        <v>0</v>
      </c>
      <c r="S381" s="159">
        <v>0</v>
      </c>
      <c r="T381" s="160">
        <f>S381*H381</f>
        <v>0</v>
      </c>
      <c r="AR381" s="17" t="s">
        <v>144</v>
      </c>
      <c r="AT381" s="17" t="s">
        <v>139</v>
      </c>
      <c r="AU381" s="17" t="s">
        <v>86</v>
      </c>
      <c r="AY381" s="17" t="s">
        <v>137</v>
      </c>
      <c r="BE381" s="161">
        <f>IF(N381="základní",J381,0)</f>
        <v>0</v>
      </c>
      <c r="BF381" s="161">
        <f>IF(N381="snížená",J381,0)</f>
        <v>0</v>
      </c>
      <c r="BG381" s="161">
        <f>IF(N381="zákl. přenesená",J381,0)</f>
        <v>0</v>
      </c>
      <c r="BH381" s="161">
        <f>IF(N381="sníž. přenesená",J381,0)</f>
        <v>0</v>
      </c>
      <c r="BI381" s="161">
        <f>IF(N381="nulová",J381,0)</f>
        <v>0</v>
      </c>
      <c r="BJ381" s="17" t="s">
        <v>83</v>
      </c>
      <c r="BK381" s="161">
        <f>ROUND(I381*H381,2)</f>
        <v>0</v>
      </c>
      <c r="BL381" s="17" t="s">
        <v>144</v>
      </c>
      <c r="BM381" s="17" t="s">
        <v>794</v>
      </c>
    </row>
    <row r="382" s="13" customFormat="1">
      <c r="B382" s="185"/>
      <c r="D382" s="163" t="s">
        <v>146</v>
      </c>
      <c r="E382" s="186" t="s">
        <v>1</v>
      </c>
      <c r="F382" s="187" t="s">
        <v>795</v>
      </c>
      <c r="H382" s="186" t="s">
        <v>1</v>
      </c>
      <c r="L382" s="185"/>
      <c r="M382" s="188"/>
      <c r="N382" s="189"/>
      <c r="O382" s="189"/>
      <c r="P382" s="189"/>
      <c r="Q382" s="189"/>
      <c r="R382" s="189"/>
      <c r="S382" s="189"/>
      <c r="T382" s="190"/>
      <c r="AT382" s="186" t="s">
        <v>146</v>
      </c>
      <c r="AU382" s="186" t="s">
        <v>86</v>
      </c>
      <c r="AV382" s="13" t="s">
        <v>83</v>
      </c>
      <c r="AW382" s="13" t="s">
        <v>36</v>
      </c>
      <c r="AX382" s="13" t="s">
        <v>75</v>
      </c>
      <c r="AY382" s="186" t="s">
        <v>137</v>
      </c>
    </row>
    <row r="383" s="11" customFormat="1">
      <c r="B383" s="162"/>
      <c r="D383" s="163" t="s">
        <v>146</v>
      </c>
      <c r="E383" s="164" t="s">
        <v>1</v>
      </c>
      <c r="F383" s="165" t="s">
        <v>796</v>
      </c>
      <c r="H383" s="166">
        <v>39.200000000000003</v>
      </c>
      <c r="L383" s="162"/>
      <c r="M383" s="167"/>
      <c r="N383" s="168"/>
      <c r="O383" s="168"/>
      <c r="P383" s="168"/>
      <c r="Q383" s="168"/>
      <c r="R383" s="168"/>
      <c r="S383" s="168"/>
      <c r="T383" s="169"/>
      <c r="AT383" s="164" t="s">
        <v>146</v>
      </c>
      <c r="AU383" s="164" t="s">
        <v>86</v>
      </c>
      <c r="AV383" s="11" t="s">
        <v>86</v>
      </c>
      <c r="AW383" s="11" t="s">
        <v>36</v>
      </c>
      <c r="AX383" s="11" t="s">
        <v>83</v>
      </c>
      <c r="AY383" s="164" t="s">
        <v>137</v>
      </c>
    </row>
    <row r="384" s="1" customFormat="1" ht="16.5" customHeight="1">
      <c r="B384" s="151"/>
      <c r="C384" s="152" t="s">
        <v>797</v>
      </c>
      <c r="D384" s="152" t="s">
        <v>139</v>
      </c>
      <c r="E384" s="153" t="s">
        <v>798</v>
      </c>
      <c r="F384" s="154" t="s">
        <v>799</v>
      </c>
      <c r="G384" s="155" t="s">
        <v>150</v>
      </c>
      <c r="H384" s="156">
        <v>115.40000000000001</v>
      </c>
      <c r="I384" s="157">
        <v>0</v>
      </c>
      <c r="J384" s="157">
        <f>ROUND(I384*H384,2)</f>
        <v>0</v>
      </c>
      <c r="K384" s="154" t="s">
        <v>143</v>
      </c>
      <c r="L384" s="32"/>
      <c r="M384" s="60" t="s">
        <v>1</v>
      </c>
      <c r="N384" s="158" t="s">
        <v>46</v>
      </c>
      <c r="O384" s="159">
        <v>0</v>
      </c>
      <c r="P384" s="159">
        <f>O384*H384</f>
        <v>0</v>
      </c>
      <c r="Q384" s="159">
        <v>0</v>
      </c>
      <c r="R384" s="159">
        <f>Q384*H384</f>
        <v>0</v>
      </c>
      <c r="S384" s="159">
        <v>0</v>
      </c>
      <c r="T384" s="160">
        <f>S384*H384</f>
        <v>0</v>
      </c>
      <c r="AR384" s="17" t="s">
        <v>144</v>
      </c>
      <c r="AT384" s="17" t="s">
        <v>139</v>
      </c>
      <c r="AU384" s="17" t="s">
        <v>86</v>
      </c>
      <c r="AY384" s="17" t="s">
        <v>137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7" t="s">
        <v>83</v>
      </c>
      <c r="BK384" s="161">
        <f>ROUND(I384*H384,2)</f>
        <v>0</v>
      </c>
      <c r="BL384" s="17" t="s">
        <v>144</v>
      </c>
      <c r="BM384" s="17" t="s">
        <v>800</v>
      </c>
    </row>
    <row r="385" s="13" customFormat="1">
      <c r="B385" s="185"/>
      <c r="D385" s="163" t="s">
        <v>146</v>
      </c>
      <c r="E385" s="186" t="s">
        <v>1</v>
      </c>
      <c r="F385" s="187" t="s">
        <v>795</v>
      </c>
      <c r="H385" s="186" t="s">
        <v>1</v>
      </c>
      <c r="L385" s="185"/>
      <c r="M385" s="188"/>
      <c r="N385" s="189"/>
      <c r="O385" s="189"/>
      <c r="P385" s="189"/>
      <c r="Q385" s="189"/>
      <c r="R385" s="189"/>
      <c r="S385" s="189"/>
      <c r="T385" s="190"/>
      <c r="AT385" s="186" t="s">
        <v>146</v>
      </c>
      <c r="AU385" s="186" t="s">
        <v>86</v>
      </c>
      <c r="AV385" s="13" t="s">
        <v>83</v>
      </c>
      <c r="AW385" s="13" t="s">
        <v>36</v>
      </c>
      <c r="AX385" s="13" t="s">
        <v>75</v>
      </c>
      <c r="AY385" s="186" t="s">
        <v>137</v>
      </c>
    </row>
    <row r="386" s="11" customFormat="1">
      <c r="B386" s="162"/>
      <c r="D386" s="163" t="s">
        <v>146</v>
      </c>
      <c r="E386" s="164" t="s">
        <v>1</v>
      </c>
      <c r="F386" s="165" t="s">
        <v>801</v>
      </c>
      <c r="H386" s="166">
        <v>115.40000000000001</v>
      </c>
      <c r="L386" s="162"/>
      <c r="M386" s="167"/>
      <c r="N386" s="168"/>
      <c r="O386" s="168"/>
      <c r="P386" s="168"/>
      <c r="Q386" s="168"/>
      <c r="R386" s="168"/>
      <c r="S386" s="168"/>
      <c r="T386" s="169"/>
      <c r="AT386" s="164" t="s">
        <v>146</v>
      </c>
      <c r="AU386" s="164" t="s">
        <v>86</v>
      </c>
      <c r="AV386" s="11" t="s">
        <v>86</v>
      </c>
      <c r="AW386" s="11" t="s">
        <v>36</v>
      </c>
      <c r="AX386" s="11" t="s">
        <v>83</v>
      </c>
      <c r="AY386" s="164" t="s">
        <v>137</v>
      </c>
    </row>
    <row r="387" s="1" customFormat="1" ht="16.5" customHeight="1">
      <c r="B387" s="151"/>
      <c r="C387" s="152" t="s">
        <v>802</v>
      </c>
      <c r="D387" s="152" t="s">
        <v>139</v>
      </c>
      <c r="E387" s="153" t="s">
        <v>803</v>
      </c>
      <c r="F387" s="154" t="s">
        <v>804</v>
      </c>
      <c r="G387" s="155" t="s">
        <v>150</v>
      </c>
      <c r="H387" s="156">
        <v>39.200000000000003</v>
      </c>
      <c r="I387" s="157">
        <v>0</v>
      </c>
      <c r="J387" s="157">
        <f>ROUND(I387*H387,2)</f>
        <v>0</v>
      </c>
      <c r="K387" s="154" t="s">
        <v>143</v>
      </c>
      <c r="L387" s="32"/>
      <c r="M387" s="60" t="s">
        <v>1</v>
      </c>
      <c r="N387" s="158" t="s">
        <v>46</v>
      </c>
      <c r="O387" s="159">
        <v>0</v>
      </c>
      <c r="P387" s="159">
        <f>O387*H387</f>
        <v>0</v>
      </c>
      <c r="Q387" s="159">
        <v>0</v>
      </c>
      <c r="R387" s="159">
        <f>Q387*H387</f>
        <v>0</v>
      </c>
      <c r="S387" s="159">
        <v>0</v>
      </c>
      <c r="T387" s="160">
        <f>S387*H387</f>
        <v>0</v>
      </c>
      <c r="AR387" s="17" t="s">
        <v>144</v>
      </c>
      <c r="AT387" s="17" t="s">
        <v>139</v>
      </c>
      <c r="AU387" s="17" t="s">
        <v>86</v>
      </c>
      <c r="AY387" s="17" t="s">
        <v>137</v>
      </c>
      <c r="BE387" s="161">
        <f>IF(N387="základní",J387,0)</f>
        <v>0</v>
      </c>
      <c r="BF387" s="161">
        <f>IF(N387="snížená",J387,0)</f>
        <v>0</v>
      </c>
      <c r="BG387" s="161">
        <f>IF(N387="zákl. přenesená",J387,0)</f>
        <v>0</v>
      </c>
      <c r="BH387" s="161">
        <f>IF(N387="sníž. přenesená",J387,0)</f>
        <v>0</v>
      </c>
      <c r="BI387" s="161">
        <f>IF(N387="nulová",J387,0)</f>
        <v>0</v>
      </c>
      <c r="BJ387" s="17" t="s">
        <v>83</v>
      </c>
      <c r="BK387" s="161">
        <f>ROUND(I387*H387,2)</f>
        <v>0</v>
      </c>
      <c r="BL387" s="17" t="s">
        <v>144</v>
      </c>
      <c r="BM387" s="17" t="s">
        <v>805</v>
      </c>
    </row>
    <row r="388" s="11" customFormat="1">
      <c r="B388" s="162"/>
      <c r="D388" s="163" t="s">
        <v>146</v>
      </c>
      <c r="E388" s="164" t="s">
        <v>1</v>
      </c>
      <c r="F388" s="165" t="s">
        <v>806</v>
      </c>
      <c r="H388" s="166">
        <v>39.200000000000003</v>
      </c>
      <c r="L388" s="162"/>
      <c r="M388" s="167"/>
      <c r="N388" s="168"/>
      <c r="O388" s="168"/>
      <c r="P388" s="168"/>
      <c r="Q388" s="168"/>
      <c r="R388" s="168"/>
      <c r="S388" s="168"/>
      <c r="T388" s="169"/>
      <c r="AT388" s="164" t="s">
        <v>146</v>
      </c>
      <c r="AU388" s="164" t="s">
        <v>86</v>
      </c>
      <c r="AV388" s="11" t="s">
        <v>86</v>
      </c>
      <c r="AW388" s="11" t="s">
        <v>36</v>
      </c>
      <c r="AX388" s="11" t="s">
        <v>83</v>
      </c>
      <c r="AY388" s="164" t="s">
        <v>137</v>
      </c>
    </row>
    <row r="389" s="1" customFormat="1" ht="16.5" customHeight="1">
      <c r="B389" s="151"/>
      <c r="C389" s="152" t="s">
        <v>807</v>
      </c>
      <c r="D389" s="152" t="s">
        <v>139</v>
      </c>
      <c r="E389" s="153" t="s">
        <v>808</v>
      </c>
      <c r="F389" s="154" t="s">
        <v>809</v>
      </c>
      <c r="G389" s="155" t="s">
        <v>150</v>
      </c>
      <c r="H389" s="156">
        <v>142.63999999999999</v>
      </c>
      <c r="I389" s="157">
        <v>0</v>
      </c>
      <c r="J389" s="157">
        <f>ROUND(I389*H389,2)</f>
        <v>0</v>
      </c>
      <c r="K389" s="154" t="s">
        <v>143</v>
      </c>
      <c r="L389" s="32"/>
      <c r="M389" s="60" t="s">
        <v>1</v>
      </c>
      <c r="N389" s="158" t="s">
        <v>46</v>
      </c>
      <c r="O389" s="159">
        <v>0</v>
      </c>
      <c r="P389" s="159">
        <f>O389*H389</f>
        <v>0</v>
      </c>
      <c r="Q389" s="159">
        <v>0</v>
      </c>
      <c r="R389" s="159">
        <f>Q389*H389</f>
        <v>0</v>
      </c>
      <c r="S389" s="159">
        <v>0</v>
      </c>
      <c r="T389" s="160">
        <f>S389*H389</f>
        <v>0</v>
      </c>
      <c r="AR389" s="17" t="s">
        <v>144</v>
      </c>
      <c r="AT389" s="17" t="s">
        <v>139</v>
      </c>
      <c r="AU389" s="17" t="s">
        <v>86</v>
      </c>
      <c r="AY389" s="17" t="s">
        <v>137</v>
      </c>
      <c r="BE389" s="161">
        <f>IF(N389="základní",J389,0)</f>
        <v>0</v>
      </c>
      <c r="BF389" s="161">
        <f>IF(N389="snížená",J389,0)</f>
        <v>0</v>
      </c>
      <c r="BG389" s="161">
        <f>IF(N389="zákl. přenesená",J389,0)</f>
        <v>0</v>
      </c>
      <c r="BH389" s="161">
        <f>IF(N389="sníž. přenesená",J389,0)</f>
        <v>0</v>
      </c>
      <c r="BI389" s="161">
        <f>IF(N389="nulová",J389,0)</f>
        <v>0</v>
      </c>
      <c r="BJ389" s="17" t="s">
        <v>83</v>
      </c>
      <c r="BK389" s="161">
        <f>ROUND(I389*H389,2)</f>
        <v>0</v>
      </c>
      <c r="BL389" s="17" t="s">
        <v>144</v>
      </c>
      <c r="BM389" s="17" t="s">
        <v>810</v>
      </c>
    </row>
    <row r="390" s="1" customFormat="1">
      <c r="B390" s="32"/>
      <c r="D390" s="163" t="s">
        <v>152</v>
      </c>
      <c r="F390" s="170" t="s">
        <v>811</v>
      </c>
      <c r="L390" s="32"/>
      <c r="M390" s="171"/>
      <c r="N390" s="62"/>
      <c r="O390" s="62"/>
      <c r="P390" s="62"/>
      <c r="Q390" s="62"/>
      <c r="R390" s="62"/>
      <c r="S390" s="62"/>
      <c r="T390" s="63"/>
      <c r="AT390" s="17" t="s">
        <v>152</v>
      </c>
      <c r="AU390" s="17" t="s">
        <v>86</v>
      </c>
    </row>
    <row r="391" s="1" customFormat="1" ht="16.5" customHeight="1">
      <c r="B391" s="151"/>
      <c r="C391" s="152" t="s">
        <v>812</v>
      </c>
      <c r="D391" s="152" t="s">
        <v>139</v>
      </c>
      <c r="E391" s="153" t="s">
        <v>813</v>
      </c>
      <c r="F391" s="154" t="s">
        <v>814</v>
      </c>
      <c r="G391" s="155" t="s">
        <v>150</v>
      </c>
      <c r="H391" s="156">
        <v>16.137</v>
      </c>
      <c r="I391" s="157">
        <v>0</v>
      </c>
      <c r="J391" s="157">
        <f>ROUND(I391*H391,2)</f>
        <v>0</v>
      </c>
      <c r="K391" s="154" t="s">
        <v>143</v>
      </c>
      <c r="L391" s="32"/>
      <c r="M391" s="60" t="s">
        <v>1</v>
      </c>
      <c r="N391" s="158" t="s">
        <v>46</v>
      </c>
      <c r="O391" s="159">
        <v>0</v>
      </c>
      <c r="P391" s="159">
        <f>O391*H391</f>
        <v>0</v>
      </c>
      <c r="Q391" s="159">
        <v>0.40000000000000002</v>
      </c>
      <c r="R391" s="159">
        <f>Q391*H391</f>
        <v>6.4548000000000005</v>
      </c>
      <c r="S391" s="159">
        <v>0</v>
      </c>
      <c r="T391" s="160">
        <f>S391*H391</f>
        <v>0</v>
      </c>
      <c r="AR391" s="17" t="s">
        <v>144</v>
      </c>
      <c r="AT391" s="17" t="s">
        <v>139</v>
      </c>
      <c r="AU391" s="17" t="s">
        <v>86</v>
      </c>
      <c r="AY391" s="17" t="s">
        <v>137</v>
      </c>
      <c r="BE391" s="161">
        <f>IF(N391="základní",J391,0)</f>
        <v>0</v>
      </c>
      <c r="BF391" s="161">
        <f>IF(N391="snížená",J391,0)</f>
        <v>0</v>
      </c>
      <c r="BG391" s="161">
        <f>IF(N391="zákl. přenesená",J391,0)</f>
        <v>0</v>
      </c>
      <c r="BH391" s="161">
        <f>IF(N391="sníž. přenesená",J391,0)</f>
        <v>0</v>
      </c>
      <c r="BI391" s="161">
        <f>IF(N391="nulová",J391,0)</f>
        <v>0</v>
      </c>
      <c r="BJ391" s="17" t="s">
        <v>83</v>
      </c>
      <c r="BK391" s="161">
        <f>ROUND(I391*H391,2)</f>
        <v>0</v>
      </c>
      <c r="BL391" s="17" t="s">
        <v>144</v>
      </c>
      <c r="BM391" s="17" t="s">
        <v>815</v>
      </c>
    </row>
    <row r="392" s="13" customFormat="1">
      <c r="B392" s="185"/>
      <c r="D392" s="163" t="s">
        <v>146</v>
      </c>
      <c r="E392" s="186" t="s">
        <v>1</v>
      </c>
      <c r="F392" s="187" t="s">
        <v>816</v>
      </c>
      <c r="H392" s="186" t="s">
        <v>1</v>
      </c>
      <c r="L392" s="185"/>
      <c r="M392" s="188"/>
      <c r="N392" s="189"/>
      <c r="O392" s="189"/>
      <c r="P392" s="189"/>
      <c r="Q392" s="189"/>
      <c r="R392" s="189"/>
      <c r="S392" s="189"/>
      <c r="T392" s="190"/>
      <c r="AT392" s="186" t="s">
        <v>146</v>
      </c>
      <c r="AU392" s="186" t="s">
        <v>86</v>
      </c>
      <c r="AV392" s="13" t="s">
        <v>83</v>
      </c>
      <c r="AW392" s="13" t="s">
        <v>36</v>
      </c>
      <c r="AX392" s="13" t="s">
        <v>75</v>
      </c>
      <c r="AY392" s="186" t="s">
        <v>137</v>
      </c>
    </row>
    <row r="393" s="11" customFormat="1">
      <c r="B393" s="162"/>
      <c r="D393" s="163" t="s">
        <v>146</v>
      </c>
      <c r="E393" s="164" t="s">
        <v>1</v>
      </c>
      <c r="F393" s="165" t="s">
        <v>817</v>
      </c>
      <c r="H393" s="166">
        <v>8.1560000000000006</v>
      </c>
      <c r="L393" s="162"/>
      <c r="M393" s="167"/>
      <c r="N393" s="168"/>
      <c r="O393" s="168"/>
      <c r="P393" s="168"/>
      <c r="Q393" s="168"/>
      <c r="R393" s="168"/>
      <c r="S393" s="168"/>
      <c r="T393" s="169"/>
      <c r="AT393" s="164" t="s">
        <v>146</v>
      </c>
      <c r="AU393" s="164" t="s">
        <v>86</v>
      </c>
      <c r="AV393" s="11" t="s">
        <v>86</v>
      </c>
      <c r="AW393" s="11" t="s">
        <v>36</v>
      </c>
      <c r="AX393" s="11" t="s">
        <v>75</v>
      </c>
      <c r="AY393" s="164" t="s">
        <v>137</v>
      </c>
    </row>
    <row r="394" s="11" customFormat="1">
      <c r="B394" s="162"/>
      <c r="D394" s="163" t="s">
        <v>146</v>
      </c>
      <c r="E394" s="164" t="s">
        <v>1</v>
      </c>
      <c r="F394" s="165" t="s">
        <v>818</v>
      </c>
      <c r="H394" s="166">
        <v>7.9809999999999999</v>
      </c>
      <c r="L394" s="162"/>
      <c r="M394" s="167"/>
      <c r="N394" s="168"/>
      <c r="O394" s="168"/>
      <c r="P394" s="168"/>
      <c r="Q394" s="168"/>
      <c r="R394" s="168"/>
      <c r="S394" s="168"/>
      <c r="T394" s="169"/>
      <c r="AT394" s="164" t="s">
        <v>146</v>
      </c>
      <c r="AU394" s="164" t="s">
        <v>86</v>
      </c>
      <c r="AV394" s="11" t="s">
        <v>86</v>
      </c>
      <c r="AW394" s="11" t="s">
        <v>36</v>
      </c>
      <c r="AX394" s="11" t="s">
        <v>75</v>
      </c>
      <c r="AY394" s="164" t="s">
        <v>137</v>
      </c>
    </row>
    <row r="395" s="12" customFormat="1">
      <c r="B395" s="175"/>
      <c r="D395" s="163" t="s">
        <v>146</v>
      </c>
      <c r="E395" s="176" t="s">
        <v>1</v>
      </c>
      <c r="F395" s="177" t="s">
        <v>215</v>
      </c>
      <c r="H395" s="178">
        <v>16.137</v>
      </c>
      <c r="L395" s="175"/>
      <c r="M395" s="179"/>
      <c r="N395" s="180"/>
      <c r="O395" s="180"/>
      <c r="P395" s="180"/>
      <c r="Q395" s="180"/>
      <c r="R395" s="180"/>
      <c r="S395" s="180"/>
      <c r="T395" s="181"/>
      <c r="AT395" s="176" t="s">
        <v>146</v>
      </c>
      <c r="AU395" s="176" t="s">
        <v>86</v>
      </c>
      <c r="AV395" s="12" t="s">
        <v>144</v>
      </c>
      <c r="AW395" s="12" t="s">
        <v>36</v>
      </c>
      <c r="AX395" s="12" t="s">
        <v>83</v>
      </c>
      <c r="AY395" s="176" t="s">
        <v>137</v>
      </c>
    </row>
    <row r="396" s="1" customFormat="1" ht="16.5" customHeight="1">
      <c r="B396" s="151"/>
      <c r="C396" s="152" t="s">
        <v>819</v>
      </c>
      <c r="D396" s="152" t="s">
        <v>139</v>
      </c>
      <c r="E396" s="153" t="s">
        <v>820</v>
      </c>
      <c r="F396" s="154" t="s">
        <v>821</v>
      </c>
      <c r="G396" s="155" t="s">
        <v>158</v>
      </c>
      <c r="H396" s="156">
        <v>5.5839999999999996</v>
      </c>
      <c r="I396" s="157">
        <v>0</v>
      </c>
      <c r="J396" s="157">
        <f>ROUND(I396*H396,2)</f>
        <v>0</v>
      </c>
      <c r="K396" s="154" t="s">
        <v>143</v>
      </c>
      <c r="L396" s="32"/>
      <c r="M396" s="60" t="s">
        <v>1</v>
      </c>
      <c r="N396" s="158" t="s">
        <v>46</v>
      </c>
      <c r="O396" s="159">
        <v>0</v>
      </c>
      <c r="P396" s="159">
        <f>O396*H396</f>
        <v>0</v>
      </c>
      <c r="Q396" s="159">
        <v>0</v>
      </c>
      <c r="R396" s="159">
        <f>Q396*H396</f>
        <v>0</v>
      </c>
      <c r="S396" s="159">
        <v>0</v>
      </c>
      <c r="T396" s="160">
        <f>S396*H396</f>
        <v>0</v>
      </c>
      <c r="AR396" s="17" t="s">
        <v>144</v>
      </c>
      <c r="AT396" s="17" t="s">
        <v>139</v>
      </c>
      <c r="AU396" s="17" t="s">
        <v>86</v>
      </c>
      <c r="AY396" s="17" t="s">
        <v>137</v>
      </c>
      <c r="BE396" s="161">
        <f>IF(N396="základní",J396,0)</f>
        <v>0</v>
      </c>
      <c r="BF396" s="161">
        <f>IF(N396="snížená",J396,0)</f>
        <v>0</v>
      </c>
      <c r="BG396" s="161">
        <f>IF(N396="zákl. přenesená",J396,0)</f>
        <v>0</v>
      </c>
      <c r="BH396" s="161">
        <f>IF(N396="sníž. přenesená",J396,0)</f>
        <v>0</v>
      </c>
      <c r="BI396" s="161">
        <f>IF(N396="nulová",J396,0)</f>
        <v>0</v>
      </c>
      <c r="BJ396" s="17" t="s">
        <v>83</v>
      </c>
      <c r="BK396" s="161">
        <f>ROUND(I396*H396,2)</f>
        <v>0</v>
      </c>
      <c r="BL396" s="17" t="s">
        <v>144</v>
      </c>
      <c r="BM396" s="17" t="s">
        <v>822</v>
      </c>
    </row>
    <row r="397" s="1" customFormat="1">
      <c r="B397" s="32"/>
      <c r="D397" s="163" t="s">
        <v>152</v>
      </c>
      <c r="F397" s="170" t="s">
        <v>823</v>
      </c>
      <c r="L397" s="32"/>
      <c r="M397" s="171"/>
      <c r="N397" s="62"/>
      <c r="O397" s="62"/>
      <c r="P397" s="62"/>
      <c r="Q397" s="62"/>
      <c r="R397" s="62"/>
      <c r="S397" s="62"/>
      <c r="T397" s="63"/>
      <c r="AT397" s="17" t="s">
        <v>152</v>
      </c>
      <c r="AU397" s="17" t="s">
        <v>86</v>
      </c>
    </row>
    <row r="398" s="13" customFormat="1">
      <c r="B398" s="185"/>
      <c r="D398" s="163" t="s">
        <v>146</v>
      </c>
      <c r="E398" s="186" t="s">
        <v>1</v>
      </c>
      <c r="F398" s="187" t="s">
        <v>426</v>
      </c>
      <c r="H398" s="186" t="s">
        <v>1</v>
      </c>
      <c r="L398" s="185"/>
      <c r="M398" s="188"/>
      <c r="N398" s="189"/>
      <c r="O398" s="189"/>
      <c r="P398" s="189"/>
      <c r="Q398" s="189"/>
      <c r="R398" s="189"/>
      <c r="S398" s="189"/>
      <c r="T398" s="190"/>
      <c r="AT398" s="186" t="s">
        <v>146</v>
      </c>
      <c r="AU398" s="186" t="s">
        <v>86</v>
      </c>
      <c r="AV398" s="13" t="s">
        <v>83</v>
      </c>
      <c r="AW398" s="13" t="s">
        <v>36</v>
      </c>
      <c r="AX398" s="13" t="s">
        <v>75</v>
      </c>
      <c r="AY398" s="186" t="s">
        <v>137</v>
      </c>
    </row>
    <row r="399" s="11" customFormat="1">
      <c r="B399" s="162"/>
      <c r="D399" s="163" t="s">
        <v>146</v>
      </c>
      <c r="E399" s="164" t="s">
        <v>1</v>
      </c>
      <c r="F399" s="165" t="s">
        <v>824</v>
      </c>
      <c r="H399" s="166">
        <v>2.843</v>
      </c>
      <c r="L399" s="162"/>
      <c r="M399" s="167"/>
      <c r="N399" s="168"/>
      <c r="O399" s="168"/>
      <c r="P399" s="168"/>
      <c r="Q399" s="168"/>
      <c r="R399" s="168"/>
      <c r="S399" s="168"/>
      <c r="T399" s="169"/>
      <c r="AT399" s="164" t="s">
        <v>146</v>
      </c>
      <c r="AU399" s="164" t="s">
        <v>86</v>
      </c>
      <c r="AV399" s="11" t="s">
        <v>86</v>
      </c>
      <c r="AW399" s="11" t="s">
        <v>36</v>
      </c>
      <c r="AX399" s="11" t="s">
        <v>75</v>
      </c>
      <c r="AY399" s="164" t="s">
        <v>137</v>
      </c>
    </row>
    <row r="400" s="11" customFormat="1">
      <c r="B400" s="162"/>
      <c r="D400" s="163" t="s">
        <v>146</v>
      </c>
      <c r="E400" s="164" t="s">
        <v>1</v>
      </c>
      <c r="F400" s="165" t="s">
        <v>825</v>
      </c>
      <c r="H400" s="166">
        <v>2.7410000000000001</v>
      </c>
      <c r="L400" s="162"/>
      <c r="M400" s="167"/>
      <c r="N400" s="168"/>
      <c r="O400" s="168"/>
      <c r="P400" s="168"/>
      <c r="Q400" s="168"/>
      <c r="R400" s="168"/>
      <c r="S400" s="168"/>
      <c r="T400" s="169"/>
      <c r="AT400" s="164" t="s">
        <v>146</v>
      </c>
      <c r="AU400" s="164" t="s">
        <v>86</v>
      </c>
      <c r="AV400" s="11" t="s">
        <v>86</v>
      </c>
      <c r="AW400" s="11" t="s">
        <v>36</v>
      </c>
      <c r="AX400" s="11" t="s">
        <v>75</v>
      </c>
      <c r="AY400" s="164" t="s">
        <v>137</v>
      </c>
    </row>
    <row r="401" s="12" customFormat="1">
      <c r="B401" s="175"/>
      <c r="D401" s="163" t="s">
        <v>146</v>
      </c>
      <c r="E401" s="176" t="s">
        <v>1</v>
      </c>
      <c r="F401" s="177" t="s">
        <v>215</v>
      </c>
      <c r="H401" s="178">
        <v>5.5839999999999996</v>
      </c>
      <c r="L401" s="175"/>
      <c r="M401" s="179"/>
      <c r="N401" s="180"/>
      <c r="O401" s="180"/>
      <c r="P401" s="180"/>
      <c r="Q401" s="180"/>
      <c r="R401" s="180"/>
      <c r="S401" s="180"/>
      <c r="T401" s="181"/>
      <c r="AT401" s="176" t="s">
        <v>146</v>
      </c>
      <c r="AU401" s="176" t="s">
        <v>86</v>
      </c>
      <c r="AV401" s="12" t="s">
        <v>144</v>
      </c>
      <c r="AW401" s="12" t="s">
        <v>36</v>
      </c>
      <c r="AX401" s="12" t="s">
        <v>83</v>
      </c>
      <c r="AY401" s="176" t="s">
        <v>137</v>
      </c>
    </row>
    <row r="402" s="1" customFormat="1" ht="16.5" customHeight="1">
      <c r="B402" s="151"/>
      <c r="C402" s="152" t="s">
        <v>826</v>
      </c>
      <c r="D402" s="152" t="s">
        <v>139</v>
      </c>
      <c r="E402" s="153" t="s">
        <v>827</v>
      </c>
      <c r="F402" s="154" t="s">
        <v>828</v>
      </c>
      <c r="G402" s="155" t="s">
        <v>158</v>
      </c>
      <c r="H402" s="156">
        <v>27.274999999999999</v>
      </c>
      <c r="I402" s="157">
        <v>0</v>
      </c>
      <c r="J402" s="157">
        <f>ROUND(I402*H402,2)</f>
        <v>0</v>
      </c>
      <c r="K402" s="154" t="s">
        <v>143</v>
      </c>
      <c r="L402" s="32"/>
      <c r="M402" s="60" t="s">
        <v>1</v>
      </c>
      <c r="N402" s="158" t="s">
        <v>46</v>
      </c>
      <c r="O402" s="159">
        <v>0</v>
      </c>
      <c r="P402" s="159">
        <f>O402*H402</f>
        <v>0</v>
      </c>
      <c r="Q402" s="159">
        <v>2.4500000000000002</v>
      </c>
      <c r="R402" s="159">
        <f>Q402*H402</f>
        <v>66.823750000000004</v>
      </c>
      <c r="S402" s="159">
        <v>0</v>
      </c>
      <c r="T402" s="160">
        <f>S402*H402</f>
        <v>0</v>
      </c>
      <c r="AR402" s="17" t="s">
        <v>144</v>
      </c>
      <c r="AT402" s="17" t="s">
        <v>139</v>
      </c>
      <c r="AU402" s="17" t="s">
        <v>86</v>
      </c>
      <c r="AY402" s="17" t="s">
        <v>137</v>
      </c>
      <c r="BE402" s="161">
        <f>IF(N402="základní",J402,0)</f>
        <v>0</v>
      </c>
      <c r="BF402" s="161">
        <f>IF(N402="snížená",J402,0)</f>
        <v>0</v>
      </c>
      <c r="BG402" s="161">
        <f>IF(N402="zákl. přenesená",J402,0)</f>
        <v>0</v>
      </c>
      <c r="BH402" s="161">
        <f>IF(N402="sníž. přenesená",J402,0)</f>
        <v>0</v>
      </c>
      <c r="BI402" s="161">
        <f>IF(N402="nulová",J402,0)</f>
        <v>0</v>
      </c>
      <c r="BJ402" s="17" t="s">
        <v>83</v>
      </c>
      <c r="BK402" s="161">
        <f>ROUND(I402*H402,2)</f>
        <v>0</v>
      </c>
      <c r="BL402" s="17" t="s">
        <v>144</v>
      </c>
      <c r="BM402" s="17" t="s">
        <v>829</v>
      </c>
    </row>
    <row r="403" s="1" customFormat="1">
      <c r="B403" s="32"/>
      <c r="D403" s="163" t="s">
        <v>152</v>
      </c>
      <c r="F403" s="170" t="s">
        <v>830</v>
      </c>
      <c r="L403" s="32"/>
      <c r="M403" s="171"/>
      <c r="N403" s="62"/>
      <c r="O403" s="62"/>
      <c r="P403" s="62"/>
      <c r="Q403" s="62"/>
      <c r="R403" s="62"/>
      <c r="S403" s="62"/>
      <c r="T403" s="63"/>
      <c r="AT403" s="17" t="s">
        <v>152</v>
      </c>
      <c r="AU403" s="17" t="s">
        <v>86</v>
      </c>
    </row>
    <row r="404" s="13" customFormat="1">
      <c r="B404" s="185"/>
      <c r="D404" s="163" t="s">
        <v>146</v>
      </c>
      <c r="E404" s="186" t="s">
        <v>1</v>
      </c>
      <c r="F404" s="187" t="s">
        <v>831</v>
      </c>
      <c r="H404" s="186" t="s">
        <v>1</v>
      </c>
      <c r="L404" s="185"/>
      <c r="M404" s="188"/>
      <c r="N404" s="189"/>
      <c r="O404" s="189"/>
      <c r="P404" s="189"/>
      <c r="Q404" s="189"/>
      <c r="R404" s="189"/>
      <c r="S404" s="189"/>
      <c r="T404" s="190"/>
      <c r="AT404" s="186" t="s">
        <v>146</v>
      </c>
      <c r="AU404" s="186" t="s">
        <v>86</v>
      </c>
      <c r="AV404" s="13" t="s">
        <v>83</v>
      </c>
      <c r="AW404" s="13" t="s">
        <v>36</v>
      </c>
      <c r="AX404" s="13" t="s">
        <v>75</v>
      </c>
      <c r="AY404" s="186" t="s">
        <v>137</v>
      </c>
    </row>
    <row r="405" s="11" customFormat="1">
      <c r="B405" s="162"/>
      <c r="D405" s="163" t="s">
        <v>146</v>
      </c>
      <c r="E405" s="164" t="s">
        <v>1</v>
      </c>
      <c r="F405" s="165" t="s">
        <v>832</v>
      </c>
      <c r="H405" s="166">
        <v>13.417999999999999</v>
      </c>
      <c r="L405" s="162"/>
      <c r="M405" s="167"/>
      <c r="N405" s="168"/>
      <c r="O405" s="168"/>
      <c r="P405" s="168"/>
      <c r="Q405" s="168"/>
      <c r="R405" s="168"/>
      <c r="S405" s="168"/>
      <c r="T405" s="169"/>
      <c r="AT405" s="164" t="s">
        <v>146</v>
      </c>
      <c r="AU405" s="164" t="s">
        <v>86</v>
      </c>
      <c r="AV405" s="11" t="s">
        <v>86</v>
      </c>
      <c r="AW405" s="11" t="s">
        <v>36</v>
      </c>
      <c r="AX405" s="11" t="s">
        <v>75</v>
      </c>
      <c r="AY405" s="164" t="s">
        <v>137</v>
      </c>
    </row>
    <row r="406" s="11" customFormat="1">
      <c r="B406" s="162"/>
      <c r="D406" s="163" t="s">
        <v>146</v>
      </c>
      <c r="E406" s="164" t="s">
        <v>1</v>
      </c>
      <c r="F406" s="165" t="s">
        <v>833</v>
      </c>
      <c r="H406" s="166">
        <v>13.856999999999999</v>
      </c>
      <c r="L406" s="162"/>
      <c r="M406" s="167"/>
      <c r="N406" s="168"/>
      <c r="O406" s="168"/>
      <c r="P406" s="168"/>
      <c r="Q406" s="168"/>
      <c r="R406" s="168"/>
      <c r="S406" s="168"/>
      <c r="T406" s="169"/>
      <c r="AT406" s="164" t="s">
        <v>146</v>
      </c>
      <c r="AU406" s="164" t="s">
        <v>86</v>
      </c>
      <c r="AV406" s="11" t="s">
        <v>86</v>
      </c>
      <c r="AW406" s="11" t="s">
        <v>36</v>
      </c>
      <c r="AX406" s="11" t="s">
        <v>75</v>
      </c>
      <c r="AY406" s="164" t="s">
        <v>137</v>
      </c>
    </row>
    <row r="407" s="12" customFormat="1">
      <c r="B407" s="175"/>
      <c r="D407" s="163" t="s">
        <v>146</v>
      </c>
      <c r="E407" s="176" t="s">
        <v>1</v>
      </c>
      <c r="F407" s="177" t="s">
        <v>215</v>
      </c>
      <c r="H407" s="178">
        <v>27.274999999999999</v>
      </c>
      <c r="L407" s="175"/>
      <c r="M407" s="179"/>
      <c r="N407" s="180"/>
      <c r="O407" s="180"/>
      <c r="P407" s="180"/>
      <c r="Q407" s="180"/>
      <c r="R407" s="180"/>
      <c r="S407" s="180"/>
      <c r="T407" s="181"/>
      <c r="AT407" s="176" t="s">
        <v>146</v>
      </c>
      <c r="AU407" s="176" t="s">
        <v>86</v>
      </c>
      <c r="AV407" s="12" t="s">
        <v>144</v>
      </c>
      <c r="AW407" s="12" t="s">
        <v>36</v>
      </c>
      <c r="AX407" s="12" t="s">
        <v>83</v>
      </c>
      <c r="AY407" s="176" t="s">
        <v>137</v>
      </c>
    </row>
    <row r="408" s="1" customFormat="1" ht="16.5" customHeight="1">
      <c r="B408" s="151"/>
      <c r="C408" s="152" t="s">
        <v>834</v>
      </c>
      <c r="D408" s="152" t="s">
        <v>139</v>
      </c>
      <c r="E408" s="153" t="s">
        <v>835</v>
      </c>
      <c r="F408" s="154" t="s">
        <v>836</v>
      </c>
      <c r="G408" s="155" t="s">
        <v>150</v>
      </c>
      <c r="H408" s="156">
        <v>142.63999999999999</v>
      </c>
      <c r="I408" s="157">
        <v>0</v>
      </c>
      <c r="J408" s="157">
        <f>ROUND(I408*H408,2)</f>
        <v>0</v>
      </c>
      <c r="K408" s="154" t="s">
        <v>143</v>
      </c>
      <c r="L408" s="32"/>
      <c r="M408" s="60" t="s">
        <v>1</v>
      </c>
      <c r="N408" s="158" t="s">
        <v>46</v>
      </c>
      <c r="O408" s="159">
        <v>0</v>
      </c>
      <c r="P408" s="159">
        <f>O408*H408</f>
        <v>0</v>
      </c>
      <c r="Q408" s="159">
        <v>1.0311999999999999</v>
      </c>
      <c r="R408" s="159">
        <f>Q408*H408</f>
        <v>147.09036799999998</v>
      </c>
      <c r="S408" s="159">
        <v>0</v>
      </c>
      <c r="T408" s="160">
        <f>S408*H408</f>
        <v>0</v>
      </c>
      <c r="AR408" s="17" t="s">
        <v>144</v>
      </c>
      <c r="AT408" s="17" t="s">
        <v>139</v>
      </c>
      <c r="AU408" s="17" t="s">
        <v>86</v>
      </c>
      <c r="AY408" s="17" t="s">
        <v>137</v>
      </c>
      <c r="BE408" s="161">
        <f>IF(N408="základní",J408,0)</f>
        <v>0</v>
      </c>
      <c r="BF408" s="161">
        <f>IF(N408="snížená",J408,0)</f>
        <v>0</v>
      </c>
      <c r="BG408" s="161">
        <f>IF(N408="zákl. přenesená",J408,0)</f>
        <v>0</v>
      </c>
      <c r="BH408" s="161">
        <f>IF(N408="sníž. přenesená",J408,0)</f>
        <v>0</v>
      </c>
      <c r="BI408" s="161">
        <f>IF(N408="nulová",J408,0)</f>
        <v>0</v>
      </c>
      <c r="BJ408" s="17" t="s">
        <v>83</v>
      </c>
      <c r="BK408" s="161">
        <f>ROUND(I408*H408,2)</f>
        <v>0</v>
      </c>
      <c r="BL408" s="17" t="s">
        <v>144</v>
      </c>
      <c r="BM408" s="17" t="s">
        <v>837</v>
      </c>
    </row>
    <row r="409" s="1" customFormat="1">
      <c r="B409" s="32"/>
      <c r="D409" s="163" t="s">
        <v>152</v>
      </c>
      <c r="F409" s="170" t="s">
        <v>838</v>
      </c>
      <c r="L409" s="32"/>
      <c r="M409" s="171"/>
      <c r="N409" s="62"/>
      <c r="O409" s="62"/>
      <c r="P409" s="62"/>
      <c r="Q409" s="62"/>
      <c r="R409" s="62"/>
      <c r="S409" s="62"/>
      <c r="T409" s="63"/>
      <c r="AT409" s="17" t="s">
        <v>152</v>
      </c>
      <c r="AU409" s="17" t="s">
        <v>86</v>
      </c>
    </row>
    <row r="410" s="11" customFormat="1">
      <c r="B410" s="162"/>
      <c r="D410" s="163" t="s">
        <v>146</v>
      </c>
      <c r="E410" s="164" t="s">
        <v>1</v>
      </c>
      <c r="F410" s="165" t="s">
        <v>839</v>
      </c>
      <c r="H410" s="166">
        <v>35.435000000000002</v>
      </c>
      <c r="L410" s="162"/>
      <c r="M410" s="167"/>
      <c r="N410" s="168"/>
      <c r="O410" s="168"/>
      <c r="P410" s="168"/>
      <c r="Q410" s="168"/>
      <c r="R410" s="168"/>
      <c r="S410" s="168"/>
      <c r="T410" s="169"/>
      <c r="AT410" s="164" t="s">
        <v>146</v>
      </c>
      <c r="AU410" s="164" t="s">
        <v>86</v>
      </c>
      <c r="AV410" s="11" t="s">
        <v>86</v>
      </c>
      <c r="AW410" s="11" t="s">
        <v>36</v>
      </c>
      <c r="AX410" s="11" t="s">
        <v>75</v>
      </c>
      <c r="AY410" s="164" t="s">
        <v>137</v>
      </c>
    </row>
    <row r="411" s="11" customFormat="1">
      <c r="B411" s="162"/>
      <c r="D411" s="163" t="s">
        <v>146</v>
      </c>
      <c r="E411" s="164" t="s">
        <v>1</v>
      </c>
      <c r="F411" s="165" t="s">
        <v>840</v>
      </c>
      <c r="H411" s="166">
        <v>24.748999999999999</v>
      </c>
      <c r="L411" s="162"/>
      <c r="M411" s="167"/>
      <c r="N411" s="168"/>
      <c r="O411" s="168"/>
      <c r="P411" s="168"/>
      <c r="Q411" s="168"/>
      <c r="R411" s="168"/>
      <c r="S411" s="168"/>
      <c r="T411" s="169"/>
      <c r="AT411" s="164" t="s">
        <v>146</v>
      </c>
      <c r="AU411" s="164" t="s">
        <v>86</v>
      </c>
      <c r="AV411" s="11" t="s">
        <v>86</v>
      </c>
      <c r="AW411" s="11" t="s">
        <v>36</v>
      </c>
      <c r="AX411" s="11" t="s">
        <v>75</v>
      </c>
      <c r="AY411" s="164" t="s">
        <v>137</v>
      </c>
    </row>
    <row r="412" s="11" customFormat="1">
      <c r="B412" s="162"/>
      <c r="D412" s="163" t="s">
        <v>146</v>
      </c>
      <c r="E412" s="164" t="s">
        <v>1</v>
      </c>
      <c r="F412" s="165" t="s">
        <v>841</v>
      </c>
      <c r="H412" s="166">
        <v>10.82</v>
      </c>
      <c r="L412" s="162"/>
      <c r="M412" s="167"/>
      <c r="N412" s="168"/>
      <c r="O412" s="168"/>
      <c r="P412" s="168"/>
      <c r="Q412" s="168"/>
      <c r="R412" s="168"/>
      <c r="S412" s="168"/>
      <c r="T412" s="169"/>
      <c r="AT412" s="164" t="s">
        <v>146</v>
      </c>
      <c r="AU412" s="164" t="s">
        <v>86</v>
      </c>
      <c r="AV412" s="11" t="s">
        <v>86</v>
      </c>
      <c r="AW412" s="11" t="s">
        <v>36</v>
      </c>
      <c r="AX412" s="11" t="s">
        <v>75</v>
      </c>
      <c r="AY412" s="164" t="s">
        <v>137</v>
      </c>
    </row>
    <row r="413" s="11" customFormat="1">
      <c r="B413" s="162"/>
      <c r="D413" s="163" t="s">
        <v>146</v>
      </c>
      <c r="E413" s="164" t="s">
        <v>1</v>
      </c>
      <c r="F413" s="165" t="s">
        <v>842</v>
      </c>
      <c r="H413" s="166">
        <v>19.076000000000001</v>
      </c>
      <c r="L413" s="162"/>
      <c r="M413" s="167"/>
      <c r="N413" s="168"/>
      <c r="O413" s="168"/>
      <c r="P413" s="168"/>
      <c r="Q413" s="168"/>
      <c r="R413" s="168"/>
      <c r="S413" s="168"/>
      <c r="T413" s="169"/>
      <c r="AT413" s="164" t="s">
        <v>146</v>
      </c>
      <c r="AU413" s="164" t="s">
        <v>86</v>
      </c>
      <c r="AV413" s="11" t="s">
        <v>86</v>
      </c>
      <c r="AW413" s="11" t="s">
        <v>36</v>
      </c>
      <c r="AX413" s="11" t="s">
        <v>75</v>
      </c>
      <c r="AY413" s="164" t="s">
        <v>137</v>
      </c>
    </row>
    <row r="414" s="11" customFormat="1">
      <c r="B414" s="162"/>
      <c r="D414" s="163" t="s">
        <v>146</v>
      </c>
      <c r="E414" s="164" t="s">
        <v>1</v>
      </c>
      <c r="F414" s="165" t="s">
        <v>843</v>
      </c>
      <c r="H414" s="166">
        <v>10.24</v>
      </c>
      <c r="L414" s="162"/>
      <c r="M414" s="167"/>
      <c r="N414" s="168"/>
      <c r="O414" s="168"/>
      <c r="P414" s="168"/>
      <c r="Q414" s="168"/>
      <c r="R414" s="168"/>
      <c r="S414" s="168"/>
      <c r="T414" s="169"/>
      <c r="AT414" s="164" t="s">
        <v>146</v>
      </c>
      <c r="AU414" s="164" t="s">
        <v>86</v>
      </c>
      <c r="AV414" s="11" t="s">
        <v>86</v>
      </c>
      <c r="AW414" s="11" t="s">
        <v>36</v>
      </c>
      <c r="AX414" s="11" t="s">
        <v>75</v>
      </c>
      <c r="AY414" s="164" t="s">
        <v>137</v>
      </c>
    </row>
    <row r="415" s="11" customFormat="1">
      <c r="B415" s="162"/>
      <c r="D415" s="163" t="s">
        <v>146</v>
      </c>
      <c r="E415" s="164" t="s">
        <v>1</v>
      </c>
      <c r="F415" s="165" t="s">
        <v>844</v>
      </c>
      <c r="H415" s="166">
        <v>42.32</v>
      </c>
      <c r="L415" s="162"/>
      <c r="M415" s="167"/>
      <c r="N415" s="168"/>
      <c r="O415" s="168"/>
      <c r="P415" s="168"/>
      <c r="Q415" s="168"/>
      <c r="R415" s="168"/>
      <c r="S415" s="168"/>
      <c r="T415" s="169"/>
      <c r="AT415" s="164" t="s">
        <v>146</v>
      </c>
      <c r="AU415" s="164" t="s">
        <v>86</v>
      </c>
      <c r="AV415" s="11" t="s">
        <v>86</v>
      </c>
      <c r="AW415" s="11" t="s">
        <v>36</v>
      </c>
      <c r="AX415" s="11" t="s">
        <v>75</v>
      </c>
      <c r="AY415" s="164" t="s">
        <v>137</v>
      </c>
    </row>
    <row r="416" s="12" customFormat="1">
      <c r="B416" s="175"/>
      <c r="D416" s="163" t="s">
        <v>146</v>
      </c>
      <c r="E416" s="176" t="s">
        <v>1</v>
      </c>
      <c r="F416" s="177" t="s">
        <v>215</v>
      </c>
      <c r="H416" s="178">
        <v>142.63999999999999</v>
      </c>
      <c r="L416" s="175"/>
      <c r="M416" s="179"/>
      <c r="N416" s="180"/>
      <c r="O416" s="180"/>
      <c r="P416" s="180"/>
      <c r="Q416" s="180"/>
      <c r="R416" s="180"/>
      <c r="S416" s="180"/>
      <c r="T416" s="181"/>
      <c r="AT416" s="176" t="s">
        <v>146</v>
      </c>
      <c r="AU416" s="176" t="s">
        <v>86</v>
      </c>
      <c r="AV416" s="12" t="s">
        <v>144</v>
      </c>
      <c r="AW416" s="12" t="s">
        <v>36</v>
      </c>
      <c r="AX416" s="12" t="s">
        <v>83</v>
      </c>
      <c r="AY416" s="176" t="s">
        <v>137</v>
      </c>
    </row>
    <row r="417" s="10" customFormat="1" ht="22.8" customHeight="1">
      <c r="B417" s="139"/>
      <c r="D417" s="140" t="s">
        <v>74</v>
      </c>
      <c r="E417" s="149" t="s">
        <v>166</v>
      </c>
      <c r="F417" s="149" t="s">
        <v>258</v>
      </c>
      <c r="J417" s="150">
        <f>BK417</f>
        <v>0</v>
      </c>
      <c r="L417" s="139"/>
      <c r="M417" s="143"/>
      <c r="N417" s="144"/>
      <c r="O417" s="144"/>
      <c r="P417" s="145">
        <f>SUM(P418:P441)</f>
        <v>0</v>
      </c>
      <c r="Q417" s="144"/>
      <c r="R417" s="145">
        <f>SUM(R418:R441)</f>
        <v>0</v>
      </c>
      <c r="S417" s="144"/>
      <c r="T417" s="146">
        <f>SUM(T418:T441)</f>
        <v>0</v>
      </c>
      <c r="AR417" s="140" t="s">
        <v>83</v>
      </c>
      <c r="AT417" s="147" t="s">
        <v>74</v>
      </c>
      <c r="AU417" s="147" t="s">
        <v>83</v>
      </c>
      <c r="AY417" s="140" t="s">
        <v>137</v>
      </c>
      <c r="BK417" s="148">
        <f>SUM(BK418:BK441)</f>
        <v>0</v>
      </c>
    </row>
    <row r="418" s="1" customFormat="1" ht="16.5" customHeight="1">
      <c r="B418" s="151"/>
      <c r="C418" s="152" t="s">
        <v>845</v>
      </c>
      <c r="D418" s="152" t="s">
        <v>139</v>
      </c>
      <c r="E418" s="153" t="s">
        <v>846</v>
      </c>
      <c r="F418" s="154" t="s">
        <v>847</v>
      </c>
      <c r="G418" s="155" t="s">
        <v>150</v>
      </c>
      <c r="H418" s="156">
        <v>369.97500000000002</v>
      </c>
      <c r="I418" s="157">
        <v>0</v>
      </c>
      <c r="J418" s="157">
        <f>ROUND(I418*H418,2)</f>
        <v>0</v>
      </c>
      <c r="K418" s="154" t="s">
        <v>143</v>
      </c>
      <c r="L418" s="32"/>
      <c r="M418" s="60" t="s">
        <v>1</v>
      </c>
      <c r="N418" s="158" t="s">
        <v>46</v>
      </c>
      <c r="O418" s="159">
        <v>0</v>
      </c>
      <c r="P418" s="159">
        <f>O418*H418</f>
        <v>0</v>
      </c>
      <c r="Q418" s="159">
        <v>0</v>
      </c>
      <c r="R418" s="159">
        <f>Q418*H418</f>
        <v>0</v>
      </c>
      <c r="S418" s="159">
        <v>0</v>
      </c>
      <c r="T418" s="160">
        <f>S418*H418</f>
        <v>0</v>
      </c>
      <c r="AR418" s="17" t="s">
        <v>144</v>
      </c>
      <c r="AT418" s="17" t="s">
        <v>139</v>
      </c>
      <c r="AU418" s="17" t="s">
        <v>86</v>
      </c>
      <c r="AY418" s="17" t="s">
        <v>137</v>
      </c>
      <c r="BE418" s="161">
        <f>IF(N418="základní",J418,0)</f>
        <v>0</v>
      </c>
      <c r="BF418" s="161">
        <f>IF(N418="snížená",J418,0)</f>
        <v>0</v>
      </c>
      <c r="BG418" s="161">
        <f>IF(N418="zákl. přenesená",J418,0)</f>
        <v>0</v>
      </c>
      <c r="BH418" s="161">
        <f>IF(N418="sníž. přenesená",J418,0)</f>
        <v>0</v>
      </c>
      <c r="BI418" s="161">
        <f>IF(N418="nulová",J418,0)</f>
        <v>0</v>
      </c>
      <c r="BJ418" s="17" t="s">
        <v>83</v>
      </c>
      <c r="BK418" s="161">
        <f>ROUND(I418*H418,2)</f>
        <v>0</v>
      </c>
      <c r="BL418" s="17" t="s">
        <v>144</v>
      </c>
      <c r="BM418" s="17" t="s">
        <v>848</v>
      </c>
    </row>
    <row r="419" s="1" customFormat="1">
      <c r="B419" s="32"/>
      <c r="D419" s="163" t="s">
        <v>152</v>
      </c>
      <c r="F419" s="170" t="s">
        <v>849</v>
      </c>
      <c r="L419" s="32"/>
      <c r="M419" s="171"/>
      <c r="N419" s="62"/>
      <c r="O419" s="62"/>
      <c r="P419" s="62"/>
      <c r="Q419" s="62"/>
      <c r="R419" s="62"/>
      <c r="S419" s="62"/>
      <c r="T419" s="63"/>
      <c r="AT419" s="17" t="s">
        <v>152</v>
      </c>
      <c r="AU419" s="17" t="s">
        <v>86</v>
      </c>
    </row>
    <row r="420" s="11" customFormat="1">
      <c r="B420" s="162"/>
      <c r="D420" s="163" t="s">
        <v>146</v>
      </c>
      <c r="E420" s="164" t="s">
        <v>1</v>
      </c>
      <c r="F420" s="165" t="s">
        <v>850</v>
      </c>
      <c r="H420" s="166">
        <v>369.97500000000002</v>
      </c>
      <c r="L420" s="162"/>
      <c r="M420" s="167"/>
      <c r="N420" s="168"/>
      <c r="O420" s="168"/>
      <c r="P420" s="168"/>
      <c r="Q420" s="168"/>
      <c r="R420" s="168"/>
      <c r="S420" s="168"/>
      <c r="T420" s="169"/>
      <c r="AT420" s="164" t="s">
        <v>146</v>
      </c>
      <c r="AU420" s="164" t="s">
        <v>86</v>
      </c>
      <c r="AV420" s="11" t="s">
        <v>86</v>
      </c>
      <c r="AW420" s="11" t="s">
        <v>36</v>
      </c>
      <c r="AX420" s="11" t="s">
        <v>83</v>
      </c>
      <c r="AY420" s="164" t="s">
        <v>137</v>
      </c>
    </row>
    <row r="421" s="1" customFormat="1" ht="16.5" customHeight="1">
      <c r="B421" s="151"/>
      <c r="C421" s="152" t="s">
        <v>851</v>
      </c>
      <c r="D421" s="152" t="s">
        <v>139</v>
      </c>
      <c r="E421" s="153" t="s">
        <v>852</v>
      </c>
      <c r="F421" s="154" t="s">
        <v>853</v>
      </c>
      <c r="G421" s="155" t="s">
        <v>150</v>
      </c>
      <c r="H421" s="156">
        <v>405.75</v>
      </c>
      <c r="I421" s="157">
        <v>0</v>
      </c>
      <c r="J421" s="157">
        <f>ROUND(I421*H421,2)</f>
        <v>0</v>
      </c>
      <c r="K421" s="154" t="s">
        <v>143</v>
      </c>
      <c r="L421" s="32"/>
      <c r="M421" s="60" t="s">
        <v>1</v>
      </c>
      <c r="N421" s="158" t="s">
        <v>46</v>
      </c>
      <c r="O421" s="159">
        <v>0</v>
      </c>
      <c r="P421" s="159">
        <f>O421*H421</f>
        <v>0</v>
      </c>
      <c r="Q421" s="159">
        <v>0</v>
      </c>
      <c r="R421" s="159">
        <f>Q421*H421</f>
        <v>0</v>
      </c>
      <c r="S421" s="159">
        <v>0</v>
      </c>
      <c r="T421" s="160">
        <f>S421*H421</f>
        <v>0</v>
      </c>
      <c r="AR421" s="17" t="s">
        <v>144</v>
      </c>
      <c r="AT421" s="17" t="s">
        <v>139</v>
      </c>
      <c r="AU421" s="17" t="s">
        <v>86</v>
      </c>
      <c r="AY421" s="17" t="s">
        <v>137</v>
      </c>
      <c r="BE421" s="161">
        <f>IF(N421="základní",J421,0)</f>
        <v>0</v>
      </c>
      <c r="BF421" s="161">
        <f>IF(N421="snížená",J421,0)</f>
        <v>0</v>
      </c>
      <c r="BG421" s="161">
        <f>IF(N421="zákl. přenesená",J421,0)</f>
        <v>0</v>
      </c>
      <c r="BH421" s="161">
        <f>IF(N421="sníž. přenesená",J421,0)</f>
        <v>0</v>
      </c>
      <c r="BI421" s="161">
        <f>IF(N421="nulová",J421,0)</f>
        <v>0</v>
      </c>
      <c r="BJ421" s="17" t="s">
        <v>83</v>
      </c>
      <c r="BK421" s="161">
        <f>ROUND(I421*H421,2)</f>
        <v>0</v>
      </c>
      <c r="BL421" s="17" t="s">
        <v>144</v>
      </c>
      <c r="BM421" s="17" t="s">
        <v>854</v>
      </c>
    </row>
    <row r="422" s="1" customFormat="1">
      <c r="B422" s="32"/>
      <c r="D422" s="163" t="s">
        <v>152</v>
      </c>
      <c r="F422" s="170" t="s">
        <v>855</v>
      </c>
      <c r="L422" s="32"/>
      <c r="M422" s="171"/>
      <c r="N422" s="62"/>
      <c r="O422" s="62"/>
      <c r="P422" s="62"/>
      <c r="Q422" s="62"/>
      <c r="R422" s="62"/>
      <c r="S422" s="62"/>
      <c r="T422" s="63"/>
      <c r="AT422" s="17" t="s">
        <v>152</v>
      </c>
      <c r="AU422" s="17" t="s">
        <v>86</v>
      </c>
    </row>
    <row r="423" s="11" customFormat="1">
      <c r="B423" s="162"/>
      <c r="D423" s="163" t="s">
        <v>146</v>
      </c>
      <c r="E423" s="164" t="s">
        <v>1</v>
      </c>
      <c r="F423" s="165" t="s">
        <v>856</v>
      </c>
      <c r="H423" s="166">
        <v>405.75</v>
      </c>
      <c r="L423" s="162"/>
      <c r="M423" s="167"/>
      <c r="N423" s="168"/>
      <c r="O423" s="168"/>
      <c r="P423" s="168"/>
      <c r="Q423" s="168"/>
      <c r="R423" s="168"/>
      <c r="S423" s="168"/>
      <c r="T423" s="169"/>
      <c r="AT423" s="164" t="s">
        <v>146</v>
      </c>
      <c r="AU423" s="164" t="s">
        <v>86</v>
      </c>
      <c r="AV423" s="11" t="s">
        <v>86</v>
      </c>
      <c r="AW423" s="11" t="s">
        <v>36</v>
      </c>
      <c r="AX423" s="11" t="s">
        <v>83</v>
      </c>
      <c r="AY423" s="164" t="s">
        <v>137</v>
      </c>
    </row>
    <row r="424" s="1" customFormat="1" ht="16.5" customHeight="1">
      <c r="B424" s="151"/>
      <c r="C424" s="152" t="s">
        <v>857</v>
      </c>
      <c r="D424" s="152" t="s">
        <v>139</v>
      </c>
      <c r="E424" s="153" t="s">
        <v>858</v>
      </c>
      <c r="F424" s="154" t="s">
        <v>859</v>
      </c>
      <c r="G424" s="155" t="s">
        <v>150</v>
      </c>
      <c r="H424" s="156">
        <v>416.77499999999998</v>
      </c>
      <c r="I424" s="157">
        <v>0</v>
      </c>
      <c r="J424" s="157">
        <f>ROUND(I424*H424,2)</f>
        <v>0</v>
      </c>
      <c r="K424" s="154" t="s">
        <v>143</v>
      </c>
      <c r="L424" s="32"/>
      <c r="M424" s="60" t="s">
        <v>1</v>
      </c>
      <c r="N424" s="158" t="s">
        <v>46</v>
      </c>
      <c r="O424" s="159">
        <v>0</v>
      </c>
      <c r="P424" s="159">
        <f>O424*H424</f>
        <v>0</v>
      </c>
      <c r="Q424" s="159">
        <v>0</v>
      </c>
      <c r="R424" s="159">
        <f>Q424*H424</f>
        <v>0</v>
      </c>
      <c r="S424" s="159">
        <v>0</v>
      </c>
      <c r="T424" s="160">
        <f>S424*H424</f>
        <v>0</v>
      </c>
      <c r="AR424" s="17" t="s">
        <v>144</v>
      </c>
      <c r="AT424" s="17" t="s">
        <v>139</v>
      </c>
      <c r="AU424" s="17" t="s">
        <v>86</v>
      </c>
      <c r="AY424" s="17" t="s">
        <v>137</v>
      </c>
      <c r="BE424" s="161">
        <f>IF(N424="základní",J424,0)</f>
        <v>0</v>
      </c>
      <c r="BF424" s="161">
        <f>IF(N424="snížená",J424,0)</f>
        <v>0</v>
      </c>
      <c r="BG424" s="161">
        <f>IF(N424="zákl. přenesená",J424,0)</f>
        <v>0</v>
      </c>
      <c r="BH424" s="161">
        <f>IF(N424="sníž. přenesená",J424,0)</f>
        <v>0</v>
      </c>
      <c r="BI424" s="161">
        <f>IF(N424="nulová",J424,0)</f>
        <v>0</v>
      </c>
      <c r="BJ424" s="17" t="s">
        <v>83</v>
      </c>
      <c r="BK424" s="161">
        <f>ROUND(I424*H424,2)</f>
        <v>0</v>
      </c>
      <c r="BL424" s="17" t="s">
        <v>144</v>
      </c>
      <c r="BM424" s="17" t="s">
        <v>860</v>
      </c>
    </row>
    <row r="425" s="11" customFormat="1">
      <c r="B425" s="162"/>
      <c r="D425" s="163" t="s">
        <v>146</v>
      </c>
      <c r="E425" s="164" t="s">
        <v>1</v>
      </c>
      <c r="F425" s="165" t="s">
        <v>861</v>
      </c>
      <c r="H425" s="166">
        <v>416.77499999999998</v>
      </c>
      <c r="L425" s="162"/>
      <c r="M425" s="167"/>
      <c r="N425" s="168"/>
      <c r="O425" s="168"/>
      <c r="P425" s="168"/>
      <c r="Q425" s="168"/>
      <c r="R425" s="168"/>
      <c r="S425" s="168"/>
      <c r="T425" s="169"/>
      <c r="AT425" s="164" t="s">
        <v>146</v>
      </c>
      <c r="AU425" s="164" t="s">
        <v>86</v>
      </c>
      <c r="AV425" s="11" t="s">
        <v>86</v>
      </c>
      <c r="AW425" s="11" t="s">
        <v>36</v>
      </c>
      <c r="AX425" s="11" t="s">
        <v>83</v>
      </c>
      <c r="AY425" s="164" t="s">
        <v>137</v>
      </c>
    </row>
    <row r="426" s="1" customFormat="1" ht="16.5" customHeight="1">
      <c r="B426" s="151"/>
      <c r="C426" s="152" t="s">
        <v>862</v>
      </c>
      <c r="D426" s="152" t="s">
        <v>139</v>
      </c>
      <c r="E426" s="153" t="s">
        <v>863</v>
      </c>
      <c r="F426" s="154" t="s">
        <v>864</v>
      </c>
      <c r="G426" s="155" t="s">
        <v>150</v>
      </c>
      <c r="H426" s="156">
        <v>416.77499999999998</v>
      </c>
      <c r="I426" s="157">
        <v>0</v>
      </c>
      <c r="J426" s="157">
        <f>ROUND(I426*H426,2)</f>
        <v>0</v>
      </c>
      <c r="K426" s="154" t="s">
        <v>143</v>
      </c>
      <c r="L426" s="32"/>
      <c r="M426" s="60" t="s">
        <v>1</v>
      </c>
      <c r="N426" s="158" t="s">
        <v>46</v>
      </c>
      <c r="O426" s="159">
        <v>0</v>
      </c>
      <c r="P426" s="159">
        <f>O426*H426</f>
        <v>0</v>
      </c>
      <c r="Q426" s="159">
        <v>0</v>
      </c>
      <c r="R426" s="159">
        <f>Q426*H426</f>
        <v>0</v>
      </c>
      <c r="S426" s="159">
        <v>0</v>
      </c>
      <c r="T426" s="160">
        <f>S426*H426</f>
        <v>0</v>
      </c>
      <c r="AR426" s="17" t="s">
        <v>144</v>
      </c>
      <c r="AT426" s="17" t="s">
        <v>139</v>
      </c>
      <c r="AU426" s="17" t="s">
        <v>86</v>
      </c>
      <c r="AY426" s="17" t="s">
        <v>137</v>
      </c>
      <c r="BE426" s="161">
        <f>IF(N426="základní",J426,0)</f>
        <v>0</v>
      </c>
      <c r="BF426" s="161">
        <f>IF(N426="snížená",J426,0)</f>
        <v>0</v>
      </c>
      <c r="BG426" s="161">
        <f>IF(N426="zákl. přenesená",J426,0)</f>
        <v>0</v>
      </c>
      <c r="BH426" s="161">
        <f>IF(N426="sníž. přenesená",J426,0)</f>
        <v>0</v>
      </c>
      <c r="BI426" s="161">
        <f>IF(N426="nulová",J426,0)</f>
        <v>0</v>
      </c>
      <c r="BJ426" s="17" t="s">
        <v>83</v>
      </c>
      <c r="BK426" s="161">
        <f>ROUND(I426*H426,2)</f>
        <v>0</v>
      </c>
      <c r="BL426" s="17" t="s">
        <v>144</v>
      </c>
      <c r="BM426" s="17" t="s">
        <v>865</v>
      </c>
    </row>
    <row r="427" s="1" customFormat="1">
      <c r="B427" s="32"/>
      <c r="D427" s="163" t="s">
        <v>152</v>
      </c>
      <c r="F427" s="170" t="s">
        <v>866</v>
      </c>
      <c r="L427" s="32"/>
      <c r="M427" s="171"/>
      <c r="N427" s="62"/>
      <c r="O427" s="62"/>
      <c r="P427" s="62"/>
      <c r="Q427" s="62"/>
      <c r="R427" s="62"/>
      <c r="S427" s="62"/>
      <c r="T427" s="63"/>
      <c r="AT427" s="17" t="s">
        <v>152</v>
      </c>
      <c r="AU427" s="17" t="s">
        <v>86</v>
      </c>
    </row>
    <row r="428" s="1" customFormat="1" ht="16.5" customHeight="1">
      <c r="B428" s="151"/>
      <c r="C428" s="152" t="s">
        <v>867</v>
      </c>
      <c r="D428" s="152" t="s">
        <v>139</v>
      </c>
      <c r="E428" s="153" t="s">
        <v>868</v>
      </c>
      <c r="F428" s="154" t="s">
        <v>869</v>
      </c>
      <c r="G428" s="155" t="s">
        <v>150</v>
      </c>
      <c r="H428" s="156">
        <v>881.77499999999998</v>
      </c>
      <c r="I428" s="157">
        <v>0</v>
      </c>
      <c r="J428" s="157">
        <f>ROUND(I428*H428,2)</f>
        <v>0</v>
      </c>
      <c r="K428" s="154" t="s">
        <v>143</v>
      </c>
      <c r="L428" s="32"/>
      <c r="M428" s="60" t="s">
        <v>1</v>
      </c>
      <c r="N428" s="158" t="s">
        <v>46</v>
      </c>
      <c r="O428" s="159">
        <v>0</v>
      </c>
      <c r="P428" s="159">
        <f>O428*H428</f>
        <v>0</v>
      </c>
      <c r="Q428" s="159">
        <v>0</v>
      </c>
      <c r="R428" s="159">
        <f>Q428*H428</f>
        <v>0</v>
      </c>
      <c r="S428" s="159">
        <v>0</v>
      </c>
      <c r="T428" s="160">
        <f>S428*H428</f>
        <v>0</v>
      </c>
      <c r="AR428" s="17" t="s">
        <v>144</v>
      </c>
      <c r="AT428" s="17" t="s">
        <v>139</v>
      </c>
      <c r="AU428" s="17" t="s">
        <v>86</v>
      </c>
      <c r="AY428" s="17" t="s">
        <v>137</v>
      </c>
      <c r="BE428" s="161">
        <f>IF(N428="základní",J428,0)</f>
        <v>0</v>
      </c>
      <c r="BF428" s="161">
        <f>IF(N428="snížená",J428,0)</f>
        <v>0</v>
      </c>
      <c r="BG428" s="161">
        <f>IF(N428="zákl. přenesená",J428,0)</f>
        <v>0</v>
      </c>
      <c r="BH428" s="161">
        <f>IF(N428="sníž. přenesená",J428,0)</f>
        <v>0</v>
      </c>
      <c r="BI428" s="161">
        <f>IF(N428="nulová",J428,0)</f>
        <v>0</v>
      </c>
      <c r="BJ428" s="17" t="s">
        <v>83</v>
      </c>
      <c r="BK428" s="161">
        <f>ROUND(I428*H428,2)</f>
        <v>0</v>
      </c>
      <c r="BL428" s="17" t="s">
        <v>144</v>
      </c>
      <c r="BM428" s="17" t="s">
        <v>870</v>
      </c>
    </row>
    <row r="429" s="1" customFormat="1">
      <c r="B429" s="32"/>
      <c r="D429" s="163" t="s">
        <v>152</v>
      </c>
      <c r="F429" s="170" t="s">
        <v>871</v>
      </c>
      <c r="L429" s="32"/>
      <c r="M429" s="171"/>
      <c r="N429" s="62"/>
      <c r="O429" s="62"/>
      <c r="P429" s="62"/>
      <c r="Q429" s="62"/>
      <c r="R429" s="62"/>
      <c r="S429" s="62"/>
      <c r="T429" s="63"/>
      <c r="AT429" s="17" t="s">
        <v>152</v>
      </c>
      <c r="AU429" s="17" t="s">
        <v>86</v>
      </c>
    </row>
    <row r="430" s="11" customFormat="1">
      <c r="B430" s="162"/>
      <c r="D430" s="163" t="s">
        <v>146</v>
      </c>
      <c r="E430" s="164" t="s">
        <v>1</v>
      </c>
      <c r="F430" s="165" t="s">
        <v>872</v>
      </c>
      <c r="H430" s="166">
        <v>465</v>
      </c>
      <c r="L430" s="162"/>
      <c r="M430" s="167"/>
      <c r="N430" s="168"/>
      <c r="O430" s="168"/>
      <c r="P430" s="168"/>
      <c r="Q430" s="168"/>
      <c r="R430" s="168"/>
      <c r="S430" s="168"/>
      <c r="T430" s="169"/>
      <c r="AT430" s="164" t="s">
        <v>146</v>
      </c>
      <c r="AU430" s="164" t="s">
        <v>86</v>
      </c>
      <c r="AV430" s="11" t="s">
        <v>86</v>
      </c>
      <c r="AW430" s="11" t="s">
        <v>36</v>
      </c>
      <c r="AX430" s="11" t="s">
        <v>75</v>
      </c>
      <c r="AY430" s="164" t="s">
        <v>137</v>
      </c>
    </row>
    <row r="431" s="11" customFormat="1">
      <c r="B431" s="162"/>
      <c r="D431" s="163" t="s">
        <v>146</v>
      </c>
      <c r="E431" s="164" t="s">
        <v>1</v>
      </c>
      <c r="F431" s="165" t="s">
        <v>873</v>
      </c>
      <c r="H431" s="166">
        <v>416.77499999999998</v>
      </c>
      <c r="L431" s="162"/>
      <c r="M431" s="167"/>
      <c r="N431" s="168"/>
      <c r="O431" s="168"/>
      <c r="P431" s="168"/>
      <c r="Q431" s="168"/>
      <c r="R431" s="168"/>
      <c r="S431" s="168"/>
      <c r="T431" s="169"/>
      <c r="AT431" s="164" t="s">
        <v>146</v>
      </c>
      <c r="AU431" s="164" t="s">
        <v>86</v>
      </c>
      <c r="AV431" s="11" t="s">
        <v>86</v>
      </c>
      <c r="AW431" s="11" t="s">
        <v>36</v>
      </c>
      <c r="AX431" s="11" t="s">
        <v>75</v>
      </c>
      <c r="AY431" s="164" t="s">
        <v>137</v>
      </c>
    </row>
    <row r="432" s="12" customFormat="1">
      <c r="B432" s="175"/>
      <c r="D432" s="163" t="s">
        <v>146</v>
      </c>
      <c r="E432" s="176" t="s">
        <v>1</v>
      </c>
      <c r="F432" s="177" t="s">
        <v>215</v>
      </c>
      <c r="H432" s="178">
        <v>881.77499999999998</v>
      </c>
      <c r="L432" s="175"/>
      <c r="M432" s="179"/>
      <c r="N432" s="180"/>
      <c r="O432" s="180"/>
      <c r="P432" s="180"/>
      <c r="Q432" s="180"/>
      <c r="R432" s="180"/>
      <c r="S432" s="180"/>
      <c r="T432" s="181"/>
      <c r="AT432" s="176" t="s">
        <v>146</v>
      </c>
      <c r="AU432" s="176" t="s">
        <v>86</v>
      </c>
      <c r="AV432" s="12" t="s">
        <v>144</v>
      </c>
      <c r="AW432" s="12" t="s">
        <v>36</v>
      </c>
      <c r="AX432" s="12" t="s">
        <v>83</v>
      </c>
      <c r="AY432" s="176" t="s">
        <v>137</v>
      </c>
    </row>
    <row r="433" s="1" customFormat="1" ht="16.5" customHeight="1">
      <c r="B433" s="151"/>
      <c r="C433" s="152" t="s">
        <v>874</v>
      </c>
      <c r="D433" s="152" t="s">
        <v>139</v>
      </c>
      <c r="E433" s="153" t="s">
        <v>875</v>
      </c>
      <c r="F433" s="154" t="s">
        <v>876</v>
      </c>
      <c r="G433" s="155" t="s">
        <v>150</v>
      </c>
      <c r="H433" s="156">
        <v>465</v>
      </c>
      <c r="I433" s="157">
        <v>0</v>
      </c>
      <c r="J433" s="157">
        <f>ROUND(I433*H433,2)</f>
        <v>0</v>
      </c>
      <c r="K433" s="154" t="s">
        <v>143</v>
      </c>
      <c r="L433" s="32"/>
      <c r="M433" s="60" t="s">
        <v>1</v>
      </c>
      <c r="N433" s="158" t="s">
        <v>46</v>
      </c>
      <c r="O433" s="159">
        <v>0</v>
      </c>
      <c r="P433" s="159">
        <f>O433*H433</f>
        <v>0</v>
      </c>
      <c r="Q433" s="159">
        <v>0</v>
      </c>
      <c r="R433" s="159">
        <f>Q433*H433</f>
        <v>0</v>
      </c>
      <c r="S433" s="159">
        <v>0</v>
      </c>
      <c r="T433" s="160">
        <f>S433*H433</f>
        <v>0</v>
      </c>
      <c r="AR433" s="17" t="s">
        <v>144</v>
      </c>
      <c r="AT433" s="17" t="s">
        <v>139</v>
      </c>
      <c r="AU433" s="17" t="s">
        <v>86</v>
      </c>
      <c r="AY433" s="17" t="s">
        <v>137</v>
      </c>
      <c r="BE433" s="161">
        <f>IF(N433="základní",J433,0)</f>
        <v>0</v>
      </c>
      <c r="BF433" s="161">
        <f>IF(N433="snížená",J433,0)</f>
        <v>0</v>
      </c>
      <c r="BG433" s="161">
        <f>IF(N433="zákl. přenesená",J433,0)</f>
        <v>0</v>
      </c>
      <c r="BH433" s="161">
        <f>IF(N433="sníž. přenesená",J433,0)</f>
        <v>0</v>
      </c>
      <c r="BI433" s="161">
        <f>IF(N433="nulová",J433,0)</f>
        <v>0</v>
      </c>
      <c r="BJ433" s="17" t="s">
        <v>83</v>
      </c>
      <c r="BK433" s="161">
        <f>ROUND(I433*H433,2)</f>
        <v>0</v>
      </c>
      <c r="BL433" s="17" t="s">
        <v>144</v>
      </c>
      <c r="BM433" s="17" t="s">
        <v>877</v>
      </c>
    </row>
    <row r="434" s="11" customFormat="1">
      <c r="B434" s="162"/>
      <c r="D434" s="163" t="s">
        <v>146</v>
      </c>
      <c r="E434" s="164" t="s">
        <v>1</v>
      </c>
      <c r="F434" s="165" t="s">
        <v>878</v>
      </c>
      <c r="H434" s="166">
        <v>465</v>
      </c>
      <c r="L434" s="162"/>
      <c r="M434" s="167"/>
      <c r="N434" s="168"/>
      <c r="O434" s="168"/>
      <c r="P434" s="168"/>
      <c r="Q434" s="168"/>
      <c r="R434" s="168"/>
      <c r="S434" s="168"/>
      <c r="T434" s="169"/>
      <c r="AT434" s="164" t="s">
        <v>146</v>
      </c>
      <c r="AU434" s="164" t="s">
        <v>86</v>
      </c>
      <c r="AV434" s="11" t="s">
        <v>86</v>
      </c>
      <c r="AW434" s="11" t="s">
        <v>36</v>
      </c>
      <c r="AX434" s="11" t="s">
        <v>83</v>
      </c>
      <c r="AY434" s="164" t="s">
        <v>137</v>
      </c>
    </row>
    <row r="435" s="1" customFormat="1" ht="16.5" customHeight="1">
      <c r="B435" s="151"/>
      <c r="C435" s="152" t="s">
        <v>879</v>
      </c>
      <c r="D435" s="152" t="s">
        <v>139</v>
      </c>
      <c r="E435" s="153" t="s">
        <v>880</v>
      </c>
      <c r="F435" s="154" t="s">
        <v>881</v>
      </c>
      <c r="G435" s="155" t="s">
        <v>150</v>
      </c>
      <c r="H435" s="156">
        <v>48.225000000000001</v>
      </c>
      <c r="I435" s="157">
        <v>0</v>
      </c>
      <c r="J435" s="157">
        <f>ROUND(I435*H435,2)</f>
        <v>0</v>
      </c>
      <c r="K435" s="154" t="s">
        <v>143</v>
      </c>
      <c r="L435" s="32"/>
      <c r="M435" s="60" t="s">
        <v>1</v>
      </c>
      <c r="N435" s="158" t="s">
        <v>46</v>
      </c>
      <c r="O435" s="159">
        <v>0</v>
      </c>
      <c r="P435" s="159">
        <f>O435*H435</f>
        <v>0</v>
      </c>
      <c r="Q435" s="159">
        <v>0</v>
      </c>
      <c r="R435" s="159">
        <f>Q435*H435</f>
        <v>0</v>
      </c>
      <c r="S435" s="159">
        <v>0</v>
      </c>
      <c r="T435" s="160">
        <f>S435*H435</f>
        <v>0</v>
      </c>
      <c r="AR435" s="17" t="s">
        <v>144</v>
      </c>
      <c r="AT435" s="17" t="s">
        <v>139</v>
      </c>
      <c r="AU435" s="17" t="s">
        <v>86</v>
      </c>
      <c r="AY435" s="17" t="s">
        <v>137</v>
      </c>
      <c r="BE435" s="161">
        <f>IF(N435="základní",J435,0)</f>
        <v>0</v>
      </c>
      <c r="BF435" s="161">
        <f>IF(N435="snížená",J435,0)</f>
        <v>0</v>
      </c>
      <c r="BG435" s="161">
        <f>IF(N435="zákl. přenesená",J435,0)</f>
        <v>0</v>
      </c>
      <c r="BH435" s="161">
        <f>IF(N435="sníž. přenesená",J435,0)</f>
        <v>0</v>
      </c>
      <c r="BI435" s="161">
        <f>IF(N435="nulová",J435,0)</f>
        <v>0</v>
      </c>
      <c r="BJ435" s="17" t="s">
        <v>83</v>
      </c>
      <c r="BK435" s="161">
        <f>ROUND(I435*H435,2)</f>
        <v>0</v>
      </c>
      <c r="BL435" s="17" t="s">
        <v>144</v>
      </c>
      <c r="BM435" s="17" t="s">
        <v>882</v>
      </c>
    </row>
    <row r="436" s="11" customFormat="1">
      <c r="B436" s="162"/>
      <c r="D436" s="163" t="s">
        <v>146</v>
      </c>
      <c r="E436" s="164" t="s">
        <v>1</v>
      </c>
      <c r="F436" s="165" t="s">
        <v>883</v>
      </c>
      <c r="H436" s="166">
        <v>48.225000000000001</v>
      </c>
      <c r="L436" s="162"/>
      <c r="M436" s="167"/>
      <c r="N436" s="168"/>
      <c r="O436" s="168"/>
      <c r="P436" s="168"/>
      <c r="Q436" s="168"/>
      <c r="R436" s="168"/>
      <c r="S436" s="168"/>
      <c r="T436" s="169"/>
      <c r="AT436" s="164" t="s">
        <v>146</v>
      </c>
      <c r="AU436" s="164" t="s">
        <v>86</v>
      </c>
      <c r="AV436" s="11" t="s">
        <v>86</v>
      </c>
      <c r="AW436" s="11" t="s">
        <v>36</v>
      </c>
      <c r="AX436" s="11" t="s">
        <v>83</v>
      </c>
      <c r="AY436" s="164" t="s">
        <v>137</v>
      </c>
    </row>
    <row r="437" s="1" customFormat="1" ht="16.5" customHeight="1">
      <c r="B437" s="151"/>
      <c r="C437" s="152" t="s">
        <v>884</v>
      </c>
      <c r="D437" s="152" t="s">
        <v>139</v>
      </c>
      <c r="E437" s="153" t="s">
        <v>885</v>
      </c>
      <c r="F437" s="154" t="s">
        <v>886</v>
      </c>
      <c r="G437" s="155" t="s">
        <v>150</v>
      </c>
      <c r="H437" s="156">
        <v>416.77499999999998</v>
      </c>
      <c r="I437" s="157">
        <v>0</v>
      </c>
      <c r="J437" s="157">
        <f>ROUND(I437*H437,2)</f>
        <v>0</v>
      </c>
      <c r="K437" s="154" t="s">
        <v>143</v>
      </c>
      <c r="L437" s="32"/>
      <c r="M437" s="60" t="s">
        <v>1</v>
      </c>
      <c r="N437" s="158" t="s">
        <v>46</v>
      </c>
      <c r="O437" s="159">
        <v>0</v>
      </c>
      <c r="P437" s="159">
        <f>O437*H437</f>
        <v>0</v>
      </c>
      <c r="Q437" s="159">
        <v>0</v>
      </c>
      <c r="R437" s="159">
        <f>Q437*H437</f>
        <v>0</v>
      </c>
      <c r="S437" s="159">
        <v>0</v>
      </c>
      <c r="T437" s="160">
        <f>S437*H437</f>
        <v>0</v>
      </c>
      <c r="AR437" s="17" t="s">
        <v>144</v>
      </c>
      <c r="AT437" s="17" t="s">
        <v>139</v>
      </c>
      <c r="AU437" s="17" t="s">
        <v>86</v>
      </c>
      <c r="AY437" s="17" t="s">
        <v>137</v>
      </c>
      <c r="BE437" s="161">
        <f>IF(N437="základní",J437,0)</f>
        <v>0</v>
      </c>
      <c r="BF437" s="161">
        <f>IF(N437="snížená",J437,0)</f>
        <v>0</v>
      </c>
      <c r="BG437" s="161">
        <f>IF(N437="zákl. přenesená",J437,0)</f>
        <v>0</v>
      </c>
      <c r="BH437" s="161">
        <f>IF(N437="sníž. přenesená",J437,0)</f>
        <v>0</v>
      </c>
      <c r="BI437" s="161">
        <f>IF(N437="nulová",J437,0)</f>
        <v>0</v>
      </c>
      <c r="BJ437" s="17" t="s">
        <v>83</v>
      </c>
      <c r="BK437" s="161">
        <f>ROUND(I437*H437,2)</f>
        <v>0</v>
      </c>
      <c r="BL437" s="17" t="s">
        <v>144</v>
      </c>
      <c r="BM437" s="17" t="s">
        <v>887</v>
      </c>
    </row>
    <row r="438" s="11" customFormat="1">
      <c r="B438" s="162"/>
      <c r="D438" s="163" t="s">
        <v>146</v>
      </c>
      <c r="E438" s="164" t="s">
        <v>1</v>
      </c>
      <c r="F438" s="165" t="s">
        <v>888</v>
      </c>
      <c r="H438" s="166">
        <v>416.77499999999998</v>
      </c>
      <c r="L438" s="162"/>
      <c r="M438" s="167"/>
      <c r="N438" s="168"/>
      <c r="O438" s="168"/>
      <c r="P438" s="168"/>
      <c r="Q438" s="168"/>
      <c r="R438" s="168"/>
      <c r="S438" s="168"/>
      <c r="T438" s="169"/>
      <c r="AT438" s="164" t="s">
        <v>146</v>
      </c>
      <c r="AU438" s="164" t="s">
        <v>86</v>
      </c>
      <c r="AV438" s="11" t="s">
        <v>86</v>
      </c>
      <c r="AW438" s="11" t="s">
        <v>36</v>
      </c>
      <c r="AX438" s="11" t="s">
        <v>83</v>
      </c>
      <c r="AY438" s="164" t="s">
        <v>137</v>
      </c>
    </row>
    <row r="439" s="1" customFormat="1" ht="16.5" customHeight="1">
      <c r="B439" s="151"/>
      <c r="C439" s="152" t="s">
        <v>889</v>
      </c>
      <c r="D439" s="152" t="s">
        <v>139</v>
      </c>
      <c r="E439" s="153" t="s">
        <v>890</v>
      </c>
      <c r="F439" s="154" t="s">
        <v>891</v>
      </c>
      <c r="G439" s="155" t="s">
        <v>150</v>
      </c>
      <c r="H439" s="156">
        <v>58.575000000000003</v>
      </c>
      <c r="I439" s="157">
        <v>0</v>
      </c>
      <c r="J439" s="157">
        <f>ROUND(I439*H439,2)</f>
        <v>0</v>
      </c>
      <c r="K439" s="154" t="s">
        <v>1</v>
      </c>
      <c r="L439" s="32"/>
      <c r="M439" s="60" t="s">
        <v>1</v>
      </c>
      <c r="N439" s="158" t="s">
        <v>46</v>
      </c>
      <c r="O439" s="159">
        <v>0</v>
      </c>
      <c r="P439" s="159">
        <f>O439*H439</f>
        <v>0</v>
      </c>
      <c r="Q439" s="159">
        <v>0</v>
      </c>
      <c r="R439" s="159">
        <f>Q439*H439</f>
        <v>0</v>
      </c>
      <c r="S439" s="159">
        <v>0</v>
      </c>
      <c r="T439" s="160">
        <f>S439*H439</f>
        <v>0</v>
      </c>
      <c r="AR439" s="17" t="s">
        <v>144</v>
      </c>
      <c r="AT439" s="17" t="s">
        <v>139</v>
      </c>
      <c r="AU439" s="17" t="s">
        <v>86</v>
      </c>
      <c r="AY439" s="17" t="s">
        <v>137</v>
      </c>
      <c r="BE439" s="161">
        <f>IF(N439="základní",J439,0)</f>
        <v>0</v>
      </c>
      <c r="BF439" s="161">
        <f>IF(N439="snížená",J439,0)</f>
        <v>0</v>
      </c>
      <c r="BG439" s="161">
        <f>IF(N439="zákl. přenesená",J439,0)</f>
        <v>0</v>
      </c>
      <c r="BH439" s="161">
        <f>IF(N439="sníž. přenesená",J439,0)</f>
        <v>0</v>
      </c>
      <c r="BI439" s="161">
        <f>IF(N439="nulová",J439,0)</f>
        <v>0</v>
      </c>
      <c r="BJ439" s="17" t="s">
        <v>83</v>
      </c>
      <c r="BK439" s="161">
        <f>ROUND(I439*H439,2)</f>
        <v>0</v>
      </c>
      <c r="BL439" s="17" t="s">
        <v>144</v>
      </c>
      <c r="BM439" s="17" t="s">
        <v>892</v>
      </c>
    </row>
    <row r="440" s="13" customFormat="1">
      <c r="B440" s="185"/>
      <c r="D440" s="163" t="s">
        <v>146</v>
      </c>
      <c r="E440" s="186" t="s">
        <v>1</v>
      </c>
      <c r="F440" s="187" t="s">
        <v>893</v>
      </c>
      <c r="H440" s="186" t="s">
        <v>1</v>
      </c>
      <c r="L440" s="185"/>
      <c r="M440" s="188"/>
      <c r="N440" s="189"/>
      <c r="O440" s="189"/>
      <c r="P440" s="189"/>
      <c r="Q440" s="189"/>
      <c r="R440" s="189"/>
      <c r="S440" s="189"/>
      <c r="T440" s="190"/>
      <c r="AT440" s="186" t="s">
        <v>146</v>
      </c>
      <c r="AU440" s="186" t="s">
        <v>86</v>
      </c>
      <c r="AV440" s="13" t="s">
        <v>83</v>
      </c>
      <c r="AW440" s="13" t="s">
        <v>36</v>
      </c>
      <c r="AX440" s="13" t="s">
        <v>75</v>
      </c>
      <c r="AY440" s="186" t="s">
        <v>137</v>
      </c>
    </row>
    <row r="441" s="11" customFormat="1">
      <c r="B441" s="162"/>
      <c r="D441" s="163" t="s">
        <v>146</v>
      </c>
      <c r="E441" s="164" t="s">
        <v>1</v>
      </c>
      <c r="F441" s="165" t="s">
        <v>894</v>
      </c>
      <c r="H441" s="166">
        <v>58.575000000000003</v>
      </c>
      <c r="L441" s="162"/>
      <c r="M441" s="167"/>
      <c r="N441" s="168"/>
      <c r="O441" s="168"/>
      <c r="P441" s="168"/>
      <c r="Q441" s="168"/>
      <c r="R441" s="168"/>
      <c r="S441" s="168"/>
      <c r="T441" s="169"/>
      <c r="AT441" s="164" t="s">
        <v>146</v>
      </c>
      <c r="AU441" s="164" t="s">
        <v>86</v>
      </c>
      <c r="AV441" s="11" t="s">
        <v>86</v>
      </c>
      <c r="AW441" s="11" t="s">
        <v>36</v>
      </c>
      <c r="AX441" s="11" t="s">
        <v>83</v>
      </c>
      <c r="AY441" s="164" t="s">
        <v>137</v>
      </c>
    </row>
    <row r="442" s="10" customFormat="1" ht="22.8" customHeight="1">
      <c r="B442" s="139"/>
      <c r="D442" s="140" t="s">
        <v>74</v>
      </c>
      <c r="E442" s="149" t="s">
        <v>172</v>
      </c>
      <c r="F442" s="149" t="s">
        <v>895</v>
      </c>
      <c r="J442" s="150">
        <f>BK442</f>
        <v>0</v>
      </c>
      <c r="L442" s="139"/>
      <c r="M442" s="143"/>
      <c r="N442" s="144"/>
      <c r="O442" s="144"/>
      <c r="P442" s="145">
        <f>SUM(P443:P465)</f>
        <v>0</v>
      </c>
      <c r="Q442" s="144"/>
      <c r="R442" s="145">
        <f>SUM(R443:R465)</f>
        <v>0.0090123200000000007</v>
      </c>
      <c r="S442" s="144"/>
      <c r="T442" s="146">
        <f>SUM(T443:T465)</f>
        <v>0</v>
      </c>
      <c r="AR442" s="140" t="s">
        <v>83</v>
      </c>
      <c r="AT442" s="147" t="s">
        <v>74</v>
      </c>
      <c r="AU442" s="147" t="s">
        <v>83</v>
      </c>
      <c r="AY442" s="140" t="s">
        <v>137</v>
      </c>
      <c r="BK442" s="148">
        <f>SUM(BK443:BK465)</f>
        <v>0</v>
      </c>
    </row>
    <row r="443" s="1" customFormat="1" ht="16.5" customHeight="1">
      <c r="B443" s="151"/>
      <c r="C443" s="152" t="s">
        <v>896</v>
      </c>
      <c r="D443" s="152" t="s">
        <v>139</v>
      </c>
      <c r="E443" s="153" t="s">
        <v>897</v>
      </c>
      <c r="F443" s="154" t="s">
        <v>898</v>
      </c>
      <c r="G443" s="155" t="s">
        <v>150</v>
      </c>
      <c r="H443" s="156">
        <v>3.2879999999999998</v>
      </c>
      <c r="I443" s="157">
        <v>0</v>
      </c>
      <c r="J443" s="157">
        <f>ROUND(I443*H443,2)</f>
        <v>0</v>
      </c>
      <c r="K443" s="154" t="s">
        <v>143</v>
      </c>
      <c r="L443" s="32"/>
      <c r="M443" s="60" t="s">
        <v>1</v>
      </c>
      <c r="N443" s="158" t="s">
        <v>46</v>
      </c>
      <c r="O443" s="159">
        <v>0</v>
      </c>
      <c r="P443" s="159">
        <f>O443*H443</f>
        <v>0</v>
      </c>
      <c r="Q443" s="159">
        <v>0.00042000000000000002</v>
      </c>
      <c r="R443" s="159">
        <f>Q443*H443</f>
        <v>0.0013809599999999999</v>
      </c>
      <c r="S443" s="159">
        <v>0</v>
      </c>
      <c r="T443" s="160">
        <f>S443*H443</f>
        <v>0</v>
      </c>
      <c r="AR443" s="17" t="s">
        <v>144</v>
      </c>
      <c r="AT443" s="17" t="s">
        <v>139</v>
      </c>
      <c r="AU443" s="17" t="s">
        <v>86</v>
      </c>
      <c r="AY443" s="17" t="s">
        <v>137</v>
      </c>
      <c r="BE443" s="161">
        <f>IF(N443="základní",J443,0)</f>
        <v>0</v>
      </c>
      <c r="BF443" s="161">
        <f>IF(N443="snížená",J443,0)</f>
        <v>0</v>
      </c>
      <c r="BG443" s="161">
        <f>IF(N443="zákl. přenesená",J443,0)</f>
        <v>0</v>
      </c>
      <c r="BH443" s="161">
        <f>IF(N443="sníž. přenesená",J443,0)</f>
        <v>0</v>
      </c>
      <c r="BI443" s="161">
        <f>IF(N443="nulová",J443,0)</f>
        <v>0</v>
      </c>
      <c r="BJ443" s="17" t="s">
        <v>83</v>
      </c>
      <c r="BK443" s="161">
        <f>ROUND(I443*H443,2)</f>
        <v>0</v>
      </c>
      <c r="BL443" s="17" t="s">
        <v>144</v>
      </c>
      <c r="BM443" s="17" t="s">
        <v>899</v>
      </c>
    </row>
    <row r="444" s="1" customFormat="1">
      <c r="B444" s="32"/>
      <c r="D444" s="163" t="s">
        <v>152</v>
      </c>
      <c r="F444" s="170" t="s">
        <v>900</v>
      </c>
      <c r="L444" s="32"/>
      <c r="M444" s="171"/>
      <c r="N444" s="62"/>
      <c r="O444" s="62"/>
      <c r="P444" s="62"/>
      <c r="Q444" s="62"/>
      <c r="R444" s="62"/>
      <c r="S444" s="62"/>
      <c r="T444" s="63"/>
      <c r="AT444" s="17" t="s">
        <v>152</v>
      </c>
      <c r="AU444" s="17" t="s">
        <v>86</v>
      </c>
    </row>
    <row r="445" s="13" customFormat="1">
      <c r="B445" s="185"/>
      <c r="D445" s="163" t="s">
        <v>146</v>
      </c>
      <c r="E445" s="186" t="s">
        <v>1</v>
      </c>
      <c r="F445" s="187" t="s">
        <v>618</v>
      </c>
      <c r="H445" s="186" t="s">
        <v>1</v>
      </c>
      <c r="L445" s="185"/>
      <c r="M445" s="188"/>
      <c r="N445" s="189"/>
      <c r="O445" s="189"/>
      <c r="P445" s="189"/>
      <c r="Q445" s="189"/>
      <c r="R445" s="189"/>
      <c r="S445" s="189"/>
      <c r="T445" s="190"/>
      <c r="AT445" s="186" t="s">
        <v>146</v>
      </c>
      <c r="AU445" s="186" t="s">
        <v>86</v>
      </c>
      <c r="AV445" s="13" t="s">
        <v>83</v>
      </c>
      <c r="AW445" s="13" t="s">
        <v>36</v>
      </c>
      <c r="AX445" s="13" t="s">
        <v>75</v>
      </c>
      <c r="AY445" s="186" t="s">
        <v>137</v>
      </c>
    </row>
    <row r="446" s="11" customFormat="1">
      <c r="B446" s="162"/>
      <c r="D446" s="163" t="s">
        <v>146</v>
      </c>
      <c r="E446" s="164" t="s">
        <v>1</v>
      </c>
      <c r="F446" s="165" t="s">
        <v>901</v>
      </c>
      <c r="H446" s="166">
        <v>0.71999999999999997</v>
      </c>
      <c r="L446" s="162"/>
      <c r="M446" s="167"/>
      <c r="N446" s="168"/>
      <c r="O446" s="168"/>
      <c r="P446" s="168"/>
      <c r="Q446" s="168"/>
      <c r="R446" s="168"/>
      <c r="S446" s="168"/>
      <c r="T446" s="169"/>
      <c r="AT446" s="164" t="s">
        <v>146</v>
      </c>
      <c r="AU446" s="164" t="s">
        <v>86</v>
      </c>
      <c r="AV446" s="11" t="s">
        <v>86</v>
      </c>
      <c r="AW446" s="11" t="s">
        <v>36</v>
      </c>
      <c r="AX446" s="11" t="s">
        <v>75</v>
      </c>
      <c r="AY446" s="164" t="s">
        <v>137</v>
      </c>
    </row>
    <row r="447" s="11" customFormat="1">
      <c r="B447" s="162"/>
      <c r="D447" s="163" t="s">
        <v>146</v>
      </c>
      <c r="E447" s="164" t="s">
        <v>1</v>
      </c>
      <c r="F447" s="165" t="s">
        <v>902</v>
      </c>
      <c r="H447" s="166">
        <v>0.71999999999999997</v>
      </c>
      <c r="L447" s="162"/>
      <c r="M447" s="167"/>
      <c r="N447" s="168"/>
      <c r="O447" s="168"/>
      <c r="P447" s="168"/>
      <c r="Q447" s="168"/>
      <c r="R447" s="168"/>
      <c r="S447" s="168"/>
      <c r="T447" s="169"/>
      <c r="AT447" s="164" t="s">
        <v>146</v>
      </c>
      <c r="AU447" s="164" t="s">
        <v>86</v>
      </c>
      <c r="AV447" s="11" t="s">
        <v>86</v>
      </c>
      <c r="AW447" s="11" t="s">
        <v>36</v>
      </c>
      <c r="AX447" s="11" t="s">
        <v>75</v>
      </c>
      <c r="AY447" s="164" t="s">
        <v>137</v>
      </c>
    </row>
    <row r="448" s="11" customFormat="1">
      <c r="B448" s="162"/>
      <c r="D448" s="163" t="s">
        <v>146</v>
      </c>
      <c r="E448" s="164" t="s">
        <v>1</v>
      </c>
      <c r="F448" s="165" t="s">
        <v>903</v>
      </c>
      <c r="H448" s="166">
        <v>0.49199999999999999</v>
      </c>
      <c r="L448" s="162"/>
      <c r="M448" s="167"/>
      <c r="N448" s="168"/>
      <c r="O448" s="168"/>
      <c r="P448" s="168"/>
      <c r="Q448" s="168"/>
      <c r="R448" s="168"/>
      <c r="S448" s="168"/>
      <c r="T448" s="169"/>
      <c r="AT448" s="164" t="s">
        <v>146</v>
      </c>
      <c r="AU448" s="164" t="s">
        <v>86</v>
      </c>
      <c r="AV448" s="11" t="s">
        <v>86</v>
      </c>
      <c r="AW448" s="11" t="s">
        <v>36</v>
      </c>
      <c r="AX448" s="11" t="s">
        <v>75</v>
      </c>
      <c r="AY448" s="164" t="s">
        <v>137</v>
      </c>
    </row>
    <row r="449" s="11" customFormat="1">
      <c r="B449" s="162"/>
      <c r="D449" s="163" t="s">
        <v>146</v>
      </c>
      <c r="E449" s="164" t="s">
        <v>1</v>
      </c>
      <c r="F449" s="165" t="s">
        <v>904</v>
      </c>
      <c r="H449" s="166">
        <v>0.432</v>
      </c>
      <c r="L449" s="162"/>
      <c r="M449" s="167"/>
      <c r="N449" s="168"/>
      <c r="O449" s="168"/>
      <c r="P449" s="168"/>
      <c r="Q449" s="168"/>
      <c r="R449" s="168"/>
      <c r="S449" s="168"/>
      <c r="T449" s="169"/>
      <c r="AT449" s="164" t="s">
        <v>146</v>
      </c>
      <c r="AU449" s="164" t="s">
        <v>86</v>
      </c>
      <c r="AV449" s="11" t="s">
        <v>86</v>
      </c>
      <c r="AW449" s="11" t="s">
        <v>36</v>
      </c>
      <c r="AX449" s="11" t="s">
        <v>75</v>
      </c>
      <c r="AY449" s="164" t="s">
        <v>137</v>
      </c>
    </row>
    <row r="450" s="11" customFormat="1">
      <c r="B450" s="162"/>
      <c r="D450" s="163" t="s">
        <v>146</v>
      </c>
      <c r="E450" s="164" t="s">
        <v>1</v>
      </c>
      <c r="F450" s="165" t="s">
        <v>905</v>
      </c>
      <c r="H450" s="166">
        <v>0.432</v>
      </c>
      <c r="L450" s="162"/>
      <c r="M450" s="167"/>
      <c r="N450" s="168"/>
      <c r="O450" s="168"/>
      <c r="P450" s="168"/>
      <c r="Q450" s="168"/>
      <c r="R450" s="168"/>
      <c r="S450" s="168"/>
      <c r="T450" s="169"/>
      <c r="AT450" s="164" t="s">
        <v>146</v>
      </c>
      <c r="AU450" s="164" t="s">
        <v>86</v>
      </c>
      <c r="AV450" s="11" t="s">
        <v>86</v>
      </c>
      <c r="AW450" s="11" t="s">
        <v>36</v>
      </c>
      <c r="AX450" s="11" t="s">
        <v>75</v>
      </c>
      <c r="AY450" s="164" t="s">
        <v>137</v>
      </c>
    </row>
    <row r="451" s="11" customFormat="1">
      <c r="B451" s="162"/>
      <c r="D451" s="163" t="s">
        <v>146</v>
      </c>
      <c r="E451" s="164" t="s">
        <v>1</v>
      </c>
      <c r="F451" s="165" t="s">
        <v>906</v>
      </c>
      <c r="H451" s="166">
        <v>0.49199999999999999</v>
      </c>
      <c r="L451" s="162"/>
      <c r="M451" s="167"/>
      <c r="N451" s="168"/>
      <c r="O451" s="168"/>
      <c r="P451" s="168"/>
      <c r="Q451" s="168"/>
      <c r="R451" s="168"/>
      <c r="S451" s="168"/>
      <c r="T451" s="169"/>
      <c r="AT451" s="164" t="s">
        <v>146</v>
      </c>
      <c r="AU451" s="164" t="s">
        <v>86</v>
      </c>
      <c r="AV451" s="11" t="s">
        <v>86</v>
      </c>
      <c r="AW451" s="11" t="s">
        <v>36</v>
      </c>
      <c r="AX451" s="11" t="s">
        <v>75</v>
      </c>
      <c r="AY451" s="164" t="s">
        <v>137</v>
      </c>
    </row>
    <row r="452" s="12" customFormat="1">
      <c r="B452" s="175"/>
      <c r="D452" s="163" t="s">
        <v>146</v>
      </c>
      <c r="E452" s="176" t="s">
        <v>1</v>
      </c>
      <c r="F452" s="177" t="s">
        <v>215</v>
      </c>
      <c r="H452" s="178">
        <v>3.2879999999999998</v>
      </c>
      <c r="L452" s="175"/>
      <c r="M452" s="179"/>
      <c r="N452" s="180"/>
      <c r="O452" s="180"/>
      <c r="P452" s="180"/>
      <c r="Q452" s="180"/>
      <c r="R452" s="180"/>
      <c r="S452" s="180"/>
      <c r="T452" s="181"/>
      <c r="AT452" s="176" t="s">
        <v>146</v>
      </c>
      <c r="AU452" s="176" t="s">
        <v>86</v>
      </c>
      <c r="AV452" s="12" t="s">
        <v>144</v>
      </c>
      <c r="AW452" s="12" t="s">
        <v>36</v>
      </c>
      <c r="AX452" s="12" t="s">
        <v>83</v>
      </c>
      <c r="AY452" s="176" t="s">
        <v>137</v>
      </c>
    </row>
    <row r="453" s="1" customFormat="1" ht="16.5" customHeight="1">
      <c r="B453" s="151"/>
      <c r="C453" s="152" t="s">
        <v>907</v>
      </c>
      <c r="D453" s="152" t="s">
        <v>139</v>
      </c>
      <c r="E453" s="153" t="s">
        <v>908</v>
      </c>
      <c r="F453" s="154" t="s">
        <v>909</v>
      </c>
      <c r="G453" s="155" t="s">
        <v>150</v>
      </c>
      <c r="H453" s="156">
        <v>8.7680000000000007</v>
      </c>
      <c r="I453" s="157">
        <v>0</v>
      </c>
      <c r="J453" s="157">
        <f>ROUND(I453*H453,2)</f>
        <v>0</v>
      </c>
      <c r="K453" s="154" t="s">
        <v>143</v>
      </c>
      <c r="L453" s="32"/>
      <c r="M453" s="60" t="s">
        <v>1</v>
      </c>
      <c r="N453" s="158" t="s">
        <v>46</v>
      </c>
      <c r="O453" s="159">
        <v>0</v>
      </c>
      <c r="P453" s="159">
        <f>O453*H453</f>
        <v>0</v>
      </c>
      <c r="Q453" s="159">
        <v>0.00051999999999999995</v>
      </c>
      <c r="R453" s="159">
        <f>Q453*H453</f>
        <v>0.0045593600000000001</v>
      </c>
      <c r="S453" s="159">
        <v>0</v>
      </c>
      <c r="T453" s="160">
        <f>S453*H453</f>
        <v>0</v>
      </c>
      <c r="AR453" s="17" t="s">
        <v>144</v>
      </c>
      <c r="AT453" s="17" t="s">
        <v>139</v>
      </c>
      <c r="AU453" s="17" t="s">
        <v>86</v>
      </c>
      <c r="AY453" s="17" t="s">
        <v>137</v>
      </c>
      <c r="BE453" s="161">
        <f>IF(N453="základní",J453,0)</f>
        <v>0</v>
      </c>
      <c r="BF453" s="161">
        <f>IF(N453="snížená",J453,0)</f>
        <v>0</v>
      </c>
      <c r="BG453" s="161">
        <f>IF(N453="zákl. přenesená",J453,0)</f>
        <v>0</v>
      </c>
      <c r="BH453" s="161">
        <f>IF(N453="sníž. přenesená",J453,0)</f>
        <v>0</v>
      </c>
      <c r="BI453" s="161">
        <f>IF(N453="nulová",J453,0)</f>
        <v>0</v>
      </c>
      <c r="BJ453" s="17" t="s">
        <v>83</v>
      </c>
      <c r="BK453" s="161">
        <f>ROUND(I453*H453,2)</f>
        <v>0</v>
      </c>
      <c r="BL453" s="17" t="s">
        <v>144</v>
      </c>
      <c r="BM453" s="17" t="s">
        <v>910</v>
      </c>
    </row>
    <row r="454" s="1" customFormat="1">
      <c r="B454" s="32"/>
      <c r="D454" s="163" t="s">
        <v>152</v>
      </c>
      <c r="F454" s="170" t="s">
        <v>911</v>
      </c>
      <c r="L454" s="32"/>
      <c r="M454" s="171"/>
      <c r="N454" s="62"/>
      <c r="O454" s="62"/>
      <c r="P454" s="62"/>
      <c r="Q454" s="62"/>
      <c r="R454" s="62"/>
      <c r="S454" s="62"/>
      <c r="T454" s="63"/>
      <c r="AT454" s="17" t="s">
        <v>152</v>
      </c>
      <c r="AU454" s="17" t="s">
        <v>86</v>
      </c>
    </row>
    <row r="455" s="13" customFormat="1">
      <c r="B455" s="185"/>
      <c r="D455" s="163" t="s">
        <v>146</v>
      </c>
      <c r="E455" s="186" t="s">
        <v>1</v>
      </c>
      <c r="F455" s="187" t="s">
        <v>618</v>
      </c>
      <c r="H455" s="186" t="s">
        <v>1</v>
      </c>
      <c r="L455" s="185"/>
      <c r="M455" s="188"/>
      <c r="N455" s="189"/>
      <c r="O455" s="189"/>
      <c r="P455" s="189"/>
      <c r="Q455" s="189"/>
      <c r="R455" s="189"/>
      <c r="S455" s="189"/>
      <c r="T455" s="190"/>
      <c r="AT455" s="186" t="s">
        <v>146</v>
      </c>
      <c r="AU455" s="186" t="s">
        <v>86</v>
      </c>
      <c r="AV455" s="13" t="s">
        <v>83</v>
      </c>
      <c r="AW455" s="13" t="s">
        <v>36</v>
      </c>
      <c r="AX455" s="13" t="s">
        <v>75</v>
      </c>
      <c r="AY455" s="186" t="s">
        <v>137</v>
      </c>
    </row>
    <row r="456" s="11" customFormat="1">
      <c r="B456" s="162"/>
      <c r="D456" s="163" t="s">
        <v>146</v>
      </c>
      <c r="E456" s="164" t="s">
        <v>1</v>
      </c>
      <c r="F456" s="165" t="s">
        <v>912</v>
      </c>
      <c r="H456" s="166">
        <v>1.9199999999999999</v>
      </c>
      <c r="L456" s="162"/>
      <c r="M456" s="167"/>
      <c r="N456" s="168"/>
      <c r="O456" s="168"/>
      <c r="P456" s="168"/>
      <c r="Q456" s="168"/>
      <c r="R456" s="168"/>
      <c r="S456" s="168"/>
      <c r="T456" s="169"/>
      <c r="AT456" s="164" t="s">
        <v>146</v>
      </c>
      <c r="AU456" s="164" t="s">
        <v>86</v>
      </c>
      <c r="AV456" s="11" t="s">
        <v>86</v>
      </c>
      <c r="AW456" s="11" t="s">
        <v>36</v>
      </c>
      <c r="AX456" s="11" t="s">
        <v>75</v>
      </c>
      <c r="AY456" s="164" t="s">
        <v>137</v>
      </c>
    </row>
    <row r="457" s="11" customFormat="1">
      <c r="B457" s="162"/>
      <c r="D457" s="163" t="s">
        <v>146</v>
      </c>
      <c r="E457" s="164" t="s">
        <v>1</v>
      </c>
      <c r="F457" s="165" t="s">
        <v>913</v>
      </c>
      <c r="H457" s="166">
        <v>1.9199999999999999</v>
      </c>
      <c r="L457" s="162"/>
      <c r="M457" s="167"/>
      <c r="N457" s="168"/>
      <c r="O457" s="168"/>
      <c r="P457" s="168"/>
      <c r="Q457" s="168"/>
      <c r="R457" s="168"/>
      <c r="S457" s="168"/>
      <c r="T457" s="169"/>
      <c r="AT457" s="164" t="s">
        <v>146</v>
      </c>
      <c r="AU457" s="164" t="s">
        <v>86</v>
      </c>
      <c r="AV457" s="11" t="s">
        <v>86</v>
      </c>
      <c r="AW457" s="11" t="s">
        <v>36</v>
      </c>
      <c r="AX457" s="11" t="s">
        <v>75</v>
      </c>
      <c r="AY457" s="164" t="s">
        <v>137</v>
      </c>
    </row>
    <row r="458" s="11" customFormat="1">
      <c r="B458" s="162"/>
      <c r="D458" s="163" t="s">
        <v>146</v>
      </c>
      <c r="E458" s="164" t="s">
        <v>1</v>
      </c>
      <c r="F458" s="165" t="s">
        <v>914</v>
      </c>
      <c r="H458" s="166">
        <v>1.3120000000000001</v>
      </c>
      <c r="L458" s="162"/>
      <c r="M458" s="167"/>
      <c r="N458" s="168"/>
      <c r="O458" s="168"/>
      <c r="P458" s="168"/>
      <c r="Q458" s="168"/>
      <c r="R458" s="168"/>
      <c r="S458" s="168"/>
      <c r="T458" s="169"/>
      <c r="AT458" s="164" t="s">
        <v>146</v>
      </c>
      <c r="AU458" s="164" t="s">
        <v>86</v>
      </c>
      <c r="AV458" s="11" t="s">
        <v>86</v>
      </c>
      <c r="AW458" s="11" t="s">
        <v>36</v>
      </c>
      <c r="AX458" s="11" t="s">
        <v>75</v>
      </c>
      <c r="AY458" s="164" t="s">
        <v>137</v>
      </c>
    </row>
    <row r="459" s="11" customFormat="1">
      <c r="B459" s="162"/>
      <c r="D459" s="163" t="s">
        <v>146</v>
      </c>
      <c r="E459" s="164" t="s">
        <v>1</v>
      </c>
      <c r="F459" s="165" t="s">
        <v>915</v>
      </c>
      <c r="H459" s="166">
        <v>1.1519999999999999</v>
      </c>
      <c r="L459" s="162"/>
      <c r="M459" s="167"/>
      <c r="N459" s="168"/>
      <c r="O459" s="168"/>
      <c r="P459" s="168"/>
      <c r="Q459" s="168"/>
      <c r="R459" s="168"/>
      <c r="S459" s="168"/>
      <c r="T459" s="169"/>
      <c r="AT459" s="164" t="s">
        <v>146</v>
      </c>
      <c r="AU459" s="164" t="s">
        <v>86</v>
      </c>
      <c r="AV459" s="11" t="s">
        <v>86</v>
      </c>
      <c r="AW459" s="11" t="s">
        <v>36</v>
      </c>
      <c r="AX459" s="11" t="s">
        <v>75</v>
      </c>
      <c r="AY459" s="164" t="s">
        <v>137</v>
      </c>
    </row>
    <row r="460" s="11" customFormat="1">
      <c r="B460" s="162"/>
      <c r="D460" s="163" t="s">
        <v>146</v>
      </c>
      <c r="E460" s="164" t="s">
        <v>1</v>
      </c>
      <c r="F460" s="165" t="s">
        <v>916</v>
      </c>
      <c r="H460" s="166">
        <v>1.1519999999999999</v>
      </c>
      <c r="L460" s="162"/>
      <c r="M460" s="167"/>
      <c r="N460" s="168"/>
      <c r="O460" s="168"/>
      <c r="P460" s="168"/>
      <c r="Q460" s="168"/>
      <c r="R460" s="168"/>
      <c r="S460" s="168"/>
      <c r="T460" s="169"/>
      <c r="AT460" s="164" t="s">
        <v>146</v>
      </c>
      <c r="AU460" s="164" t="s">
        <v>86</v>
      </c>
      <c r="AV460" s="11" t="s">
        <v>86</v>
      </c>
      <c r="AW460" s="11" t="s">
        <v>36</v>
      </c>
      <c r="AX460" s="11" t="s">
        <v>75</v>
      </c>
      <c r="AY460" s="164" t="s">
        <v>137</v>
      </c>
    </row>
    <row r="461" s="11" customFormat="1">
      <c r="B461" s="162"/>
      <c r="D461" s="163" t="s">
        <v>146</v>
      </c>
      <c r="E461" s="164" t="s">
        <v>1</v>
      </c>
      <c r="F461" s="165" t="s">
        <v>917</v>
      </c>
      <c r="H461" s="166">
        <v>1.3120000000000001</v>
      </c>
      <c r="L461" s="162"/>
      <c r="M461" s="167"/>
      <c r="N461" s="168"/>
      <c r="O461" s="168"/>
      <c r="P461" s="168"/>
      <c r="Q461" s="168"/>
      <c r="R461" s="168"/>
      <c r="S461" s="168"/>
      <c r="T461" s="169"/>
      <c r="AT461" s="164" t="s">
        <v>146</v>
      </c>
      <c r="AU461" s="164" t="s">
        <v>86</v>
      </c>
      <c r="AV461" s="11" t="s">
        <v>86</v>
      </c>
      <c r="AW461" s="11" t="s">
        <v>36</v>
      </c>
      <c r="AX461" s="11" t="s">
        <v>75</v>
      </c>
      <c r="AY461" s="164" t="s">
        <v>137</v>
      </c>
    </row>
    <row r="462" s="12" customFormat="1">
      <c r="B462" s="175"/>
      <c r="D462" s="163" t="s">
        <v>146</v>
      </c>
      <c r="E462" s="176" t="s">
        <v>1</v>
      </c>
      <c r="F462" s="177" t="s">
        <v>215</v>
      </c>
      <c r="H462" s="178">
        <v>8.7680000000000007</v>
      </c>
      <c r="L462" s="175"/>
      <c r="M462" s="179"/>
      <c r="N462" s="180"/>
      <c r="O462" s="180"/>
      <c r="P462" s="180"/>
      <c r="Q462" s="180"/>
      <c r="R462" s="180"/>
      <c r="S462" s="180"/>
      <c r="T462" s="181"/>
      <c r="AT462" s="176" t="s">
        <v>146</v>
      </c>
      <c r="AU462" s="176" t="s">
        <v>86</v>
      </c>
      <c r="AV462" s="12" t="s">
        <v>144</v>
      </c>
      <c r="AW462" s="12" t="s">
        <v>36</v>
      </c>
      <c r="AX462" s="12" t="s">
        <v>83</v>
      </c>
      <c r="AY462" s="176" t="s">
        <v>137</v>
      </c>
    </row>
    <row r="463" s="1" customFormat="1" ht="16.5" customHeight="1">
      <c r="B463" s="151"/>
      <c r="C463" s="152" t="s">
        <v>918</v>
      </c>
      <c r="D463" s="152" t="s">
        <v>139</v>
      </c>
      <c r="E463" s="153" t="s">
        <v>919</v>
      </c>
      <c r="F463" s="154" t="s">
        <v>920</v>
      </c>
      <c r="G463" s="155" t="s">
        <v>150</v>
      </c>
      <c r="H463" s="156">
        <v>3.8399999999999999</v>
      </c>
      <c r="I463" s="157">
        <v>0</v>
      </c>
      <c r="J463" s="157">
        <f>ROUND(I463*H463,2)</f>
        <v>0</v>
      </c>
      <c r="K463" s="154" t="s">
        <v>1</v>
      </c>
      <c r="L463" s="32"/>
      <c r="M463" s="60" t="s">
        <v>1</v>
      </c>
      <c r="N463" s="158" t="s">
        <v>46</v>
      </c>
      <c r="O463" s="159">
        <v>0</v>
      </c>
      <c r="P463" s="159">
        <f>O463*H463</f>
        <v>0</v>
      </c>
      <c r="Q463" s="159">
        <v>0.00080000000000000004</v>
      </c>
      <c r="R463" s="159">
        <f>Q463*H463</f>
        <v>0.0030720000000000001</v>
      </c>
      <c r="S463" s="159">
        <v>0</v>
      </c>
      <c r="T463" s="160">
        <f>S463*H463</f>
        <v>0</v>
      </c>
      <c r="AR463" s="17" t="s">
        <v>144</v>
      </c>
      <c r="AT463" s="17" t="s">
        <v>139</v>
      </c>
      <c r="AU463" s="17" t="s">
        <v>86</v>
      </c>
      <c r="AY463" s="17" t="s">
        <v>137</v>
      </c>
      <c r="BE463" s="161">
        <f>IF(N463="základní",J463,0)</f>
        <v>0</v>
      </c>
      <c r="BF463" s="161">
        <f>IF(N463="snížená",J463,0)</f>
        <v>0</v>
      </c>
      <c r="BG463" s="161">
        <f>IF(N463="zákl. přenesená",J463,0)</f>
        <v>0</v>
      </c>
      <c r="BH463" s="161">
        <f>IF(N463="sníž. přenesená",J463,0)</f>
        <v>0</v>
      </c>
      <c r="BI463" s="161">
        <f>IF(N463="nulová",J463,0)</f>
        <v>0</v>
      </c>
      <c r="BJ463" s="17" t="s">
        <v>83</v>
      </c>
      <c r="BK463" s="161">
        <f>ROUND(I463*H463,2)</f>
        <v>0</v>
      </c>
      <c r="BL463" s="17" t="s">
        <v>144</v>
      </c>
      <c r="BM463" s="17" t="s">
        <v>921</v>
      </c>
    </row>
    <row r="464" s="1" customFormat="1">
      <c r="B464" s="32"/>
      <c r="D464" s="163" t="s">
        <v>152</v>
      </c>
      <c r="F464" s="170" t="s">
        <v>922</v>
      </c>
      <c r="L464" s="32"/>
      <c r="M464" s="171"/>
      <c r="N464" s="62"/>
      <c r="O464" s="62"/>
      <c r="P464" s="62"/>
      <c r="Q464" s="62"/>
      <c r="R464" s="62"/>
      <c r="S464" s="62"/>
      <c r="T464" s="63"/>
      <c r="AT464" s="17" t="s">
        <v>152</v>
      </c>
      <c r="AU464" s="17" t="s">
        <v>86</v>
      </c>
    </row>
    <row r="465" s="11" customFormat="1">
      <c r="B465" s="162"/>
      <c r="D465" s="163" t="s">
        <v>146</v>
      </c>
      <c r="E465" s="164" t="s">
        <v>1</v>
      </c>
      <c r="F465" s="165" t="s">
        <v>923</v>
      </c>
      <c r="H465" s="166">
        <v>3.8399999999999999</v>
      </c>
      <c r="L465" s="162"/>
      <c r="M465" s="167"/>
      <c r="N465" s="168"/>
      <c r="O465" s="168"/>
      <c r="P465" s="168"/>
      <c r="Q465" s="168"/>
      <c r="R465" s="168"/>
      <c r="S465" s="168"/>
      <c r="T465" s="169"/>
      <c r="AT465" s="164" t="s">
        <v>146</v>
      </c>
      <c r="AU465" s="164" t="s">
        <v>86</v>
      </c>
      <c r="AV465" s="11" t="s">
        <v>86</v>
      </c>
      <c r="AW465" s="11" t="s">
        <v>36</v>
      </c>
      <c r="AX465" s="11" t="s">
        <v>83</v>
      </c>
      <c r="AY465" s="164" t="s">
        <v>137</v>
      </c>
    </row>
    <row r="466" s="10" customFormat="1" ht="22.8" customHeight="1">
      <c r="B466" s="139"/>
      <c r="D466" s="140" t="s">
        <v>74</v>
      </c>
      <c r="E466" s="149" t="s">
        <v>178</v>
      </c>
      <c r="F466" s="149" t="s">
        <v>179</v>
      </c>
      <c r="J466" s="150">
        <f>BK466</f>
        <v>0</v>
      </c>
      <c r="L466" s="139"/>
      <c r="M466" s="143"/>
      <c r="N466" s="144"/>
      <c r="O466" s="144"/>
      <c r="P466" s="145">
        <f>SUM(P467:P576)</f>
        <v>0</v>
      </c>
      <c r="Q466" s="144"/>
      <c r="R466" s="145">
        <f>SUM(R467:R576)</f>
        <v>48.123382360000001</v>
      </c>
      <c r="S466" s="144"/>
      <c r="T466" s="146">
        <f>SUM(T467:T576)</f>
        <v>0</v>
      </c>
      <c r="AR466" s="140" t="s">
        <v>83</v>
      </c>
      <c r="AT466" s="147" t="s">
        <v>74</v>
      </c>
      <c r="AU466" s="147" t="s">
        <v>83</v>
      </c>
      <c r="AY466" s="140" t="s">
        <v>137</v>
      </c>
      <c r="BK466" s="148">
        <f>SUM(BK467:BK576)</f>
        <v>0</v>
      </c>
    </row>
    <row r="467" s="1" customFormat="1" ht="16.5" customHeight="1">
      <c r="B467" s="151"/>
      <c r="C467" s="152" t="s">
        <v>924</v>
      </c>
      <c r="D467" s="152" t="s">
        <v>139</v>
      </c>
      <c r="E467" s="153" t="s">
        <v>925</v>
      </c>
      <c r="F467" s="154" t="s">
        <v>926</v>
      </c>
      <c r="G467" s="155" t="s">
        <v>183</v>
      </c>
      <c r="H467" s="156">
        <v>91</v>
      </c>
      <c r="I467" s="157">
        <v>0</v>
      </c>
      <c r="J467" s="157">
        <f>ROUND(I467*H467,2)</f>
        <v>0</v>
      </c>
      <c r="K467" s="154" t="s">
        <v>143</v>
      </c>
      <c r="L467" s="32"/>
      <c r="M467" s="60" t="s">
        <v>1</v>
      </c>
      <c r="N467" s="158" t="s">
        <v>46</v>
      </c>
      <c r="O467" s="159">
        <v>0</v>
      </c>
      <c r="P467" s="159">
        <f>O467*H467</f>
        <v>0</v>
      </c>
      <c r="Q467" s="159">
        <v>0.028299999999999999</v>
      </c>
      <c r="R467" s="159">
        <f>Q467*H467</f>
        <v>2.5752999999999999</v>
      </c>
      <c r="S467" s="159">
        <v>0</v>
      </c>
      <c r="T467" s="160">
        <f>S467*H467</f>
        <v>0</v>
      </c>
      <c r="AR467" s="17" t="s">
        <v>144</v>
      </c>
      <c r="AT467" s="17" t="s">
        <v>139</v>
      </c>
      <c r="AU467" s="17" t="s">
        <v>86</v>
      </c>
      <c r="AY467" s="17" t="s">
        <v>137</v>
      </c>
      <c r="BE467" s="161">
        <f>IF(N467="základní",J467,0)</f>
        <v>0</v>
      </c>
      <c r="BF467" s="161">
        <f>IF(N467="snížená",J467,0)</f>
        <v>0</v>
      </c>
      <c r="BG467" s="161">
        <f>IF(N467="zákl. přenesená",J467,0)</f>
        <v>0</v>
      </c>
      <c r="BH467" s="161">
        <f>IF(N467="sníž. přenesená",J467,0)</f>
        <v>0</v>
      </c>
      <c r="BI467" s="161">
        <f>IF(N467="nulová",J467,0)</f>
        <v>0</v>
      </c>
      <c r="BJ467" s="17" t="s">
        <v>83</v>
      </c>
      <c r="BK467" s="161">
        <f>ROUND(I467*H467,2)</f>
        <v>0</v>
      </c>
      <c r="BL467" s="17" t="s">
        <v>144</v>
      </c>
      <c r="BM467" s="17" t="s">
        <v>927</v>
      </c>
    </row>
    <row r="468" s="11" customFormat="1">
      <c r="B468" s="162"/>
      <c r="D468" s="163" t="s">
        <v>146</v>
      </c>
      <c r="E468" s="164" t="s">
        <v>1</v>
      </c>
      <c r="F468" s="165" t="s">
        <v>928</v>
      </c>
      <c r="H468" s="166">
        <v>91</v>
      </c>
      <c r="L468" s="162"/>
      <c r="M468" s="167"/>
      <c r="N468" s="168"/>
      <c r="O468" s="168"/>
      <c r="P468" s="168"/>
      <c r="Q468" s="168"/>
      <c r="R468" s="168"/>
      <c r="S468" s="168"/>
      <c r="T468" s="169"/>
      <c r="AT468" s="164" t="s">
        <v>146</v>
      </c>
      <c r="AU468" s="164" t="s">
        <v>86</v>
      </c>
      <c r="AV468" s="11" t="s">
        <v>86</v>
      </c>
      <c r="AW468" s="11" t="s">
        <v>36</v>
      </c>
      <c r="AX468" s="11" t="s">
        <v>83</v>
      </c>
      <c r="AY468" s="164" t="s">
        <v>137</v>
      </c>
    </row>
    <row r="469" s="1" customFormat="1" ht="16.5" customHeight="1">
      <c r="B469" s="151"/>
      <c r="C469" s="152" t="s">
        <v>929</v>
      </c>
      <c r="D469" s="152" t="s">
        <v>139</v>
      </c>
      <c r="E469" s="153" t="s">
        <v>930</v>
      </c>
      <c r="F469" s="154" t="s">
        <v>931</v>
      </c>
      <c r="G469" s="155" t="s">
        <v>183</v>
      </c>
      <c r="H469" s="156">
        <v>32</v>
      </c>
      <c r="I469" s="157">
        <v>0</v>
      </c>
      <c r="J469" s="157">
        <f>ROUND(I469*H469,2)</f>
        <v>0</v>
      </c>
      <c r="K469" s="154" t="s">
        <v>143</v>
      </c>
      <c r="L469" s="32"/>
      <c r="M469" s="60" t="s">
        <v>1</v>
      </c>
      <c r="N469" s="158" t="s">
        <v>46</v>
      </c>
      <c r="O469" s="159">
        <v>0</v>
      </c>
      <c r="P469" s="159">
        <f>O469*H469</f>
        <v>0</v>
      </c>
      <c r="Q469" s="159">
        <v>0.070550000000000002</v>
      </c>
      <c r="R469" s="159">
        <f>Q469*H469</f>
        <v>2.2576000000000001</v>
      </c>
      <c r="S469" s="159">
        <v>0</v>
      </c>
      <c r="T469" s="160">
        <f>S469*H469</f>
        <v>0</v>
      </c>
      <c r="AR469" s="17" t="s">
        <v>144</v>
      </c>
      <c r="AT469" s="17" t="s">
        <v>139</v>
      </c>
      <c r="AU469" s="17" t="s">
        <v>86</v>
      </c>
      <c r="AY469" s="17" t="s">
        <v>137</v>
      </c>
      <c r="BE469" s="161">
        <f>IF(N469="základní",J469,0)</f>
        <v>0</v>
      </c>
      <c r="BF469" s="161">
        <f>IF(N469="snížená",J469,0)</f>
        <v>0</v>
      </c>
      <c r="BG469" s="161">
        <f>IF(N469="zákl. přenesená",J469,0)</f>
        <v>0</v>
      </c>
      <c r="BH469" s="161">
        <f>IF(N469="sníž. přenesená",J469,0)</f>
        <v>0</v>
      </c>
      <c r="BI469" s="161">
        <f>IF(N469="nulová",J469,0)</f>
        <v>0</v>
      </c>
      <c r="BJ469" s="17" t="s">
        <v>83</v>
      </c>
      <c r="BK469" s="161">
        <f>ROUND(I469*H469,2)</f>
        <v>0</v>
      </c>
      <c r="BL469" s="17" t="s">
        <v>144</v>
      </c>
      <c r="BM469" s="17" t="s">
        <v>932</v>
      </c>
    </row>
    <row r="470" s="1" customFormat="1">
      <c r="B470" s="32"/>
      <c r="D470" s="163" t="s">
        <v>152</v>
      </c>
      <c r="F470" s="170" t="s">
        <v>933</v>
      </c>
      <c r="L470" s="32"/>
      <c r="M470" s="171"/>
      <c r="N470" s="62"/>
      <c r="O470" s="62"/>
      <c r="P470" s="62"/>
      <c r="Q470" s="62"/>
      <c r="R470" s="62"/>
      <c r="S470" s="62"/>
      <c r="T470" s="63"/>
      <c r="AT470" s="17" t="s">
        <v>152</v>
      </c>
      <c r="AU470" s="17" t="s">
        <v>86</v>
      </c>
    </row>
    <row r="471" s="11" customFormat="1">
      <c r="B471" s="162"/>
      <c r="D471" s="163" t="s">
        <v>146</v>
      </c>
      <c r="E471" s="164" t="s">
        <v>1</v>
      </c>
      <c r="F471" s="165" t="s">
        <v>934</v>
      </c>
      <c r="H471" s="166">
        <v>32</v>
      </c>
      <c r="L471" s="162"/>
      <c r="M471" s="167"/>
      <c r="N471" s="168"/>
      <c r="O471" s="168"/>
      <c r="P471" s="168"/>
      <c r="Q471" s="168"/>
      <c r="R471" s="168"/>
      <c r="S471" s="168"/>
      <c r="T471" s="169"/>
      <c r="AT471" s="164" t="s">
        <v>146</v>
      </c>
      <c r="AU471" s="164" t="s">
        <v>86</v>
      </c>
      <c r="AV471" s="11" t="s">
        <v>86</v>
      </c>
      <c r="AW471" s="11" t="s">
        <v>36</v>
      </c>
      <c r="AX471" s="11" t="s">
        <v>83</v>
      </c>
      <c r="AY471" s="164" t="s">
        <v>137</v>
      </c>
    </row>
    <row r="472" s="1" customFormat="1" ht="16.5" customHeight="1">
      <c r="B472" s="151"/>
      <c r="C472" s="152" t="s">
        <v>935</v>
      </c>
      <c r="D472" s="152" t="s">
        <v>139</v>
      </c>
      <c r="E472" s="153" t="s">
        <v>936</v>
      </c>
      <c r="F472" s="154" t="s">
        <v>937</v>
      </c>
      <c r="G472" s="155" t="s">
        <v>202</v>
      </c>
      <c r="H472" s="156">
        <v>2</v>
      </c>
      <c r="I472" s="157">
        <v>0</v>
      </c>
      <c r="J472" s="157">
        <f>ROUND(I472*H472,2)</f>
        <v>0</v>
      </c>
      <c r="K472" s="154" t="s">
        <v>143</v>
      </c>
      <c r="L472" s="32"/>
      <c r="M472" s="60" t="s">
        <v>1</v>
      </c>
      <c r="N472" s="158" t="s">
        <v>46</v>
      </c>
      <c r="O472" s="159">
        <v>0</v>
      </c>
      <c r="P472" s="159">
        <f>O472*H472</f>
        <v>0</v>
      </c>
      <c r="Q472" s="159">
        <v>0.00069999999999999999</v>
      </c>
      <c r="R472" s="159">
        <f>Q472*H472</f>
        <v>0.0014</v>
      </c>
      <c r="S472" s="159">
        <v>0</v>
      </c>
      <c r="T472" s="160">
        <f>S472*H472</f>
        <v>0</v>
      </c>
      <c r="AR472" s="17" t="s">
        <v>144</v>
      </c>
      <c r="AT472" s="17" t="s">
        <v>139</v>
      </c>
      <c r="AU472" s="17" t="s">
        <v>86</v>
      </c>
      <c r="AY472" s="17" t="s">
        <v>137</v>
      </c>
      <c r="BE472" s="161">
        <f>IF(N472="základní",J472,0)</f>
        <v>0</v>
      </c>
      <c r="BF472" s="161">
        <f>IF(N472="snížená",J472,0)</f>
        <v>0</v>
      </c>
      <c r="BG472" s="161">
        <f>IF(N472="zákl. přenesená",J472,0)</f>
        <v>0</v>
      </c>
      <c r="BH472" s="161">
        <f>IF(N472="sníž. přenesená",J472,0)</f>
        <v>0</v>
      </c>
      <c r="BI472" s="161">
        <f>IF(N472="nulová",J472,0)</f>
        <v>0</v>
      </c>
      <c r="BJ472" s="17" t="s">
        <v>83</v>
      </c>
      <c r="BK472" s="161">
        <f>ROUND(I472*H472,2)</f>
        <v>0</v>
      </c>
      <c r="BL472" s="17" t="s">
        <v>144</v>
      </c>
      <c r="BM472" s="17" t="s">
        <v>938</v>
      </c>
    </row>
    <row r="473" s="1" customFormat="1">
      <c r="B473" s="32"/>
      <c r="D473" s="163" t="s">
        <v>152</v>
      </c>
      <c r="F473" s="170" t="s">
        <v>939</v>
      </c>
      <c r="L473" s="32"/>
      <c r="M473" s="171"/>
      <c r="N473" s="62"/>
      <c r="O473" s="62"/>
      <c r="P473" s="62"/>
      <c r="Q473" s="62"/>
      <c r="R473" s="62"/>
      <c r="S473" s="62"/>
      <c r="T473" s="63"/>
      <c r="AT473" s="17" t="s">
        <v>152</v>
      </c>
      <c r="AU473" s="17" t="s">
        <v>86</v>
      </c>
    </row>
    <row r="474" s="1" customFormat="1" ht="16.5" customHeight="1">
      <c r="B474" s="151"/>
      <c r="C474" s="191" t="s">
        <v>940</v>
      </c>
      <c r="D474" s="191" t="s">
        <v>441</v>
      </c>
      <c r="E474" s="192" t="s">
        <v>941</v>
      </c>
      <c r="F474" s="193" t="s">
        <v>942</v>
      </c>
      <c r="G474" s="194" t="s">
        <v>202</v>
      </c>
      <c r="H474" s="195">
        <v>2</v>
      </c>
      <c r="I474" s="196">
        <v>0</v>
      </c>
      <c r="J474" s="196">
        <f>ROUND(I474*H474,2)</f>
        <v>0</v>
      </c>
      <c r="K474" s="193" t="s">
        <v>143</v>
      </c>
      <c r="L474" s="197"/>
      <c r="M474" s="198" t="s">
        <v>1</v>
      </c>
      <c r="N474" s="199" t="s">
        <v>46</v>
      </c>
      <c r="O474" s="159">
        <v>0</v>
      </c>
      <c r="P474" s="159">
        <f>O474*H474</f>
        <v>0</v>
      </c>
      <c r="Q474" s="159">
        <v>0.0025000000000000001</v>
      </c>
      <c r="R474" s="159">
        <f>Q474*H474</f>
        <v>0.0050000000000000001</v>
      </c>
      <c r="S474" s="159">
        <v>0</v>
      </c>
      <c r="T474" s="160">
        <f>S474*H474</f>
        <v>0</v>
      </c>
      <c r="AR474" s="17" t="s">
        <v>188</v>
      </c>
      <c r="AT474" s="17" t="s">
        <v>441</v>
      </c>
      <c r="AU474" s="17" t="s">
        <v>86</v>
      </c>
      <c r="AY474" s="17" t="s">
        <v>137</v>
      </c>
      <c r="BE474" s="161">
        <f>IF(N474="základní",J474,0)</f>
        <v>0</v>
      </c>
      <c r="BF474" s="161">
        <f>IF(N474="snížená",J474,0)</f>
        <v>0</v>
      </c>
      <c r="BG474" s="161">
        <f>IF(N474="zákl. přenesená",J474,0)</f>
        <v>0</v>
      </c>
      <c r="BH474" s="161">
        <f>IF(N474="sníž. přenesená",J474,0)</f>
        <v>0</v>
      </c>
      <c r="BI474" s="161">
        <f>IF(N474="nulová",J474,0)</f>
        <v>0</v>
      </c>
      <c r="BJ474" s="17" t="s">
        <v>83</v>
      </c>
      <c r="BK474" s="161">
        <f>ROUND(I474*H474,2)</f>
        <v>0</v>
      </c>
      <c r="BL474" s="17" t="s">
        <v>144</v>
      </c>
      <c r="BM474" s="17" t="s">
        <v>943</v>
      </c>
    </row>
    <row r="475" s="1" customFormat="1" ht="16.5" customHeight="1">
      <c r="B475" s="151"/>
      <c r="C475" s="152" t="s">
        <v>944</v>
      </c>
      <c r="D475" s="152" t="s">
        <v>139</v>
      </c>
      <c r="E475" s="153" t="s">
        <v>945</v>
      </c>
      <c r="F475" s="154" t="s">
        <v>946</v>
      </c>
      <c r="G475" s="155" t="s">
        <v>202</v>
      </c>
      <c r="H475" s="156">
        <v>2</v>
      </c>
      <c r="I475" s="157">
        <v>0</v>
      </c>
      <c r="J475" s="157">
        <f>ROUND(I475*H475,2)</f>
        <v>0</v>
      </c>
      <c r="K475" s="154" t="s">
        <v>143</v>
      </c>
      <c r="L475" s="32"/>
      <c r="M475" s="60" t="s">
        <v>1</v>
      </c>
      <c r="N475" s="158" t="s">
        <v>46</v>
      </c>
      <c r="O475" s="159">
        <v>0</v>
      </c>
      <c r="P475" s="159">
        <f>O475*H475</f>
        <v>0</v>
      </c>
      <c r="Q475" s="159">
        <v>0.085419999999999996</v>
      </c>
      <c r="R475" s="159">
        <f>Q475*H475</f>
        <v>0.17083999999999999</v>
      </c>
      <c r="S475" s="159">
        <v>0</v>
      </c>
      <c r="T475" s="160">
        <f>S475*H475</f>
        <v>0</v>
      </c>
      <c r="AR475" s="17" t="s">
        <v>144</v>
      </c>
      <c r="AT475" s="17" t="s">
        <v>139</v>
      </c>
      <c r="AU475" s="17" t="s">
        <v>86</v>
      </c>
      <c r="AY475" s="17" t="s">
        <v>137</v>
      </c>
      <c r="BE475" s="161">
        <f>IF(N475="základní",J475,0)</f>
        <v>0</v>
      </c>
      <c r="BF475" s="161">
        <f>IF(N475="snížená",J475,0)</f>
        <v>0</v>
      </c>
      <c r="BG475" s="161">
        <f>IF(N475="zákl. přenesená",J475,0)</f>
        <v>0</v>
      </c>
      <c r="BH475" s="161">
        <f>IF(N475="sníž. přenesená",J475,0)</f>
        <v>0</v>
      </c>
      <c r="BI475" s="161">
        <f>IF(N475="nulová",J475,0)</f>
        <v>0</v>
      </c>
      <c r="BJ475" s="17" t="s">
        <v>83</v>
      </c>
      <c r="BK475" s="161">
        <f>ROUND(I475*H475,2)</f>
        <v>0</v>
      </c>
      <c r="BL475" s="17" t="s">
        <v>144</v>
      </c>
      <c r="BM475" s="17" t="s">
        <v>947</v>
      </c>
    </row>
    <row r="476" s="1" customFormat="1">
      <c r="B476" s="32"/>
      <c r="D476" s="163" t="s">
        <v>152</v>
      </c>
      <c r="F476" s="170" t="s">
        <v>948</v>
      </c>
      <c r="L476" s="32"/>
      <c r="M476" s="171"/>
      <c r="N476" s="62"/>
      <c r="O476" s="62"/>
      <c r="P476" s="62"/>
      <c r="Q476" s="62"/>
      <c r="R476" s="62"/>
      <c r="S476" s="62"/>
      <c r="T476" s="63"/>
      <c r="AT476" s="17" t="s">
        <v>152</v>
      </c>
      <c r="AU476" s="17" t="s">
        <v>86</v>
      </c>
    </row>
    <row r="477" s="1" customFormat="1" ht="16.5" customHeight="1">
      <c r="B477" s="151"/>
      <c r="C477" s="152" t="s">
        <v>949</v>
      </c>
      <c r="D477" s="152" t="s">
        <v>139</v>
      </c>
      <c r="E477" s="153" t="s">
        <v>950</v>
      </c>
      <c r="F477" s="154" t="s">
        <v>951</v>
      </c>
      <c r="G477" s="155" t="s">
        <v>202</v>
      </c>
      <c r="H477" s="156">
        <v>2</v>
      </c>
      <c r="I477" s="157">
        <v>0</v>
      </c>
      <c r="J477" s="157">
        <f>ROUND(I477*H477,2)</f>
        <v>0</v>
      </c>
      <c r="K477" s="154" t="s">
        <v>143</v>
      </c>
      <c r="L477" s="32"/>
      <c r="M477" s="60" t="s">
        <v>1</v>
      </c>
      <c r="N477" s="158" t="s">
        <v>46</v>
      </c>
      <c r="O477" s="159">
        <v>0</v>
      </c>
      <c r="P477" s="159">
        <f>O477*H477</f>
        <v>0</v>
      </c>
      <c r="Q477" s="159">
        <v>0.10940999999999999</v>
      </c>
      <c r="R477" s="159">
        <f>Q477*H477</f>
        <v>0.21881999999999999</v>
      </c>
      <c r="S477" s="159">
        <v>0</v>
      </c>
      <c r="T477" s="160">
        <f>S477*H477</f>
        <v>0</v>
      </c>
      <c r="AR477" s="17" t="s">
        <v>144</v>
      </c>
      <c r="AT477" s="17" t="s">
        <v>139</v>
      </c>
      <c r="AU477" s="17" t="s">
        <v>86</v>
      </c>
      <c r="AY477" s="17" t="s">
        <v>137</v>
      </c>
      <c r="BE477" s="161">
        <f>IF(N477="základní",J477,0)</f>
        <v>0</v>
      </c>
      <c r="BF477" s="161">
        <f>IF(N477="snížená",J477,0)</f>
        <v>0</v>
      </c>
      <c r="BG477" s="161">
        <f>IF(N477="zákl. přenesená",J477,0)</f>
        <v>0</v>
      </c>
      <c r="BH477" s="161">
        <f>IF(N477="sníž. přenesená",J477,0)</f>
        <v>0</v>
      </c>
      <c r="BI477" s="161">
        <f>IF(N477="nulová",J477,0)</f>
        <v>0</v>
      </c>
      <c r="BJ477" s="17" t="s">
        <v>83</v>
      </c>
      <c r="BK477" s="161">
        <f>ROUND(I477*H477,2)</f>
        <v>0</v>
      </c>
      <c r="BL477" s="17" t="s">
        <v>144</v>
      </c>
      <c r="BM477" s="17" t="s">
        <v>952</v>
      </c>
    </row>
    <row r="478" s="1" customFormat="1" ht="16.5" customHeight="1">
      <c r="B478" s="151"/>
      <c r="C478" s="191" t="s">
        <v>953</v>
      </c>
      <c r="D478" s="191" t="s">
        <v>441</v>
      </c>
      <c r="E478" s="192" t="s">
        <v>954</v>
      </c>
      <c r="F478" s="193" t="s">
        <v>955</v>
      </c>
      <c r="G478" s="194" t="s">
        <v>202</v>
      </c>
      <c r="H478" s="195">
        <v>2</v>
      </c>
      <c r="I478" s="196">
        <v>0</v>
      </c>
      <c r="J478" s="196">
        <f>ROUND(I478*H478,2)</f>
        <v>0</v>
      </c>
      <c r="K478" s="193" t="s">
        <v>143</v>
      </c>
      <c r="L478" s="197"/>
      <c r="M478" s="198" t="s">
        <v>1</v>
      </c>
      <c r="N478" s="199" t="s">
        <v>46</v>
      </c>
      <c r="O478" s="159">
        <v>0</v>
      </c>
      <c r="P478" s="159">
        <f>O478*H478</f>
        <v>0</v>
      </c>
      <c r="Q478" s="159">
        <v>0.0064999999999999997</v>
      </c>
      <c r="R478" s="159">
        <f>Q478*H478</f>
        <v>0.012999999999999999</v>
      </c>
      <c r="S478" s="159">
        <v>0</v>
      </c>
      <c r="T478" s="160">
        <f>S478*H478</f>
        <v>0</v>
      </c>
      <c r="AR478" s="17" t="s">
        <v>188</v>
      </c>
      <c r="AT478" s="17" t="s">
        <v>441</v>
      </c>
      <c r="AU478" s="17" t="s">
        <v>86</v>
      </c>
      <c r="AY478" s="17" t="s">
        <v>137</v>
      </c>
      <c r="BE478" s="161">
        <f>IF(N478="základní",J478,0)</f>
        <v>0</v>
      </c>
      <c r="BF478" s="161">
        <f>IF(N478="snížená",J478,0)</f>
        <v>0</v>
      </c>
      <c r="BG478" s="161">
        <f>IF(N478="zákl. přenesená",J478,0)</f>
        <v>0</v>
      </c>
      <c r="BH478" s="161">
        <f>IF(N478="sníž. přenesená",J478,0)</f>
        <v>0</v>
      </c>
      <c r="BI478" s="161">
        <f>IF(N478="nulová",J478,0)</f>
        <v>0</v>
      </c>
      <c r="BJ478" s="17" t="s">
        <v>83</v>
      </c>
      <c r="BK478" s="161">
        <f>ROUND(I478*H478,2)</f>
        <v>0</v>
      </c>
      <c r="BL478" s="17" t="s">
        <v>144</v>
      </c>
      <c r="BM478" s="17" t="s">
        <v>956</v>
      </c>
    </row>
    <row r="479" s="1" customFormat="1" ht="16.5" customHeight="1">
      <c r="B479" s="151"/>
      <c r="C479" s="191" t="s">
        <v>957</v>
      </c>
      <c r="D479" s="191" t="s">
        <v>441</v>
      </c>
      <c r="E479" s="192" t="s">
        <v>958</v>
      </c>
      <c r="F479" s="193" t="s">
        <v>959</v>
      </c>
      <c r="G479" s="194" t="s">
        <v>202</v>
      </c>
      <c r="H479" s="195">
        <v>2</v>
      </c>
      <c r="I479" s="196">
        <v>0</v>
      </c>
      <c r="J479" s="196">
        <f>ROUND(I479*H479,2)</f>
        <v>0</v>
      </c>
      <c r="K479" s="193" t="s">
        <v>143</v>
      </c>
      <c r="L479" s="197"/>
      <c r="M479" s="198" t="s">
        <v>1</v>
      </c>
      <c r="N479" s="199" t="s">
        <v>46</v>
      </c>
      <c r="O479" s="159">
        <v>0</v>
      </c>
      <c r="P479" s="159">
        <f>O479*H479</f>
        <v>0</v>
      </c>
      <c r="Q479" s="159">
        <v>0.0030000000000000001</v>
      </c>
      <c r="R479" s="159">
        <f>Q479*H479</f>
        <v>0.0060000000000000001</v>
      </c>
      <c r="S479" s="159">
        <v>0</v>
      </c>
      <c r="T479" s="160">
        <f>S479*H479</f>
        <v>0</v>
      </c>
      <c r="AR479" s="17" t="s">
        <v>188</v>
      </c>
      <c r="AT479" s="17" t="s">
        <v>441</v>
      </c>
      <c r="AU479" s="17" t="s">
        <v>86</v>
      </c>
      <c r="AY479" s="17" t="s">
        <v>137</v>
      </c>
      <c r="BE479" s="161">
        <f>IF(N479="základní",J479,0)</f>
        <v>0</v>
      </c>
      <c r="BF479" s="161">
        <f>IF(N479="snížená",J479,0)</f>
        <v>0</v>
      </c>
      <c r="BG479" s="161">
        <f>IF(N479="zákl. přenesená",J479,0)</f>
        <v>0</v>
      </c>
      <c r="BH479" s="161">
        <f>IF(N479="sníž. přenesená",J479,0)</f>
        <v>0</v>
      </c>
      <c r="BI479" s="161">
        <f>IF(N479="nulová",J479,0)</f>
        <v>0</v>
      </c>
      <c r="BJ479" s="17" t="s">
        <v>83</v>
      </c>
      <c r="BK479" s="161">
        <f>ROUND(I479*H479,2)</f>
        <v>0</v>
      </c>
      <c r="BL479" s="17" t="s">
        <v>144</v>
      </c>
      <c r="BM479" s="17" t="s">
        <v>960</v>
      </c>
    </row>
    <row r="480" s="1" customFormat="1" ht="16.5" customHeight="1">
      <c r="B480" s="151"/>
      <c r="C480" s="191" t="s">
        <v>961</v>
      </c>
      <c r="D480" s="191" t="s">
        <v>441</v>
      </c>
      <c r="E480" s="192" t="s">
        <v>962</v>
      </c>
      <c r="F480" s="193" t="s">
        <v>963</v>
      </c>
      <c r="G480" s="194" t="s">
        <v>202</v>
      </c>
      <c r="H480" s="195">
        <v>2</v>
      </c>
      <c r="I480" s="196">
        <v>0</v>
      </c>
      <c r="J480" s="196">
        <f>ROUND(I480*H480,2)</f>
        <v>0</v>
      </c>
      <c r="K480" s="193" t="s">
        <v>143</v>
      </c>
      <c r="L480" s="197"/>
      <c r="M480" s="198" t="s">
        <v>1</v>
      </c>
      <c r="N480" s="199" t="s">
        <v>46</v>
      </c>
      <c r="O480" s="159">
        <v>0</v>
      </c>
      <c r="P480" s="159">
        <f>O480*H480</f>
        <v>0</v>
      </c>
      <c r="Q480" s="159">
        <v>0.00010000000000000001</v>
      </c>
      <c r="R480" s="159">
        <f>Q480*H480</f>
        <v>0.00020000000000000001</v>
      </c>
      <c r="S480" s="159">
        <v>0</v>
      </c>
      <c r="T480" s="160">
        <f>S480*H480</f>
        <v>0</v>
      </c>
      <c r="AR480" s="17" t="s">
        <v>188</v>
      </c>
      <c r="AT480" s="17" t="s">
        <v>441</v>
      </c>
      <c r="AU480" s="17" t="s">
        <v>86</v>
      </c>
      <c r="AY480" s="17" t="s">
        <v>137</v>
      </c>
      <c r="BE480" s="161">
        <f>IF(N480="základní",J480,0)</f>
        <v>0</v>
      </c>
      <c r="BF480" s="161">
        <f>IF(N480="snížená",J480,0)</f>
        <v>0</v>
      </c>
      <c r="BG480" s="161">
        <f>IF(N480="zákl. přenesená",J480,0)</f>
        <v>0</v>
      </c>
      <c r="BH480" s="161">
        <f>IF(N480="sníž. přenesená",J480,0)</f>
        <v>0</v>
      </c>
      <c r="BI480" s="161">
        <f>IF(N480="nulová",J480,0)</f>
        <v>0</v>
      </c>
      <c r="BJ480" s="17" t="s">
        <v>83</v>
      </c>
      <c r="BK480" s="161">
        <f>ROUND(I480*H480,2)</f>
        <v>0</v>
      </c>
      <c r="BL480" s="17" t="s">
        <v>144</v>
      </c>
      <c r="BM480" s="17" t="s">
        <v>964</v>
      </c>
    </row>
    <row r="481" s="1" customFormat="1" ht="16.5" customHeight="1">
      <c r="B481" s="151"/>
      <c r="C481" s="191" t="s">
        <v>965</v>
      </c>
      <c r="D481" s="191" t="s">
        <v>441</v>
      </c>
      <c r="E481" s="192" t="s">
        <v>966</v>
      </c>
      <c r="F481" s="193" t="s">
        <v>967</v>
      </c>
      <c r="G481" s="194" t="s">
        <v>202</v>
      </c>
      <c r="H481" s="195">
        <v>4</v>
      </c>
      <c r="I481" s="196">
        <v>0</v>
      </c>
      <c r="J481" s="196">
        <f>ROUND(I481*H481,2)</f>
        <v>0</v>
      </c>
      <c r="K481" s="193" t="s">
        <v>143</v>
      </c>
      <c r="L481" s="197"/>
      <c r="M481" s="198" t="s">
        <v>1</v>
      </c>
      <c r="N481" s="199" t="s">
        <v>46</v>
      </c>
      <c r="O481" s="159">
        <v>0</v>
      </c>
      <c r="P481" s="159">
        <f>O481*H481</f>
        <v>0</v>
      </c>
      <c r="Q481" s="159">
        <v>0.00035</v>
      </c>
      <c r="R481" s="159">
        <f>Q481*H481</f>
        <v>0.0014</v>
      </c>
      <c r="S481" s="159">
        <v>0</v>
      </c>
      <c r="T481" s="160">
        <f>S481*H481</f>
        <v>0</v>
      </c>
      <c r="AR481" s="17" t="s">
        <v>188</v>
      </c>
      <c r="AT481" s="17" t="s">
        <v>441</v>
      </c>
      <c r="AU481" s="17" t="s">
        <v>86</v>
      </c>
      <c r="AY481" s="17" t="s">
        <v>137</v>
      </c>
      <c r="BE481" s="161">
        <f>IF(N481="základní",J481,0)</f>
        <v>0</v>
      </c>
      <c r="BF481" s="161">
        <f>IF(N481="snížená",J481,0)</f>
        <v>0</v>
      </c>
      <c r="BG481" s="161">
        <f>IF(N481="zákl. přenesená",J481,0)</f>
        <v>0</v>
      </c>
      <c r="BH481" s="161">
        <f>IF(N481="sníž. přenesená",J481,0)</f>
        <v>0</v>
      </c>
      <c r="BI481" s="161">
        <f>IF(N481="nulová",J481,0)</f>
        <v>0</v>
      </c>
      <c r="BJ481" s="17" t="s">
        <v>83</v>
      </c>
      <c r="BK481" s="161">
        <f>ROUND(I481*H481,2)</f>
        <v>0</v>
      </c>
      <c r="BL481" s="17" t="s">
        <v>144</v>
      </c>
      <c r="BM481" s="17" t="s">
        <v>968</v>
      </c>
    </row>
    <row r="482" s="1" customFormat="1" ht="16.5" customHeight="1">
      <c r="B482" s="151"/>
      <c r="C482" s="152" t="s">
        <v>969</v>
      </c>
      <c r="D482" s="152" t="s">
        <v>139</v>
      </c>
      <c r="E482" s="153" t="s">
        <v>970</v>
      </c>
      <c r="F482" s="154" t="s">
        <v>971</v>
      </c>
      <c r="G482" s="155" t="s">
        <v>183</v>
      </c>
      <c r="H482" s="156">
        <v>27</v>
      </c>
      <c r="I482" s="157">
        <v>0</v>
      </c>
      <c r="J482" s="157">
        <f>ROUND(I482*H482,2)</f>
        <v>0</v>
      </c>
      <c r="K482" s="154" t="s">
        <v>143</v>
      </c>
      <c r="L482" s="32"/>
      <c r="M482" s="60" t="s">
        <v>1</v>
      </c>
      <c r="N482" s="158" t="s">
        <v>46</v>
      </c>
      <c r="O482" s="159">
        <v>0</v>
      </c>
      <c r="P482" s="159">
        <f>O482*H482</f>
        <v>0</v>
      </c>
      <c r="Q482" s="159">
        <v>0.15540000000000001</v>
      </c>
      <c r="R482" s="159">
        <f>Q482*H482</f>
        <v>4.1958000000000002</v>
      </c>
      <c r="S482" s="159">
        <v>0</v>
      </c>
      <c r="T482" s="160">
        <f>S482*H482</f>
        <v>0</v>
      </c>
      <c r="AR482" s="17" t="s">
        <v>144</v>
      </c>
      <c r="AT482" s="17" t="s">
        <v>139</v>
      </c>
      <c r="AU482" s="17" t="s">
        <v>86</v>
      </c>
      <c r="AY482" s="17" t="s">
        <v>137</v>
      </c>
      <c r="BE482" s="161">
        <f>IF(N482="základní",J482,0)</f>
        <v>0</v>
      </c>
      <c r="BF482" s="161">
        <f>IF(N482="snížená",J482,0)</f>
        <v>0</v>
      </c>
      <c r="BG482" s="161">
        <f>IF(N482="zákl. přenesená",J482,0)</f>
        <v>0</v>
      </c>
      <c r="BH482" s="161">
        <f>IF(N482="sníž. přenesená",J482,0)</f>
        <v>0</v>
      </c>
      <c r="BI482" s="161">
        <f>IF(N482="nulová",J482,0)</f>
        <v>0</v>
      </c>
      <c r="BJ482" s="17" t="s">
        <v>83</v>
      </c>
      <c r="BK482" s="161">
        <f>ROUND(I482*H482,2)</f>
        <v>0</v>
      </c>
      <c r="BL482" s="17" t="s">
        <v>144</v>
      </c>
      <c r="BM482" s="17" t="s">
        <v>972</v>
      </c>
    </row>
    <row r="483" s="13" customFormat="1">
      <c r="B483" s="185"/>
      <c r="D483" s="163" t="s">
        <v>146</v>
      </c>
      <c r="E483" s="186" t="s">
        <v>1</v>
      </c>
      <c r="F483" s="187" t="s">
        <v>973</v>
      </c>
      <c r="H483" s="186" t="s">
        <v>1</v>
      </c>
      <c r="L483" s="185"/>
      <c r="M483" s="188"/>
      <c r="N483" s="189"/>
      <c r="O483" s="189"/>
      <c r="P483" s="189"/>
      <c r="Q483" s="189"/>
      <c r="R483" s="189"/>
      <c r="S483" s="189"/>
      <c r="T483" s="190"/>
      <c r="AT483" s="186" t="s">
        <v>146</v>
      </c>
      <c r="AU483" s="186" t="s">
        <v>86</v>
      </c>
      <c r="AV483" s="13" t="s">
        <v>83</v>
      </c>
      <c r="AW483" s="13" t="s">
        <v>36</v>
      </c>
      <c r="AX483" s="13" t="s">
        <v>75</v>
      </c>
      <c r="AY483" s="186" t="s">
        <v>137</v>
      </c>
    </row>
    <row r="484" s="11" customFormat="1">
      <c r="B484" s="162"/>
      <c r="D484" s="163" t="s">
        <v>146</v>
      </c>
      <c r="E484" s="164" t="s">
        <v>1</v>
      </c>
      <c r="F484" s="165" t="s">
        <v>974</v>
      </c>
      <c r="H484" s="166">
        <v>17</v>
      </c>
      <c r="L484" s="162"/>
      <c r="M484" s="167"/>
      <c r="N484" s="168"/>
      <c r="O484" s="168"/>
      <c r="P484" s="168"/>
      <c r="Q484" s="168"/>
      <c r="R484" s="168"/>
      <c r="S484" s="168"/>
      <c r="T484" s="169"/>
      <c r="AT484" s="164" t="s">
        <v>146</v>
      </c>
      <c r="AU484" s="164" t="s">
        <v>86</v>
      </c>
      <c r="AV484" s="11" t="s">
        <v>86</v>
      </c>
      <c r="AW484" s="11" t="s">
        <v>36</v>
      </c>
      <c r="AX484" s="11" t="s">
        <v>75</v>
      </c>
      <c r="AY484" s="164" t="s">
        <v>137</v>
      </c>
    </row>
    <row r="485" s="11" customFormat="1">
      <c r="B485" s="162"/>
      <c r="D485" s="163" t="s">
        <v>146</v>
      </c>
      <c r="E485" s="164" t="s">
        <v>1</v>
      </c>
      <c r="F485" s="165" t="s">
        <v>975</v>
      </c>
      <c r="H485" s="166">
        <v>10</v>
      </c>
      <c r="L485" s="162"/>
      <c r="M485" s="167"/>
      <c r="N485" s="168"/>
      <c r="O485" s="168"/>
      <c r="P485" s="168"/>
      <c r="Q485" s="168"/>
      <c r="R485" s="168"/>
      <c r="S485" s="168"/>
      <c r="T485" s="169"/>
      <c r="AT485" s="164" t="s">
        <v>146</v>
      </c>
      <c r="AU485" s="164" t="s">
        <v>86</v>
      </c>
      <c r="AV485" s="11" t="s">
        <v>86</v>
      </c>
      <c r="AW485" s="11" t="s">
        <v>36</v>
      </c>
      <c r="AX485" s="11" t="s">
        <v>75</v>
      </c>
      <c r="AY485" s="164" t="s">
        <v>137</v>
      </c>
    </row>
    <row r="486" s="12" customFormat="1">
      <c r="B486" s="175"/>
      <c r="D486" s="163" t="s">
        <v>146</v>
      </c>
      <c r="E486" s="176" t="s">
        <v>1</v>
      </c>
      <c r="F486" s="177" t="s">
        <v>215</v>
      </c>
      <c r="H486" s="178">
        <v>27</v>
      </c>
      <c r="L486" s="175"/>
      <c r="M486" s="179"/>
      <c r="N486" s="180"/>
      <c r="O486" s="180"/>
      <c r="P486" s="180"/>
      <c r="Q486" s="180"/>
      <c r="R486" s="180"/>
      <c r="S486" s="180"/>
      <c r="T486" s="181"/>
      <c r="AT486" s="176" t="s">
        <v>146</v>
      </c>
      <c r="AU486" s="176" t="s">
        <v>86</v>
      </c>
      <c r="AV486" s="12" t="s">
        <v>144</v>
      </c>
      <c r="AW486" s="12" t="s">
        <v>36</v>
      </c>
      <c r="AX486" s="12" t="s">
        <v>83</v>
      </c>
      <c r="AY486" s="176" t="s">
        <v>137</v>
      </c>
    </row>
    <row r="487" s="1" customFormat="1" ht="16.5" customHeight="1">
      <c r="B487" s="151"/>
      <c r="C487" s="191" t="s">
        <v>976</v>
      </c>
      <c r="D487" s="191" t="s">
        <v>441</v>
      </c>
      <c r="E487" s="192" t="s">
        <v>977</v>
      </c>
      <c r="F487" s="193" t="s">
        <v>978</v>
      </c>
      <c r="G487" s="194" t="s">
        <v>202</v>
      </c>
      <c r="H487" s="195">
        <v>27.809999999999999</v>
      </c>
      <c r="I487" s="196">
        <v>0</v>
      </c>
      <c r="J487" s="196">
        <f>ROUND(I487*H487,2)</f>
        <v>0</v>
      </c>
      <c r="K487" s="193" t="s">
        <v>143</v>
      </c>
      <c r="L487" s="197"/>
      <c r="M487" s="198" t="s">
        <v>1</v>
      </c>
      <c r="N487" s="199" t="s">
        <v>46</v>
      </c>
      <c r="O487" s="159">
        <v>0</v>
      </c>
      <c r="P487" s="159">
        <f>O487*H487</f>
        <v>0</v>
      </c>
      <c r="Q487" s="159">
        <v>0.082100000000000006</v>
      </c>
      <c r="R487" s="159">
        <f>Q487*H487</f>
        <v>2.283201</v>
      </c>
      <c r="S487" s="159">
        <v>0</v>
      </c>
      <c r="T487" s="160">
        <f>S487*H487</f>
        <v>0</v>
      </c>
      <c r="AR487" s="17" t="s">
        <v>188</v>
      </c>
      <c r="AT487" s="17" t="s">
        <v>441</v>
      </c>
      <c r="AU487" s="17" t="s">
        <v>86</v>
      </c>
      <c r="AY487" s="17" t="s">
        <v>137</v>
      </c>
      <c r="BE487" s="161">
        <f>IF(N487="základní",J487,0)</f>
        <v>0</v>
      </c>
      <c r="BF487" s="161">
        <f>IF(N487="snížená",J487,0)</f>
        <v>0</v>
      </c>
      <c r="BG487" s="161">
        <f>IF(N487="zákl. přenesená",J487,0)</f>
        <v>0</v>
      </c>
      <c r="BH487" s="161">
        <f>IF(N487="sníž. přenesená",J487,0)</f>
        <v>0</v>
      </c>
      <c r="BI487" s="161">
        <f>IF(N487="nulová",J487,0)</f>
        <v>0</v>
      </c>
      <c r="BJ487" s="17" t="s">
        <v>83</v>
      </c>
      <c r="BK487" s="161">
        <f>ROUND(I487*H487,2)</f>
        <v>0</v>
      </c>
      <c r="BL487" s="17" t="s">
        <v>144</v>
      </c>
      <c r="BM487" s="17" t="s">
        <v>979</v>
      </c>
    </row>
    <row r="488" s="11" customFormat="1">
      <c r="B488" s="162"/>
      <c r="D488" s="163" t="s">
        <v>146</v>
      </c>
      <c r="F488" s="165" t="s">
        <v>980</v>
      </c>
      <c r="H488" s="166">
        <v>27.809999999999999</v>
      </c>
      <c r="L488" s="162"/>
      <c r="M488" s="167"/>
      <c r="N488" s="168"/>
      <c r="O488" s="168"/>
      <c r="P488" s="168"/>
      <c r="Q488" s="168"/>
      <c r="R488" s="168"/>
      <c r="S488" s="168"/>
      <c r="T488" s="169"/>
      <c r="AT488" s="164" t="s">
        <v>146</v>
      </c>
      <c r="AU488" s="164" t="s">
        <v>86</v>
      </c>
      <c r="AV488" s="11" t="s">
        <v>86</v>
      </c>
      <c r="AW488" s="11" t="s">
        <v>3</v>
      </c>
      <c r="AX488" s="11" t="s">
        <v>83</v>
      </c>
      <c r="AY488" s="164" t="s">
        <v>137</v>
      </c>
    </row>
    <row r="489" s="1" customFormat="1" ht="16.5" customHeight="1">
      <c r="B489" s="151"/>
      <c r="C489" s="152" t="s">
        <v>981</v>
      </c>
      <c r="D489" s="152" t="s">
        <v>139</v>
      </c>
      <c r="E489" s="153" t="s">
        <v>982</v>
      </c>
      <c r="F489" s="154" t="s">
        <v>983</v>
      </c>
      <c r="G489" s="155" t="s">
        <v>183</v>
      </c>
      <c r="H489" s="156">
        <v>69.5</v>
      </c>
      <c r="I489" s="157">
        <v>0</v>
      </c>
      <c r="J489" s="157">
        <f>ROUND(I489*H489,2)</f>
        <v>0</v>
      </c>
      <c r="K489" s="154" t="s">
        <v>143</v>
      </c>
      <c r="L489" s="32"/>
      <c r="M489" s="60" t="s">
        <v>1</v>
      </c>
      <c r="N489" s="158" t="s">
        <v>46</v>
      </c>
      <c r="O489" s="159">
        <v>0</v>
      </c>
      <c r="P489" s="159">
        <f>O489*H489</f>
        <v>0</v>
      </c>
      <c r="Q489" s="159">
        <v>0.1295</v>
      </c>
      <c r="R489" s="159">
        <f>Q489*H489</f>
        <v>9.0002499999999994</v>
      </c>
      <c r="S489" s="159">
        <v>0</v>
      </c>
      <c r="T489" s="160">
        <f>S489*H489</f>
        <v>0</v>
      </c>
      <c r="AR489" s="17" t="s">
        <v>144</v>
      </c>
      <c r="AT489" s="17" t="s">
        <v>139</v>
      </c>
      <c r="AU489" s="17" t="s">
        <v>86</v>
      </c>
      <c r="AY489" s="17" t="s">
        <v>137</v>
      </c>
      <c r="BE489" s="161">
        <f>IF(N489="základní",J489,0)</f>
        <v>0</v>
      </c>
      <c r="BF489" s="161">
        <f>IF(N489="snížená",J489,0)</f>
        <v>0</v>
      </c>
      <c r="BG489" s="161">
        <f>IF(N489="zákl. přenesená",J489,0)</f>
        <v>0</v>
      </c>
      <c r="BH489" s="161">
        <f>IF(N489="sníž. přenesená",J489,0)</f>
        <v>0</v>
      </c>
      <c r="BI489" s="161">
        <f>IF(N489="nulová",J489,0)</f>
        <v>0</v>
      </c>
      <c r="BJ489" s="17" t="s">
        <v>83</v>
      </c>
      <c r="BK489" s="161">
        <f>ROUND(I489*H489,2)</f>
        <v>0</v>
      </c>
      <c r="BL489" s="17" t="s">
        <v>144</v>
      </c>
      <c r="BM489" s="17" t="s">
        <v>984</v>
      </c>
    </row>
    <row r="490" s="13" customFormat="1">
      <c r="B490" s="185"/>
      <c r="D490" s="163" t="s">
        <v>146</v>
      </c>
      <c r="E490" s="186" t="s">
        <v>1</v>
      </c>
      <c r="F490" s="187" t="s">
        <v>985</v>
      </c>
      <c r="H490" s="186" t="s">
        <v>1</v>
      </c>
      <c r="L490" s="185"/>
      <c r="M490" s="188"/>
      <c r="N490" s="189"/>
      <c r="O490" s="189"/>
      <c r="P490" s="189"/>
      <c r="Q490" s="189"/>
      <c r="R490" s="189"/>
      <c r="S490" s="189"/>
      <c r="T490" s="190"/>
      <c r="AT490" s="186" t="s">
        <v>146</v>
      </c>
      <c r="AU490" s="186" t="s">
        <v>86</v>
      </c>
      <c r="AV490" s="13" t="s">
        <v>83</v>
      </c>
      <c r="AW490" s="13" t="s">
        <v>36</v>
      </c>
      <c r="AX490" s="13" t="s">
        <v>75</v>
      </c>
      <c r="AY490" s="186" t="s">
        <v>137</v>
      </c>
    </row>
    <row r="491" s="11" customFormat="1">
      <c r="B491" s="162"/>
      <c r="D491" s="163" t="s">
        <v>146</v>
      </c>
      <c r="E491" s="164" t="s">
        <v>1</v>
      </c>
      <c r="F491" s="165" t="s">
        <v>986</v>
      </c>
      <c r="H491" s="166">
        <v>32.100000000000001</v>
      </c>
      <c r="L491" s="162"/>
      <c r="M491" s="167"/>
      <c r="N491" s="168"/>
      <c r="O491" s="168"/>
      <c r="P491" s="168"/>
      <c r="Q491" s="168"/>
      <c r="R491" s="168"/>
      <c r="S491" s="168"/>
      <c r="T491" s="169"/>
      <c r="AT491" s="164" t="s">
        <v>146</v>
      </c>
      <c r="AU491" s="164" t="s">
        <v>86</v>
      </c>
      <c r="AV491" s="11" t="s">
        <v>86</v>
      </c>
      <c r="AW491" s="11" t="s">
        <v>36</v>
      </c>
      <c r="AX491" s="11" t="s">
        <v>75</v>
      </c>
      <c r="AY491" s="164" t="s">
        <v>137</v>
      </c>
    </row>
    <row r="492" s="11" customFormat="1">
      <c r="B492" s="162"/>
      <c r="D492" s="163" t="s">
        <v>146</v>
      </c>
      <c r="E492" s="164" t="s">
        <v>1</v>
      </c>
      <c r="F492" s="165" t="s">
        <v>987</v>
      </c>
      <c r="H492" s="166">
        <v>37.399999999999999</v>
      </c>
      <c r="L492" s="162"/>
      <c r="M492" s="167"/>
      <c r="N492" s="168"/>
      <c r="O492" s="168"/>
      <c r="P492" s="168"/>
      <c r="Q492" s="168"/>
      <c r="R492" s="168"/>
      <c r="S492" s="168"/>
      <c r="T492" s="169"/>
      <c r="AT492" s="164" t="s">
        <v>146</v>
      </c>
      <c r="AU492" s="164" t="s">
        <v>86</v>
      </c>
      <c r="AV492" s="11" t="s">
        <v>86</v>
      </c>
      <c r="AW492" s="11" t="s">
        <v>36</v>
      </c>
      <c r="AX492" s="11" t="s">
        <v>75</v>
      </c>
      <c r="AY492" s="164" t="s">
        <v>137</v>
      </c>
    </row>
    <row r="493" s="12" customFormat="1">
      <c r="B493" s="175"/>
      <c r="D493" s="163" t="s">
        <v>146</v>
      </c>
      <c r="E493" s="176" t="s">
        <v>1</v>
      </c>
      <c r="F493" s="177" t="s">
        <v>215</v>
      </c>
      <c r="H493" s="178">
        <v>69.5</v>
      </c>
      <c r="L493" s="175"/>
      <c r="M493" s="179"/>
      <c r="N493" s="180"/>
      <c r="O493" s="180"/>
      <c r="P493" s="180"/>
      <c r="Q493" s="180"/>
      <c r="R493" s="180"/>
      <c r="S493" s="180"/>
      <c r="T493" s="181"/>
      <c r="AT493" s="176" t="s">
        <v>146</v>
      </c>
      <c r="AU493" s="176" t="s">
        <v>86</v>
      </c>
      <c r="AV493" s="12" t="s">
        <v>144</v>
      </c>
      <c r="AW493" s="12" t="s">
        <v>36</v>
      </c>
      <c r="AX493" s="12" t="s">
        <v>83</v>
      </c>
      <c r="AY493" s="176" t="s">
        <v>137</v>
      </c>
    </row>
    <row r="494" s="1" customFormat="1" ht="16.5" customHeight="1">
      <c r="B494" s="151"/>
      <c r="C494" s="191" t="s">
        <v>988</v>
      </c>
      <c r="D494" s="191" t="s">
        <v>441</v>
      </c>
      <c r="E494" s="192" t="s">
        <v>989</v>
      </c>
      <c r="F494" s="193" t="s">
        <v>990</v>
      </c>
      <c r="G494" s="194" t="s">
        <v>202</v>
      </c>
      <c r="H494" s="195">
        <v>71.584999999999994</v>
      </c>
      <c r="I494" s="196">
        <v>0</v>
      </c>
      <c r="J494" s="196">
        <f>ROUND(I494*H494,2)</f>
        <v>0</v>
      </c>
      <c r="K494" s="193" t="s">
        <v>143</v>
      </c>
      <c r="L494" s="197"/>
      <c r="M494" s="198" t="s">
        <v>1</v>
      </c>
      <c r="N494" s="199" t="s">
        <v>46</v>
      </c>
      <c r="O494" s="159">
        <v>0</v>
      </c>
      <c r="P494" s="159">
        <f>O494*H494</f>
        <v>0</v>
      </c>
      <c r="Q494" s="159">
        <v>0.055</v>
      </c>
      <c r="R494" s="159">
        <f>Q494*H494</f>
        <v>3.9371749999999999</v>
      </c>
      <c r="S494" s="159">
        <v>0</v>
      </c>
      <c r="T494" s="160">
        <f>S494*H494</f>
        <v>0</v>
      </c>
      <c r="AR494" s="17" t="s">
        <v>188</v>
      </c>
      <c r="AT494" s="17" t="s">
        <v>441</v>
      </c>
      <c r="AU494" s="17" t="s">
        <v>86</v>
      </c>
      <c r="AY494" s="17" t="s">
        <v>137</v>
      </c>
      <c r="BE494" s="161">
        <f>IF(N494="základní",J494,0)</f>
        <v>0</v>
      </c>
      <c r="BF494" s="161">
        <f>IF(N494="snížená",J494,0)</f>
        <v>0</v>
      </c>
      <c r="BG494" s="161">
        <f>IF(N494="zákl. přenesená",J494,0)</f>
        <v>0</v>
      </c>
      <c r="BH494" s="161">
        <f>IF(N494="sníž. přenesená",J494,0)</f>
        <v>0</v>
      </c>
      <c r="BI494" s="161">
        <f>IF(N494="nulová",J494,0)</f>
        <v>0</v>
      </c>
      <c r="BJ494" s="17" t="s">
        <v>83</v>
      </c>
      <c r="BK494" s="161">
        <f>ROUND(I494*H494,2)</f>
        <v>0</v>
      </c>
      <c r="BL494" s="17" t="s">
        <v>144</v>
      </c>
      <c r="BM494" s="17" t="s">
        <v>991</v>
      </c>
    </row>
    <row r="495" s="1" customFormat="1">
      <c r="B495" s="32"/>
      <c r="D495" s="163" t="s">
        <v>152</v>
      </c>
      <c r="F495" s="170" t="s">
        <v>992</v>
      </c>
      <c r="L495" s="32"/>
      <c r="M495" s="171"/>
      <c r="N495" s="62"/>
      <c r="O495" s="62"/>
      <c r="P495" s="62"/>
      <c r="Q495" s="62"/>
      <c r="R495" s="62"/>
      <c r="S495" s="62"/>
      <c r="T495" s="63"/>
      <c r="AT495" s="17" t="s">
        <v>152</v>
      </c>
      <c r="AU495" s="17" t="s">
        <v>86</v>
      </c>
    </row>
    <row r="496" s="11" customFormat="1">
      <c r="B496" s="162"/>
      <c r="D496" s="163" t="s">
        <v>146</v>
      </c>
      <c r="F496" s="165" t="s">
        <v>993</v>
      </c>
      <c r="H496" s="166">
        <v>71.584999999999994</v>
      </c>
      <c r="L496" s="162"/>
      <c r="M496" s="167"/>
      <c r="N496" s="168"/>
      <c r="O496" s="168"/>
      <c r="P496" s="168"/>
      <c r="Q496" s="168"/>
      <c r="R496" s="168"/>
      <c r="S496" s="168"/>
      <c r="T496" s="169"/>
      <c r="AT496" s="164" t="s">
        <v>146</v>
      </c>
      <c r="AU496" s="164" t="s">
        <v>86</v>
      </c>
      <c r="AV496" s="11" t="s">
        <v>86</v>
      </c>
      <c r="AW496" s="11" t="s">
        <v>3</v>
      </c>
      <c r="AX496" s="11" t="s">
        <v>83</v>
      </c>
      <c r="AY496" s="164" t="s">
        <v>137</v>
      </c>
    </row>
    <row r="497" s="1" customFormat="1" ht="16.5" customHeight="1">
      <c r="B497" s="151"/>
      <c r="C497" s="152" t="s">
        <v>994</v>
      </c>
      <c r="D497" s="152" t="s">
        <v>139</v>
      </c>
      <c r="E497" s="153" t="s">
        <v>995</v>
      </c>
      <c r="F497" s="154" t="s">
        <v>996</v>
      </c>
      <c r="G497" s="155" t="s">
        <v>183</v>
      </c>
      <c r="H497" s="156">
        <v>46.759999999999998</v>
      </c>
      <c r="I497" s="157">
        <v>0</v>
      </c>
      <c r="J497" s="157">
        <f>ROUND(I497*H497,2)</f>
        <v>0</v>
      </c>
      <c r="K497" s="154" t="s">
        <v>143</v>
      </c>
      <c r="L497" s="32"/>
      <c r="M497" s="60" t="s">
        <v>1</v>
      </c>
      <c r="N497" s="158" t="s">
        <v>46</v>
      </c>
      <c r="O497" s="159">
        <v>0</v>
      </c>
      <c r="P497" s="159">
        <f>O497*H497</f>
        <v>0</v>
      </c>
      <c r="Q497" s="159">
        <v>0</v>
      </c>
      <c r="R497" s="159">
        <f>Q497*H497</f>
        <v>0</v>
      </c>
      <c r="S497" s="159">
        <v>0</v>
      </c>
      <c r="T497" s="160">
        <f>S497*H497</f>
        <v>0</v>
      </c>
      <c r="AR497" s="17" t="s">
        <v>144</v>
      </c>
      <c r="AT497" s="17" t="s">
        <v>139</v>
      </c>
      <c r="AU497" s="17" t="s">
        <v>86</v>
      </c>
      <c r="AY497" s="17" t="s">
        <v>137</v>
      </c>
      <c r="BE497" s="161">
        <f>IF(N497="základní",J497,0)</f>
        <v>0</v>
      </c>
      <c r="BF497" s="161">
        <f>IF(N497="snížená",J497,0)</f>
        <v>0</v>
      </c>
      <c r="BG497" s="161">
        <f>IF(N497="zákl. přenesená",J497,0)</f>
        <v>0</v>
      </c>
      <c r="BH497" s="161">
        <f>IF(N497="sníž. přenesená",J497,0)</f>
        <v>0</v>
      </c>
      <c r="BI497" s="161">
        <f>IF(N497="nulová",J497,0)</f>
        <v>0</v>
      </c>
      <c r="BJ497" s="17" t="s">
        <v>83</v>
      </c>
      <c r="BK497" s="161">
        <f>ROUND(I497*H497,2)</f>
        <v>0</v>
      </c>
      <c r="BL497" s="17" t="s">
        <v>144</v>
      </c>
      <c r="BM497" s="17" t="s">
        <v>997</v>
      </c>
    </row>
    <row r="498" s="11" customFormat="1">
      <c r="B498" s="162"/>
      <c r="D498" s="163" t="s">
        <v>146</v>
      </c>
      <c r="E498" s="164" t="s">
        <v>1</v>
      </c>
      <c r="F498" s="165" t="s">
        <v>998</v>
      </c>
      <c r="H498" s="166">
        <v>17</v>
      </c>
      <c r="L498" s="162"/>
      <c r="M498" s="167"/>
      <c r="N498" s="168"/>
      <c r="O498" s="168"/>
      <c r="P498" s="168"/>
      <c r="Q498" s="168"/>
      <c r="R498" s="168"/>
      <c r="S498" s="168"/>
      <c r="T498" s="169"/>
      <c r="AT498" s="164" t="s">
        <v>146</v>
      </c>
      <c r="AU498" s="164" t="s">
        <v>86</v>
      </c>
      <c r="AV498" s="11" t="s">
        <v>86</v>
      </c>
      <c r="AW498" s="11" t="s">
        <v>36</v>
      </c>
      <c r="AX498" s="11" t="s">
        <v>75</v>
      </c>
      <c r="AY498" s="164" t="s">
        <v>137</v>
      </c>
    </row>
    <row r="499" s="11" customFormat="1">
      <c r="B499" s="162"/>
      <c r="D499" s="163" t="s">
        <v>146</v>
      </c>
      <c r="E499" s="164" t="s">
        <v>1</v>
      </c>
      <c r="F499" s="165" t="s">
        <v>999</v>
      </c>
      <c r="H499" s="166">
        <v>17.02</v>
      </c>
      <c r="L499" s="162"/>
      <c r="M499" s="167"/>
      <c r="N499" s="168"/>
      <c r="O499" s="168"/>
      <c r="P499" s="168"/>
      <c r="Q499" s="168"/>
      <c r="R499" s="168"/>
      <c r="S499" s="168"/>
      <c r="T499" s="169"/>
      <c r="AT499" s="164" t="s">
        <v>146</v>
      </c>
      <c r="AU499" s="164" t="s">
        <v>86</v>
      </c>
      <c r="AV499" s="11" t="s">
        <v>86</v>
      </c>
      <c r="AW499" s="11" t="s">
        <v>36</v>
      </c>
      <c r="AX499" s="11" t="s">
        <v>75</v>
      </c>
      <c r="AY499" s="164" t="s">
        <v>137</v>
      </c>
    </row>
    <row r="500" s="11" customFormat="1">
      <c r="B500" s="162"/>
      <c r="D500" s="163" t="s">
        <v>146</v>
      </c>
      <c r="E500" s="164" t="s">
        <v>1</v>
      </c>
      <c r="F500" s="165" t="s">
        <v>1000</v>
      </c>
      <c r="H500" s="166">
        <v>6.5</v>
      </c>
      <c r="L500" s="162"/>
      <c r="M500" s="167"/>
      <c r="N500" s="168"/>
      <c r="O500" s="168"/>
      <c r="P500" s="168"/>
      <c r="Q500" s="168"/>
      <c r="R500" s="168"/>
      <c r="S500" s="168"/>
      <c r="T500" s="169"/>
      <c r="AT500" s="164" t="s">
        <v>146</v>
      </c>
      <c r="AU500" s="164" t="s">
        <v>86</v>
      </c>
      <c r="AV500" s="11" t="s">
        <v>86</v>
      </c>
      <c r="AW500" s="11" t="s">
        <v>36</v>
      </c>
      <c r="AX500" s="11" t="s">
        <v>75</v>
      </c>
      <c r="AY500" s="164" t="s">
        <v>137</v>
      </c>
    </row>
    <row r="501" s="11" customFormat="1">
      <c r="B501" s="162"/>
      <c r="D501" s="163" t="s">
        <v>146</v>
      </c>
      <c r="E501" s="164" t="s">
        <v>1</v>
      </c>
      <c r="F501" s="165" t="s">
        <v>1001</v>
      </c>
      <c r="H501" s="166">
        <v>6.2400000000000002</v>
      </c>
      <c r="L501" s="162"/>
      <c r="M501" s="167"/>
      <c r="N501" s="168"/>
      <c r="O501" s="168"/>
      <c r="P501" s="168"/>
      <c r="Q501" s="168"/>
      <c r="R501" s="168"/>
      <c r="S501" s="168"/>
      <c r="T501" s="169"/>
      <c r="AT501" s="164" t="s">
        <v>146</v>
      </c>
      <c r="AU501" s="164" t="s">
        <v>86</v>
      </c>
      <c r="AV501" s="11" t="s">
        <v>86</v>
      </c>
      <c r="AW501" s="11" t="s">
        <v>36</v>
      </c>
      <c r="AX501" s="11" t="s">
        <v>75</v>
      </c>
      <c r="AY501" s="164" t="s">
        <v>137</v>
      </c>
    </row>
    <row r="502" s="12" customFormat="1">
      <c r="B502" s="175"/>
      <c r="D502" s="163" t="s">
        <v>146</v>
      </c>
      <c r="E502" s="176" t="s">
        <v>1</v>
      </c>
      <c r="F502" s="177" t="s">
        <v>215</v>
      </c>
      <c r="H502" s="178">
        <v>46.759999999999998</v>
      </c>
      <c r="L502" s="175"/>
      <c r="M502" s="179"/>
      <c r="N502" s="180"/>
      <c r="O502" s="180"/>
      <c r="P502" s="180"/>
      <c r="Q502" s="180"/>
      <c r="R502" s="180"/>
      <c r="S502" s="180"/>
      <c r="T502" s="181"/>
      <c r="AT502" s="176" t="s">
        <v>146</v>
      </c>
      <c r="AU502" s="176" t="s">
        <v>86</v>
      </c>
      <c r="AV502" s="12" t="s">
        <v>144</v>
      </c>
      <c r="AW502" s="12" t="s">
        <v>36</v>
      </c>
      <c r="AX502" s="12" t="s">
        <v>83</v>
      </c>
      <c r="AY502" s="176" t="s">
        <v>137</v>
      </c>
    </row>
    <row r="503" s="1" customFormat="1" ht="16.5" customHeight="1">
      <c r="B503" s="151"/>
      <c r="C503" s="152" t="s">
        <v>1002</v>
      </c>
      <c r="D503" s="152" t="s">
        <v>139</v>
      </c>
      <c r="E503" s="153" t="s">
        <v>1003</v>
      </c>
      <c r="F503" s="154" t="s">
        <v>1004</v>
      </c>
      <c r="G503" s="155" t="s">
        <v>183</v>
      </c>
      <c r="H503" s="156">
        <v>46.759999999999998</v>
      </c>
      <c r="I503" s="157">
        <v>0</v>
      </c>
      <c r="J503" s="157">
        <f>ROUND(I503*H503,2)</f>
        <v>0</v>
      </c>
      <c r="K503" s="154" t="s">
        <v>143</v>
      </c>
      <c r="L503" s="32"/>
      <c r="M503" s="60" t="s">
        <v>1</v>
      </c>
      <c r="N503" s="158" t="s">
        <v>46</v>
      </c>
      <c r="O503" s="159">
        <v>0</v>
      </c>
      <c r="P503" s="159">
        <f>O503*H503</f>
        <v>0</v>
      </c>
      <c r="Q503" s="159">
        <v>0</v>
      </c>
      <c r="R503" s="159">
        <f>Q503*H503</f>
        <v>0</v>
      </c>
      <c r="S503" s="159">
        <v>0</v>
      </c>
      <c r="T503" s="160">
        <f>S503*H503</f>
        <v>0</v>
      </c>
      <c r="AR503" s="17" t="s">
        <v>144</v>
      </c>
      <c r="AT503" s="17" t="s">
        <v>139</v>
      </c>
      <c r="AU503" s="17" t="s">
        <v>86</v>
      </c>
      <c r="AY503" s="17" t="s">
        <v>137</v>
      </c>
      <c r="BE503" s="161">
        <f>IF(N503="základní",J503,0)</f>
        <v>0</v>
      </c>
      <c r="BF503" s="161">
        <f>IF(N503="snížená",J503,0)</f>
        <v>0</v>
      </c>
      <c r="BG503" s="161">
        <f>IF(N503="zákl. přenesená",J503,0)</f>
        <v>0</v>
      </c>
      <c r="BH503" s="161">
        <f>IF(N503="sníž. přenesená",J503,0)</f>
        <v>0</v>
      </c>
      <c r="BI503" s="161">
        <f>IF(N503="nulová",J503,0)</f>
        <v>0</v>
      </c>
      <c r="BJ503" s="17" t="s">
        <v>83</v>
      </c>
      <c r="BK503" s="161">
        <f>ROUND(I503*H503,2)</f>
        <v>0</v>
      </c>
      <c r="BL503" s="17" t="s">
        <v>144</v>
      </c>
      <c r="BM503" s="17" t="s">
        <v>1005</v>
      </c>
    </row>
    <row r="504" s="1" customFormat="1" ht="16.5" customHeight="1">
      <c r="B504" s="151"/>
      <c r="C504" s="152" t="s">
        <v>1006</v>
      </c>
      <c r="D504" s="152" t="s">
        <v>139</v>
      </c>
      <c r="E504" s="153" t="s">
        <v>1007</v>
      </c>
      <c r="F504" s="154" t="s">
        <v>1008</v>
      </c>
      <c r="G504" s="155" t="s">
        <v>183</v>
      </c>
      <c r="H504" s="156">
        <v>27.239999999999998</v>
      </c>
      <c r="I504" s="157">
        <v>0</v>
      </c>
      <c r="J504" s="157">
        <f>ROUND(I504*H504,2)</f>
        <v>0</v>
      </c>
      <c r="K504" s="154" t="s">
        <v>143</v>
      </c>
      <c r="L504" s="32"/>
      <c r="M504" s="60" t="s">
        <v>1</v>
      </c>
      <c r="N504" s="158" t="s">
        <v>46</v>
      </c>
      <c r="O504" s="159">
        <v>0</v>
      </c>
      <c r="P504" s="159">
        <f>O504*H504</f>
        <v>0</v>
      </c>
      <c r="Q504" s="159">
        <v>1.0000000000000001E-05</v>
      </c>
      <c r="R504" s="159">
        <f>Q504*H504</f>
        <v>0.00027240000000000001</v>
      </c>
      <c r="S504" s="159">
        <v>0</v>
      </c>
      <c r="T504" s="160">
        <f>S504*H504</f>
        <v>0</v>
      </c>
      <c r="AR504" s="17" t="s">
        <v>144</v>
      </c>
      <c r="AT504" s="17" t="s">
        <v>139</v>
      </c>
      <c r="AU504" s="17" t="s">
        <v>86</v>
      </c>
      <c r="AY504" s="17" t="s">
        <v>137</v>
      </c>
      <c r="BE504" s="161">
        <f>IF(N504="základní",J504,0)</f>
        <v>0</v>
      </c>
      <c r="BF504" s="161">
        <f>IF(N504="snížená",J504,0)</f>
        <v>0</v>
      </c>
      <c r="BG504" s="161">
        <f>IF(N504="zákl. přenesená",J504,0)</f>
        <v>0</v>
      </c>
      <c r="BH504" s="161">
        <f>IF(N504="sníž. přenesená",J504,0)</f>
        <v>0</v>
      </c>
      <c r="BI504" s="161">
        <f>IF(N504="nulová",J504,0)</f>
        <v>0</v>
      </c>
      <c r="BJ504" s="17" t="s">
        <v>83</v>
      </c>
      <c r="BK504" s="161">
        <f>ROUND(I504*H504,2)</f>
        <v>0</v>
      </c>
      <c r="BL504" s="17" t="s">
        <v>144</v>
      </c>
      <c r="BM504" s="17" t="s">
        <v>1009</v>
      </c>
    </row>
    <row r="505" s="1" customFormat="1">
      <c r="B505" s="32"/>
      <c r="D505" s="163" t="s">
        <v>152</v>
      </c>
      <c r="F505" s="170" t="s">
        <v>1010</v>
      </c>
      <c r="L505" s="32"/>
      <c r="M505" s="171"/>
      <c r="N505" s="62"/>
      <c r="O505" s="62"/>
      <c r="P505" s="62"/>
      <c r="Q505" s="62"/>
      <c r="R505" s="62"/>
      <c r="S505" s="62"/>
      <c r="T505" s="63"/>
      <c r="AT505" s="17" t="s">
        <v>152</v>
      </c>
      <c r="AU505" s="17" t="s">
        <v>86</v>
      </c>
    </row>
    <row r="506" s="13" customFormat="1">
      <c r="B506" s="185"/>
      <c r="D506" s="163" t="s">
        <v>146</v>
      </c>
      <c r="E506" s="186" t="s">
        <v>1</v>
      </c>
      <c r="F506" s="187" t="s">
        <v>618</v>
      </c>
      <c r="H506" s="186" t="s">
        <v>1</v>
      </c>
      <c r="L506" s="185"/>
      <c r="M506" s="188"/>
      <c r="N506" s="189"/>
      <c r="O506" s="189"/>
      <c r="P506" s="189"/>
      <c r="Q506" s="189"/>
      <c r="R506" s="189"/>
      <c r="S506" s="189"/>
      <c r="T506" s="190"/>
      <c r="AT506" s="186" t="s">
        <v>146</v>
      </c>
      <c r="AU506" s="186" t="s">
        <v>86</v>
      </c>
      <c r="AV506" s="13" t="s">
        <v>83</v>
      </c>
      <c r="AW506" s="13" t="s">
        <v>36</v>
      </c>
      <c r="AX506" s="13" t="s">
        <v>75</v>
      </c>
      <c r="AY506" s="186" t="s">
        <v>137</v>
      </c>
    </row>
    <row r="507" s="11" customFormat="1">
      <c r="B507" s="162"/>
      <c r="D507" s="163" t="s">
        <v>146</v>
      </c>
      <c r="E507" s="164" t="s">
        <v>1</v>
      </c>
      <c r="F507" s="165" t="s">
        <v>1011</v>
      </c>
      <c r="H507" s="166">
        <v>11.84</v>
      </c>
      <c r="L507" s="162"/>
      <c r="M507" s="167"/>
      <c r="N507" s="168"/>
      <c r="O507" s="168"/>
      <c r="P507" s="168"/>
      <c r="Q507" s="168"/>
      <c r="R507" s="168"/>
      <c r="S507" s="168"/>
      <c r="T507" s="169"/>
      <c r="AT507" s="164" t="s">
        <v>146</v>
      </c>
      <c r="AU507" s="164" t="s">
        <v>86</v>
      </c>
      <c r="AV507" s="11" t="s">
        <v>86</v>
      </c>
      <c r="AW507" s="11" t="s">
        <v>36</v>
      </c>
      <c r="AX507" s="11" t="s">
        <v>75</v>
      </c>
      <c r="AY507" s="164" t="s">
        <v>137</v>
      </c>
    </row>
    <row r="508" s="11" customFormat="1">
      <c r="B508" s="162"/>
      <c r="D508" s="163" t="s">
        <v>146</v>
      </c>
      <c r="E508" s="164" t="s">
        <v>1</v>
      </c>
      <c r="F508" s="165" t="s">
        <v>1012</v>
      </c>
      <c r="H508" s="166">
        <v>4.0999999999999996</v>
      </c>
      <c r="L508" s="162"/>
      <c r="M508" s="167"/>
      <c r="N508" s="168"/>
      <c r="O508" s="168"/>
      <c r="P508" s="168"/>
      <c r="Q508" s="168"/>
      <c r="R508" s="168"/>
      <c r="S508" s="168"/>
      <c r="T508" s="169"/>
      <c r="AT508" s="164" t="s">
        <v>146</v>
      </c>
      <c r="AU508" s="164" t="s">
        <v>86</v>
      </c>
      <c r="AV508" s="11" t="s">
        <v>86</v>
      </c>
      <c r="AW508" s="11" t="s">
        <v>36</v>
      </c>
      <c r="AX508" s="11" t="s">
        <v>75</v>
      </c>
      <c r="AY508" s="164" t="s">
        <v>137</v>
      </c>
    </row>
    <row r="509" s="11" customFormat="1">
      <c r="B509" s="162"/>
      <c r="D509" s="163" t="s">
        <v>146</v>
      </c>
      <c r="E509" s="164" t="s">
        <v>1</v>
      </c>
      <c r="F509" s="165" t="s">
        <v>1013</v>
      </c>
      <c r="H509" s="166">
        <v>3.6000000000000001</v>
      </c>
      <c r="L509" s="162"/>
      <c r="M509" s="167"/>
      <c r="N509" s="168"/>
      <c r="O509" s="168"/>
      <c r="P509" s="168"/>
      <c r="Q509" s="168"/>
      <c r="R509" s="168"/>
      <c r="S509" s="168"/>
      <c r="T509" s="169"/>
      <c r="AT509" s="164" t="s">
        <v>146</v>
      </c>
      <c r="AU509" s="164" t="s">
        <v>86</v>
      </c>
      <c r="AV509" s="11" t="s">
        <v>86</v>
      </c>
      <c r="AW509" s="11" t="s">
        <v>36</v>
      </c>
      <c r="AX509" s="11" t="s">
        <v>75</v>
      </c>
      <c r="AY509" s="164" t="s">
        <v>137</v>
      </c>
    </row>
    <row r="510" s="11" customFormat="1">
      <c r="B510" s="162"/>
      <c r="D510" s="163" t="s">
        <v>146</v>
      </c>
      <c r="E510" s="164" t="s">
        <v>1</v>
      </c>
      <c r="F510" s="165" t="s">
        <v>1014</v>
      </c>
      <c r="H510" s="166">
        <v>3.6000000000000001</v>
      </c>
      <c r="L510" s="162"/>
      <c r="M510" s="167"/>
      <c r="N510" s="168"/>
      <c r="O510" s="168"/>
      <c r="P510" s="168"/>
      <c r="Q510" s="168"/>
      <c r="R510" s="168"/>
      <c r="S510" s="168"/>
      <c r="T510" s="169"/>
      <c r="AT510" s="164" t="s">
        <v>146</v>
      </c>
      <c r="AU510" s="164" t="s">
        <v>86</v>
      </c>
      <c r="AV510" s="11" t="s">
        <v>86</v>
      </c>
      <c r="AW510" s="11" t="s">
        <v>36</v>
      </c>
      <c r="AX510" s="11" t="s">
        <v>75</v>
      </c>
      <c r="AY510" s="164" t="s">
        <v>137</v>
      </c>
    </row>
    <row r="511" s="11" customFormat="1">
      <c r="B511" s="162"/>
      <c r="D511" s="163" t="s">
        <v>146</v>
      </c>
      <c r="E511" s="164" t="s">
        <v>1</v>
      </c>
      <c r="F511" s="165" t="s">
        <v>1015</v>
      </c>
      <c r="H511" s="166">
        <v>4.0999999999999996</v>
      </c>
      <c r="L511" s="162"/>
      <c r="M511" s="167"/>
      <c r="N511" s="168"/>
      <c r="O511" s="168"/>
      <c r="P511" s="168"/>
      <c r="Q511" s="168"/>
      <c r="R511" s="168"/>
      <c r="S511" s="168"/>
      <c r="T511" s="169"/>
      <c r="AT511" s="164" t="s">
        <v>146</v>
      </c>
      <c r="AU511" s="164" t="s">
        <v>86</v>
      </c>
      <c r="AV511" s="11" t="s">
        <v>86</v>
      </c>
      <c r="AW511" s="11" t="s">
        <v>36</v>
      </c>
      <c r="AX511" s="11" t="s">
        <v>75</v>
      </c>
      <c r="AY511" s="164" t="s">
        <v>137</v>
      </c>
    </row>
    <row r="512" s="12" customFormat="1">
      <c r="B512" s="175"/>
      <c r="D512" s="163" t="s">
        <v>146</v>
      </c>
      <c r="E512" s="176" t="s">
        <v>1</v>
      </c>
      <c r="F512" s="177" t="s">
        <v>215</v>
      </c>
      <c r="H512" s="178">
        <v>27.240000000000002</v>
      </c>
      <c r="L512" s="175"/>
      <c r="M512" s="179"/>
      <c r="N512" s="180"/>
      <c r="O512" s="180"/>
      <c r="P512" s="180"/>
      <c r="Q512" s="180"/>
      <c r="R512" s="180"/>
      <c r="S512" s="180"/>
      <c r="T512" s="181"/>
      <c r="AT512" s="176" t="s">
        <v>146</v>
      </c>
      <c r="AU512" s="176" t="s">
        <v>86</v>
      </c>
      <c r="AV512" s="12" t="s">
        <v>144</v>
      </c>
      <c r="AW512" s="12" t="s">
        <v>36</v>
      </c>
      <c r="AX512" s="12" t="s">
        <v>83</v>
      </c>
      <c r="AY512" s="176" t="s">
        <v>137</v>
      </c>
    </row>
    <row r="513" s="1" customFormat="1" ht="16.5" customHeight="1">
      <c r="B513" s="151"/>
      <c r="C513" s="152" t="s">
        <v>1016</v>
      </c>
      <c r="D513" s="152" t="s">
        <v>139</v>
      </c>
      <c r="E513" s="153" t="s">
        <v>1017</v>
      </c>
      <c r="F513" s="154" t="s">
        <v>1018</v>
      </c>
      <c r="G513" s="155" t="s">
        <v>183</v>
      </c>
      <c r="H513" s="156">
        <v>27.239999999999998</v>
      </c>
      <c r="I513" s="157">
        <v>0</v>
      </c>
      <c r="J513" s="157">
        <f>ROUND(I513*H513,2)</f>
        <v>0</v>
      </c>
      <c r="K513" s="154" t="s">
        <v>1</v>
      </c>
      <c r="L513" s="32"/>
      <c r="M513" s="60" t="s">
        <v>1</v>
      </c>
      <c r="N513" s="158" t="s">
        <v>46</v>
      </c>
      <c r="O513" s="159">
        <v>0</v>
      </c>
      <c r="P513" s="159">
        <f>O513*H513</f>
        <v>0</v>
      </c>
      <c r="Q513" s="159">
        <v>1.0000000000000001E-05</v>
      </c>
      <c r="R513" s="159">
        <f>Q513*H513</f>
        <v>0.00027240000000000001</v>
      </c>
      <c r="S513" s="159">
        <v>0</v>
      </c>
      <c r="T513" s="160">
        <f>S513*H513</f>
        <v>0</v>
      </c>
      <c r="AR513" s="17" t="s">
        <v>144</v>
      </c>
      <c r="AT513" s="17" t="s">
        <v>139</v>
      </c>
      <c r="AU513" s="17" t="s">
        <v>86</v>
      </c>
      <c r="AY513" s="17" t="s">
        <v>137</v>
      </c>
      <c r="BE513" s="161">
        <f>IF(N513="základní",J513,0)</f>
        <v>0</v>
      </c>
      <c r="BF513" s="161">
        <f>IF(N513="snížená",J513,0)</f>
        <v>0</v>
      </c>
      <c r="BG513" s="161">
        <f>IF(N513="zákl. přenesená",J513,0)</f>
        <v>0</v>
      </c>
      <c r="BH513" s="161">
        <f>IF(N513="sníž. přenesená",J513,0)</f>
        <v>0</v>
      </c>
      <c r="BI513" s="161">
        <f>IF(N513="nulová",J513,0)</f>
        <v>0</v>
      </c>
      <c r="BJ513" s="17" t="s">
        <v>83</v>
      </c>
      <c r="BK513" s="161">
        <f>ROUND(I513*H513,2)</f>
        <v>0</v>
      </c>
      <c r="BL513" s="17" t="s">
        <v>144</v>
      </c>
      <c r="BM513" s="17" t="s">
        <v>1019</v>
      </c>
    </row>
    <row r="514" s="1" customFormat="1">
      <c r="B514" s="32"/>
      <c r="D514" s="163" t="s">
        <v>152</v>
      </c>
      <c r="F514" s="170" t="s">
        <v>1020</v>
      </c>
      <c r="L514" s="32"/>
      <c r="M514" s="171"/>
      <c r="N514" s="62"/>
      <c r="O514" s="62"/>
      <c r="P514" s="62"/>
      <c r="Q514" s="62"/>
      <c r="R514" s="62"/>
      <c r="S514" s="62"/>
      <c r="T514" s="63"/>
      <c r="AT514" s="17" t="s">
        <v>152</v>
      </c>
      <c r="AU514" s="17" t="s">
        <v>86</v>
      </c>
    </row>
    <row r="515" s="1" customFormat="1" ht="16.5" customHeight="1">
      <c r="B515" s="151"/>
      <c r="C515" s="152" t="s">
        <v>1021</v>
      </c>
      <c r="D515" s="152" t="s">
        <v>139</v>
      </c>
      <c r="E515" s="153" t="s">
        <v>1022</v>
      </c>
      <c r="F515" s="154" t="s">
        <v>1023</v>
      </c>
      <c r="G515" s="155" t="s">
        <v>183</v>
      </c>
      <c r="H515" s="156">
        <v>46.759999999999998</v>
      </c>
      <c r="I515" s="157">
        <v>0</v>
      </c>
      <c r="J515" s="157">
        <f>ROUND(I515*H515,2)</f>
        <v>0</v>
      </c>
      <c r="K515" s="154" t="s">
        <v>143</v>
      </c>
      <c r="L515" s="32"/>
      <c r="M515" s="60" t="s">
        <v>1</v>
      </c>
      <c r="N515" s="158" t="s">
        <v>46</v>
      </c>
      <c r="O515" s="159">
        <v>0</v>
      </c>
      <c r="P515" s="159">
        <f>O515*H515</f>
        <v>0</v>
      </c>
      <c r="Q515" s="159">
        <v>9.0000000000000006E-05</v>
      </c>
      <c r="R515" s="159">
        <f>Q515*H515</f>
        <v>0.0042084000000000002</v>
      </c>
      <c r="S515" s="159">
        <v>0</v>
      </c>
      <c r="T515" s="160">
        <f>S515*H515</f>
        <v>0</v>
      </c>
      <c r="AR515" s="17" t="s">
        <v>144</v>
      </c>
      <c r="AT515" s="17" t="s">
        <v>139</v>
      </c>
      <c r="AU515" s="17" t="s">
        <v>86</v>
      </c>
      <c r="AY515" s="17" t="s">
        <v>137</v>
      </c>
      <c r="BE515" s="161">
        <f>IF(N515="základní",J515,0)</f>
        <v>0</v>
      </c>
      <c r="BF515" s="161">
        <f>IF(N515="snížená",J515,0)</f>
        <v>0</v>
      </c>
      <c r="BG515" s="161">
        <f>IF(N515="zákl. přenesená",J515,0)</f>
        <v>0</v>
      </c>
      <c r="BH515" s="161">
        <f>IF(N515="sníž. přenesená",J515,0)</f>
        <v>0</v>
      </c>
      <c r="BI515" s="161">
        <f>IF(N515="nulová",J515,0)</f>
        <v>0</v>
      </c>
      <c r="BJ515" s="17" t="s">
        <v>83</v>
      </c>
      <c r="BK515" s="161">
        <f>ROUND(I515*H515,2)</f>
        <v>0</v>
      </c>
      <c r="BL515" s="17" t="s">
        <v>144</v>
      </c>
      <c r="BM515" s="17" t="s">
        <v>1024</v>
      </c>
    </row>
    <row r="516" s="1" customFormat="1" ht="16.5" customHeight="1">
      <c r="B516" s="151"/>
      <c r="C516" s="152" t="s">
        <v>1025</v>
      </c>
      <c r="D516" s="152" t="s">
        <v>139</v>
      </c>
      <c r="E516" s="153" t="s">
        <v>1026</v>
      </c>
      <c r="F516" s="154" t="s">
        <v>1027</v>
      </c>
      <c r="G516" s="155" t="s">
        <v>183</v>
      </c>
      <c r="H516" s="156">
        <v>27.239999999999998</v>
      </c>
      <c r="I516" s="157">
        <v>0</v>
      </c>
      <c r="J516" s="157">
        <f>ROUND(I516*H516,2)</f>
        <v>0</v>
      </c>
      <c r="K516" s="154" t="s">
        <v>143</v>
      </c>
      <c r="L516" s="32"/>
      <c r="M516" s="60" t="s">
        <v>1</v>
      </c>
      <c r="N516" s="158" t="s">
        <v>46</v>
      </c>
      <c r="O516" s="159">
        <v>0</v>
      </c>
      <c r="P516" s="159">
        <f>O516*H516</f>
        <v>0</v>
      </c>
      <c r="Q516" s="159">
        <v>0.00034000000000000002</v>
      </c>
      <c r="R516" s="159">
        <f>Q516*H516</f>
        <v>0.0092616</v>
      </c>
      <c r="S516" s="159">
        <v>0</v>
      </c>
      <c r="T516" s="160">
        <f>S516*H516</f>
        <v>0</v>
      </c>
      <c r="AR516" s="17" t="s">
        <v>144</v>
      </c>
      <c r="AT516" s="17" t="s">
        <v>139</v>
      </c>
      <c r="AU516" s="17" t="s">
        <v>86</v>
      </c>
      <c r="AY516" s="17" t="s">
        <v>137</v>
      </c>
      <c r="BE516" s="161">
        <f>IF(N516="základní",J516,0)</f>
        <v>0</v>
      </c>
      <c r="BF516" s="161">
        <f>IF(N516="snížená",J516,0)</f>
        <v>0</v>
      </c>
      <c r="BG516" s="161">
        <f>IF(N516="zákl. přenesená",J516,0)</f>
        <v>0</v>
      </c>
      <c r="BH516" s="161">
        <f>IF(N516="sníž. přenesená",J516,0)</f>
        <v>0</v>
      </c>
      <c r="BI516" s="161">
        <f>IF(N516="nulová",J516,0)</f>
        <v>0</v>
      </c>
      <c r="BJ516" s="17" t="s">
        <v>83</v>
      </c>
      <c r="BK516" s="161">
        <f>ROUND(I516*H516,2)</f>
        <v>0</v>
      </c>
      <c r="BL516" s="17" t="s">
        <v>144</v>
      </c>
      <c r="BM516" s="17" t="s">
        <v>1028</v>
      </c>
    </row>
    <row r="517" s="1" customFormat="1">
      <c r="B517" s="32"/>
      <c r="D517" s="163" t="s">
        <v>152</v>
      </c>
      <c r="F517" s="170" t="s">
        <v>1029</v>
      </c>
      <c r="L517" s="32"/>
      <c r="M517" s="171"/>
      <c r="N517" s="62"/>
      <c r="O517" s="62"/>
      <c r="P517" s="62"/>
      <c r="Q517" s="62"/>
      <c r="R517" s="62"/>
      <c r="S517" s="62"/>
      <c r="T517" s="63"/>
      <c r="AT517" s="17" t="s">
        <v>152</v>
      </c>
      <c r="AU517" s="17" t="s">
        <v>86</v>
      </c>
    </row>
    <row r="518" s="1" customFormat="1" ht="16.5" customHeight="1">
      <c r="B518" s="151"/>
      <c r="C518" s="152" t="s">
        <v>1030</v>
      </c>
      <c r="D518" s="152" t="s">
        <v>139</v>
      </c>
      <c r="E518" s="153" t="s">
        <v>1031</v>
      </c>
      <c r="F518" s="154" t="s">
        <v>1032</v>
      </c>
      <c r="G518" s="155" t="s">
        <v>183</v>
      </c>
      <c r="H518" s="156">
        <v>27.239999999999998</v>
      </c>
      <c r="I518" s="157">
        <v>0</v>
      </c>
      <c r="J518" s="157">
        <f>ROUND(I518*H518,2)</f>
        <v>0</v>
      </c>
      <c r="K518" s="154" t="s">
        <v>1</v>
      </c>
      <c r="L518" s="32"/>
      <c r="M518" s="60" t="s">
        <v>1</v>
      </c>
      <c r="N518" s="158" t="s">
        <v>46</v>
      </c>
      <c r="O518" s="159">
        <v>0</v>
      </c>
      <c r="P518" s="159">
        <f>O518*H518</f>
        <v>0</v>
      </c>
      <c r="Q518" s="159">
        <v>0.00034000000000000002</v>
      </c>
      <c r="R518" s="159">
        <f>Q518*H518</f>
        <v>0.0092616</v>
      </c>
      <c r="S518" s="159">
        <v>0</v>
      </c>
      <c r="T518" s="160">
        <f>S518*H518</f>
        <v>0</v>
      </c>
      <c r="AR518" s="17" t="s">
        <v>144</v>
      </c>
      <c r="AT518" s="17" t="s">
        <v>139</v>
      </c>
      <c r="AU518" s="17" t="s">
        <v>86</v>
      </c>
      <c r="AY518" s="17" t="s">
        <v>137</v>
      </c>
      <c r="BE518" s="161">
        <f>IF(N518="základní",J518,0)</f>
        <v>0</v>
      </c>
      <c r="BF518" s="161">
        <f>IF(N518="snížená",J518,0)</f>
        <v>0</v>
      </c>
      <c r="BG518" s="161">
        <f>IF(N518="zákl. přenesená",J518,0)</f>
        <v>0</v>
      </c>
      <c r="BH518" s="161">
        <f>IF(N518="sníž. přenesená",J518,0)</f>
        <v>0</v>
      </c>
      <c r="BI518" s="161">
        <f>IF(N518="nulová",J518,0)</f>
        <v>0</v>
      </c>
      <c r="BJ518" s="17" t="s">
        <v>83</v>
      </c>
      <c r="BK518" s="161">
        <f>ROUND(I518*H518,2)</f>
        <v>0</v>
      </c>
      <c r="BL518" s="17" t="s">
        <v>144</v>
      </c>
      <c r="BM518" s="17" t="s">
        <v>1033</v>
      </c>
    </row>
    <row r="519" s="1" customFormat="1">
      <c r="B519" s="32"/>
      <c r="D519" s="163" t="s">
        <v>152</v>
      </c>
      <c r="F519" s="170" t="s">
        <v>1034</v>
      </c>
      <c r="L519" s="32"/>
      <c r="M519" s="171"/>
      <c r="N519" s="62"/>
      <c r="O519" s="62"/>
      <c r="P519" s="62"/>
      <c r="Q519" s="62"/>
      <c r="R519" s="62"/>
      <c r="S519" s="62"/>
      <c r="T519" s="63"/>
      <c r="AT519" s="17" t="s">
        <v>152</v>
      </c>
      <c r="AU519" s="17" t="s">
        <v>86</v>
      </c>
    </row>
    <row r="520" s="1" customFormat="1" ht="16.5" customHeight="1">
      <c r="B520" s="151"/>
      <c r="C520" s="152" t="s">
        <v>1035</v>
      </c>
      <c r="D520" s="152" t="s">
        <v>139</v>
      </c>
      <c r="E520" s="153" t="s">
        <v>1036</v>
      </c>
      <c r="F520" s="154" t="s">
        <v>1037</v>
      </c>
      <c r="G520" s="155" t="s">
        <v>183</v>
      </c>
      <c r="H520" s="156">
        <v>10.869999999999999</v>
      </c>
      <c r="I520" s="157">
        <v>0</v>
      </c>
      <c r="J520" s="157">
        <f>ROUND(I520*H520,2)</f>
        <v>0</v>
      </c>
      <c r="K520" s="154" t="s">
        <v>143</v>
      </c>
      <c r="L520" s="32"/>
      <c r="M520" s="60" t="s">
        <v>1</v>
      </c>
      <c r="N520" s="158" t="s">
        <v>46</v>
      </c>
      <c r="O520" s="159">
        <v>0</v>
      </c>
      <c r="P520" s="159">
        <f>O520*H520</f>
        <v>0</v>
      </c>
      <c r="Q520" s="159">
        <v>0.0057499999999999999</v>
      </c>
      <c r="R520" s="159">
        <f>Q520*H520</f>
        <v>0.062502499999999989</v>
      </c>
      <c r="S520" s="159">
        <v>0</v>
      </c>
      <c r="T520" s="160">
        <f>S520*H520</f>
        <v>0</v>
      </c>
      <c r="AR520" s="17" t="s">
        <v>144</v>
      </c>
      <c r="AT520" s="17" t="s">
        <v>139</v>
      </c>
      <c r="AU520" s="17" t="s">
        <v>86</v>
      </c>
      <c r="AY520" s="17" t="s">
        <v>137</v>
      </c>
      <c r="BE520" s="161">
        <f>IF(N520="základní",J520,0)</f>
        <v>0</v>
      </c>
      <c r="BF520" s="161">
        <f>IF(N520="snížená",J520,0)</f>
        <v>0</v>
      </c>
      <c r="BG520" s="161">
        <f>IF(N520="zákl. přenesená",J520,0)</f>
        <v>0</v>
      </c>
      <c r="BH520" s="161">
        <f>IF(N520="sníž. přenesená",J520,0)</f>
        <v>0</v>
      </c>
      <c r="BI520" s="161">
        <f>IF(N520="nulová",J520,0)</f>
        <v>0</v>
      </c>
      <c r="BJ520" s="17" t="s">
        <v>83</v>
      </c>
      <c r="BK520" s="161">
        <f>ROUND(I520*H520,2)</f>
        <v>0</v>
      </c>
      <c r="BL520" s="17" t="s">
        <v>144</v>
      </c>
      <c r="BM520" s="17" t="s">
        <v>1038</v>
      </c>
    </row>
    <row r="521" s="11" customFormat="1">
      <c r="B521" s="162"/>
      <c r="D521" s="163" t="s">
        <v>146</v>
      </c>
      <c r="E521" s="164" t="s">
        <v>1</v>
      </c>
      <c r="F521" s="165" t="s">
        <v>1039</v>
      </c>
      <c r="H521" s="166">
        <v>5.5199999999999996</v>
      </c>
      <c r="L521" s="162"/>
      <c r="M521" s="167"/>
      <c r="N521" s="168"/>
      <c r="O521" s="168"/>
      <c r="P521" s="168"/>
      <c r="Q521" s="168"/>
      <c r="R521" s="168"/>
      <c r="S521" s="168"/>
      <c r="T521" s="169"/>
      <c r="AT521" s="164" t="s">
        <v>146</v>
      </c>
      <c r="AU521" s="164" t="s">
        <v>86</v>
      </c>
      <c r="AV521" s="11" t="s">
        <v>86</v>
      </c>
      <c r="AW521" s="11" t="s">
        <v>36</v>
      </c>
      <c r="AX521" s="11" t="s">
        <v>75</v>
      </c>
      <c r="AY521" s="164" t="s">
        <v>137</v>
      </c>
    </row>
    <row r="522" s="11" customFormat="1">
      <c r="B522" s="162"/>
      <c r="D522" s="163" t="s">
        <v>146</v>
      </c>
      <c r="E522" s="164" t="s">
        <v>1</v>
      </c>
      <c r="F522" s="165" t="s">
        <v>1040</v>
      </c>
      <c r="H522" s="166">
        <v>5.3499999999999996</v>
      </c>
      <c r="L522" s="162"/>
      <c r="M522" s="167"/>
      <c r="N522" s="168"/>
      <c r="O522" s="168"/>
      <c r="P522" s="168"/>
      <c r="Q522" s="168"/>
      <c r="R522" s="168"/>
      <c r="S522" s="168"/>
      <c r="T522" s="169"/>
      <c r="AT522" s="164" t="s">
        <v>146</v>
      </c>
      <c r="AU522" s="164" t="s">
        <v>86</v>
      </c>
      <c r="AV522" s="11" t="s">
        <v>86</v>
      </c>
      <c r="AW522" s="11" t="s">
        <v>36</v>
      </c>
      <c r="AX522" s="11" t="s">
        <v>75</v>
      </c>
      <c r="AY522" s="164" t="s">
        <v>137</v>
      </c>
    </row>
    <row r="523" s="12" customFormat="1">
      <c r="B523" s="175"/>
      <c r="D523" s="163" t="s">
        <v>146</v>
      </c>
      <c r="E523" s="176" t="s">
        <v>1</v>
      </c>
      <c r="F523" s="177" t="s">
        <v>215</v>
      </c>
      <c r="H523" s="178">
        <v>10.869999999999999</v>
      </c>
      <c r="L523" s="175"/>
      <c r="M523" s="179"/>
      <c r="N523" s="180"/>
      <c r="O523" s="180"/>
      <c r="P523" s="180"/>
      <c r="Q523" s="180"/>
      <c r="R523" s="180"/>
      <c r="S523" s="180"/>
      <c r="T523" s="181"/>
      <c r="AT523" s="176" t="s">
        <v>146</v>
      </c>
      <c r="AU523" s="176" t="s">
        <v>86</v>
      </c>
      <c r="AV523" s="12" t="s">
        <v>144</v>
      </c>
      <c r="AW523" s="12" t="s">
        <v>36</v>
      </c>
      <c r="AX523" s="12" t="s">
        <v>83</v>
      </c>
      <c r="AY523" s="176" t="s">
        <v>137</v>
      </c>
    </row>
    <row r="524" s="1" customFormat="1" ht="16.5" customHeight="1">
      <c r="B524" s="151"/>
      <c r="C524" s="152" t="s">
        <v>1041</v>
      </c>
      <c r="D524" s="152" t="s">
        <v>139</v>
      </c>
      <c r="E524" s="153" t="s">
        <v>1042</v>
      </c>
      <c r="F524" s="154" t="s">
        <v>1043</v>
      </c>
      <c r="G524" s="155" t="s">
        <v>183</v>
      </c>
      <c r="H524" s="156">
        <v>99.599999999999994</v>
      </c>
      <c r="I524" s="157">
        <v>0</v>
      </c>
      <c r="J524" s="157">
        <f>ROUND(I524*H524,2)</f>
        <v>0</v>
      </c>
      <c r="K524" s="154" t="s">
        <v>143</v>
      </c>
      <c r="L524" s="32"/>
      <c r="M524" s="60" t="s">
        <v>1</v>
      </c>
      <c r="N524" s="158" t="s">
        <v>46</v>
      </c>
      <c r="O524" s="159">
        <v>0</v>
      </c>
      <c r="P524" s="159">
        <f>O524*H524</f>
        <v>0</v>
      </c>
      <c r="Q524" s="159">
        <v>0.0028700000000000002</v>
      </c>
      <c r="R524" s="159">
        <f>Q524*H524</f>
        <v>0.28585199999999999</v>
      </c>
      <c r="S524" s="159">
        <v>0</v>
      </c>
      <c r="T524" s="160">
        <f>S524*H524</f>
        <v>0</v>
      </c>
      <c r="AR524" s="17" t="s">
        <v>144</v>
      </c>
      <c r="AT524" s="17" t="s">
        <v>139</v>
      </c>
      <c r="AU524" s="17" t="s">
        <v>86</v>
      </c>
      <c r="AY524" s="17" t="s">
        <v>137</v>
      </c>
      <c r="BE524" s="161">
        <f>IF(N524="základní",J524,0)</f>
        <v>0</v>
      </c>
      <c r="BF524" s="161">
        <f>IF(N524="snížená",J524,0)</f>
        <v>0</v>
      </c>
      <c r="BG524" s="161">
        <f>IF(N524="zákl. přenesená",J524,0)</f>
        <v>0</v>
      </c>
      <c r="BH524" s="161">
        <f>IF(N524="sníž. přenesená",J524,0)</f>
        <v>0</v>
      </c>
      <c r="BI524" s="161">
        <f>IF(N524="nulová",J524,0)</f>
        <v>0</v>
      </c>
      <c r="BJ524" s="17" t="s">
        <v>83</v>
      </c>
      <c r="BK524" s="161">
        <f>ROUND(I524*H524,2)</f>
        <v>0</v>
      </c>
      <c r="BL524" s="17" t="s">
        <v>144</v>
      </c>
      <c r="BM524" s="17" t="s">
        <v>1044</v>
      </c>
    </row>
    <row r="525" s="1" customFormat="1">
      <c r="B525" s="32"/>
      <c r="D525" s="163" t="s">
        <v>152</v>
      </c>
      <c r="F525" s="170" t="s">
        <v>1045</v>
      </c>
      <c r="L525" s="32"/>
      <c r="M525" s="171"/>
      <c r="N525" s="62"/>
      <c r="O525" s="62"/>
      <c r="P525" s="62"/>
      <c r="Q525" s="62"/>
      <c r="R525" s="62"/>
      <c r="S525" s="62"/>
      <c r="T525" s="63"/>
      <c r="AT525" s="17" t="s">
        <v>152</v>
      </c>
      <c r="AU525" s="17" t="s">
        <v>86</v>
      </c>
    </row>
    <row r="526" s="11" customFormat="1">
      <c r="B526" s="162"/>
      <c r="D526" s="163" t="s">
        <v>146</v>
      </c>
      <c r="E526" s="164" t="s">
        <v>1</v>
      </c>
      <c r="F526" s="165" t="s">
        <v>1046</v>
      </c>
      <c r="H526" s="166">
        <v>34.799999999999997</v>
      </c>
      <c r="L526" s="162"/>
      <c r="M526" s="167"/>
      <c r="N526" s="168"/>
      <c r="O526" s="168"/>
      <c r="P526" s="168"/>
      <c r="Q526" s="168"/>
      <c r="R526" s="168"/>
      <c r="S526" s="168"/>
      <c r="T526" s="169"/>
      <c r="AT526" s="164" t="s">
        <v>146</v>
      </c>
      <c r="AU526" s="164" t="s">
        <v>86</v>
      </c>
      <c r="AV526" s="11" t="s">
        <v>86</v>
      </c>
      <c r="AW526" s="11" t="s">
        <v>36</v>
      </c>
      <c r="AX526" s="11" t="s">
        <v>75</v>
      </c>
      <c r="AY526" s="164" t="s">
        <v>137</v>
      </c>
    </row>
    <row r="527" s="11" customFormat="1">
      <c r="B527" s="162"/>
      <c r="D527" s="163" t="s">
        <v>146</v>
      </c>
      <c r="E527" s="164" t="s">
        <v>1</v>
      </c>
      <c r="F527" s="165" t="s">
        <v>1047</v>
      </c>
      <c r="H527" s="166">
        <v>34.799999999999997</v>
      </c>
      <c r="L527" s="162"/>
      <c r="M527" s="167"/>
      <c r="N527" s="168"/>
      <c r="O527" s="168"/>
      <c r="P527" s="168"/>
      <c r="Q527" s="168"/>
      <c r="R527" s="168"/>
      <c r="S527" s="168"/>
      <c r="T527" s="169"/>
      <c r="AT527" s="164" t="s">
        <v>146</v>
      </c>
      <c r="AU527" s="164" t="s">
        <v>86</v>
      </c>
      <c r="AV527" s="11" t="s">
        <v>86</v>
      </c>
      <c r="AW527" s="11" t="s">
        <v>36</v>
      </c>
      <c r="AX527" s="11" t="s">
        <v>75</v>
      </c>
      <c r="AY527" s="164" t="s">
        <v>137</v>
      </c>
    </row>
    <row r="528" s="11" customFormat="1">
      <c r="B528" s="162"/>
      <c r="D528" s="163" t="s">
        <v>146</v>
      </c>
      <c r="E528" s="164" t="s">
        <v>1</v>
      </c>
      <c r="F528" s="165" t="s">
        <v>1048</v>
      </c>
      <c r="H528" s="166">
        <v>30</v>
      </c>
      <c r="L528" s="162"/>
      <c r="M528" s="167"/>
      <c r="N528" s="168"/>
      <c r="O528" s="168"/>
      <c r="P528" s="168"/>
      <c r="Q528" s="168"/>
      <c r="R528" s="168"/>
      <c r="S528" s="168"/>
      <c r="T528" s="169"/>
      <c r="AT528" s="164" t="s">
        <v>146</v>
      </c>
      <c r="AU528" s="164" t="s">
        <v>86</v>
      </c>
      <c r="AV528" s="11" t="s">
        <v>86</v>
      </c>
      <c r="AW528" s="11" t="s">
        <v>36</v>
      </c>
      <c r="AX528" s="11" t="s">
        <v>75</v>
      </c>
      <c r="AY528" s="164" t="s">
        <v>137</v>
      </c>
    </row>
    <row r="529" s="12" customFormat="1">
      <c r="B529" s="175"/>
      <c r="D529" s="163" t="s">
        <v>146</v>
      </c>
      <c r="E529" s="176" t="s">
        <v>1</v>
      </c>
      <c r="F529" s="177" t="s">
        <v>215</v>
      </c>
      <c r="H529" s="178">
        <v>99.599999999999994</v>
      </c>
      <c r="L529" s="175"/>
      <c r="M529" s="179"/>
      <c r="N529" s="180"/>
      <c r="O529" s="180"/>
      <c r="P529" s="180"/>
      <c r="Q529" s="180"/>
      <c r="R529" s="180"/>
      <c r="S529" s="180"/>
      <c r="T529" s="181"/>
      <c r="AT529" s="176" t="s">
        <v>146</v>
      </c>
      <c r="AU529" s="176" t="s">
        <v>86</v>
      </c>
      <c r="AV529" s="12" t="s">
        <v>144</v>
      </c>
      <c r="AW529" s="12" t="s">
        <v>36</v>
      </c>
      <c r="AX529" s="12" t="s">
        <v>83</v>
      </c>
      <c r="AY529" s="176" t="s">
        <v>137</v>
      </c>
    </row>
    <row r="530" s="1" customFormat="1" ht="16.5" customHeight="1">
      <c r="B530" s="151"/>
      <c r="C530" s="152" t="s">
        <v>1049</v>
      </c>
      <c r="D530" s="152" t="s">
        <v>139</v>
      </c>
      <c r="E530" s="153" t="s">
        <v>1050</v>
      </c>
      <c r="F530" s="154" t="s">
        <v>1051</v>
      </c>
      <c r="G530" s="155" t="s">
        <v>183</v>
      </c>
      <c r="H530" s="156">
        <v>42.219999999999999</v>
      </c>
      <c r="I530" s="157">
        <v>0</v>
      </c>
      <c r="J530" s="157">
        <f>ROUND(I530*H530,2)</f>
        <v>0</v>
      </c>
      <c r="K530" s="154" t="s">
        <v>143</v>
      </c>
      <c r="L530" s="32"/>
      <c r="M530" s="60" t="s">
        <v>1</v>
      </c>
      <c r="N530" s="158" t="s">
        <v>46</v>
      </c>
      <c r="O530" s="159">
        <v>0</v>
      </c>
      <c r="P530" s="159">
        <f>O530*H530</f>
        <v>0</v>
      </c>
      <c r="Q530" s="159">
        <v>0.16370999999999999</v>
      </c>
      <c r="R530" s="159">
        <f>Q530*H530</f>
        <v>6.9118361999999998</v>
      </c>
      <c r="S530" s="159">
        <v>0</v>
      </c>
      <c r="T530" s="160">
        <f>S530*H530</f>
        <v>0</v>
      </c>
      <c r="AR530" s="17" t="s">
        <v>144</v>
      </c>
      <c r="AT530" s="17" t="s">
        <v>139</v>
      </c>
      <c r="AU530" s="17" t="s">
        <v>86</v>
      </c>
      <c r="AY530" s="17" t="s">
        <v>137</v>
      </c>
      <c r="BE530" s="161">
        <f>IF(N530="základní",J530,0)</f>
        <v>0</v>
      </c>
      <c r="BF530" s="161">
        <f>IF(N530="snížená",J530,0)</f>
        <v>0</v>
      </c>
      <c r="BG530" s="161">
        <f>IF(N530="zákl. přenesená",J530,0)</f>
        <v>0</v>
      </c>
      <c r="BH530" s="161">
        <f>IF(N530="sníž. přenesená",J530,0)</f>
        <v>0</v>
      </c>
      <c r="BI530" s="161">
        <f>IF(N530="nulová",J530,0)</f>
        <v>0</v>
      </c>
      <c r="BJ530" s="17" t="s">
        <v>83</v>
      </c>
      <c r="BK530" s="161">
        <f>ROUND(I530*H530,2)</f>
        <v>0</v>
      </c>
      <c r="BL530" s="17" t="s">
        <v>144</v>
      </c>
      <c r="BM530" s="17" t="s">
        <v>1052</v>
      </c>
    </row>
    <row r="531" s="1" customFormat="1">
      <c r="B531" s="32"/>
      <c r="D531" s="163" t="s">
        <v>152</v>
      </c>
      <c r="F531" s="170" t="s">
        <v>1053</v>
      </c>
      <c r="L531" s="32"/>
      <c r="M531" s="171"/>
      <c r="N531" s="62"/>
      <c r="O531" s="62"/>
      <c r="P531" s="62"/>
      <c r="Q531" s="62"/>
      <c r="R531" s="62"/>
      <c r="S531" s="62"/>
      <c r="T531" s="63"/>
      <c r="AT531" s="17" t="s">
        <v>152</v>
      </c>
      <c r="AU531" s="17" t="s">
        <v>86</v>
      </c>
    </row>
    <row r="532" s="13" customFormat="1">
      <c r="B532" s="185"/>
      <c r="D532" s="163" t="s">
        <v>146</v>
      </c>
      <c r="E532" s="186" t="s">
        <v>1</v>
      </c>
      <c r="F532" s="187" t="s">
        <v>438</v>
      </c>
      <c r="H532" s="186" t="s">
        <v>1</v>
      </c>
      <c r="L532" s="185"/>
      <c r="M532" s="188"/>
      <c r="N532" s="189"/>
      <c r="O532" s="189"/>
      <c r="P532" s="189"/>
      <c r="Q532" s="189"/>
      <c r="R532" s="189"/>
      <c r="S532" s="189"/>
      <c r="T532" s="190"/>
      <c r="AT532" s="186" t="s">
        <v>146</v>
      </c>
      <c r="AU532" s="186" t="s">
        <v>86</v>
      </c>
      <c r="AV532" s="13" t="s">
        <v>83</v>
      </c>
      <c r="AW532" s="13" t="s">
        <v>36</v>
      </c>
      <c r="AX532" s="13" t="s">
        <v>75</v>
      </c>
      <c r="AY532" s="186" t="s">
        <v>137</v>
      </c>
    </row>
    <row r="533" s="11" customFormat="1">
      <c r="B533" s="162"/>
      <c r="D533" s="163" t="s">
        <v>146</v>
      </c>
      <c r="E533" s="164" t="s">
        <v>1</v>
      </c>
      <c r="F533" s="165" t="s">
        <v>1054</v>
      </c>
      <c r="H533" s="166">
        <v>20.800000000000001</v>
      </c>
      <c r="L533" s="162"/>
      <c r="M533" s="167"/>
      <c r="N533" s="168"/>
      <c r="O533" s="168"/>
      <c r="P533" s="168"/>
      <c r="Q533" s="168"/>
      <c r="R533" s="168"/>
      <c r="S533" s="168"/>
      <c r="T533" s="169"/>
      <c r="AT533" s="164" t="s">
        <v>146</v>
      </c>
      <c r="AU533" s="164" t="s">
        <v>86</v>
      </c>
      <c r="AV533" s="11" t="s">
        <v>86</v>
      </c>
      <c r="AW533" s="11" t="s">
        <v>36</v>
      </c>
      <c r="AX533" s="11" t="s">
        <v>75</v>
      </c>
      <c r="AY533" s="164" t="s">
        <v>137</v>
      </c>
    </row>
    <row r="534" s="11" customFormat="1">
      <c r="B534" s="162"/>
      <c r="D534" s="163" t="s">
        <v>146</v>
      </c>
      <c r="E534" s="164" t="s">
        <v>1</v>
      </c>
      <c r="F534" s="165" t="s">
        <v>1055</v>
      </c>
      <c r="H534" s="166">
        <v>21.420000000000002</v>
      </c>
      <c r="L534" s="162"/>
      <c r="M534" s="167"/>
      <c r="N534" s="168"/>
      <c r="O534" s="168"/>
      <c r="P534" s="168"/>
      <c r="Q534" s="168"/>
      <c r="R534" s="168"/>
      <c r="S534" s="168"/>
      <c r="T534" s="169"/>
      <c r="AT534" s="164" t="s">
        <v>146</v>
      </c>
      <c r="AU534" s="164" t="s">
        <v>86</v>
      </c>
      <c r="AV534" s="11" t="s">
        <v>86</v>
      </c>
      <c r="AW534" s="11" t="s">
        <v>36</v>
      </c>
      <c r="AX534" s="11" t="s">
        <v>75</v>
      </c>
      <c r="AY534" s="164" t="s">
        <v>137</v>
      </c>
    </row>
    <row r="535" s="12" customFormat="1">
      <c r="B535" s="175"/>
      <c r="D535" s="163" t="s">
        <v>146</v>
      </c>
      <c r="E535" s="176" t="s">
        <v>1</v>
      </c>
      <c r="F535" s="177" t="s">
        <v>215</v>
      </c>
      <c r="H535" s="178">
        <v>42.219999999999999</v>
      </c>
      <c r="L535" s="175"/>
      <c r="M535" s="179"/>
      <c r="N535" s="180"/>
      <c r="O535" s="180"/>
      <c r="P535" s="180"/>
      <c r="Q535" s="180"/>
      <c r="R535" s="180"/>
      <c r="S535" s="180"/>
      <c r="T535" s="181"/>
      <c r="AT535" s="176" t="s">
        <v>146</v>
      </c>
      <c r="AU535" s="176" t="s">
        <v>86</v>
      </c>
      <c r="AV535" s="12" t="s">
        <v>144</v>
      </c>
      <c r="AW535" s="12" t="s">
        <v>36</v>
      </c>
      <c r="AX535" s="12" t="s">
        <v>83</v>
      </c>
      <c r="AY535" s="176" t="s">
        <v>137</v>
      </c>
    </row>
    <row r="536" s="1" customFormat="1" ht="16.5" customHeight="1">
      <c r="B536" s="151"/>
      <c r="C536" s="191" t="s">
        <v>1056</v>
      </c>
      <c r="D536" s="191" t="s">
        <v>441</v>
      </c>
      <c r="E536" s="192" t="s">
        <v>1057</v>
      </c>
      <c r="F536" s="193" t="s">
        <v>1058</v>
      </c>
      <c r="G536" s="194" t="s">
        <v>202</v>
      </c>
      <c r="H536" s="195">
        <v>120.399</v>
      </c>
      <c r="I536" s="196">
        <v>0</v>
      </c>
      <c r="J536" s="196">
        <f>ROUND(I536*H536,2)</f>
        <v>0</v>
      </c>
      <c r="K536" s="193" t="s">
        <v>143</v>
      </c>
      <c r="L536" s="197"/>
      <c r="M536" s="198" t="s">
        <v>1</v>
      </c>
      <c r="N536" s="199" t="s">
        <v>46</v>
      </c>
      <c r="O536" s="159">
        <v>0</v>
      </c>
      <c r="P536" s="159">
        <f>O536*H536</f>
        <v>0</v>
      </c>
      <c r="Q536" s="159">
        <v>0.043999999999999997</v>
      </c>
      <c r="R536" s="159">
        <f>Q536*H536</f>
        <v>5.2975560000000002</v>
      </c>
      <c r="S536" s="159">
        <v>0</v>
      </c>
      <c r="T536" s="160">
        <f>S536*H536</f>
        <v>0</v>
      </c>
      <c r="AR536" s="17" t="s">
        <v>188</v>
      </c>
      <c r="AT536" s="17" t="s">
        <v>441</v>
      </c>
      <c r="AU536" s="17" t="s">
        <v>86</v>
      </c>
      <c r="AY536" s="17" t="s">
        <v>137</v>
      </c>
      <c r="BE536" s="161">
        <f>IF(N536="základní",J536,0)</f>
        <v>0</v>
      </c>
      <c r="BF536" s="161">
        <f>IF(N536="snížená",J536,0)</f>
        <v>0</v>
      </c>
      <c r="BG536" s="161">
        <f>IF(N536="zákl. přenesená",J536,0)</f>
        <v>0</v>
      </c>
      <c r="BH536" s="161">
        <f>IF(N536="sníž. přenesená",J536,0)</f>
        <v>0</v>
      </c>
      <c r="BI536" s="161">
        <f>IF(N536="nulová",J536,0)</f>
        <v>0</v>
      </c>
      <c r="BJ536" s="17" t="s">
        <v>83</v>
      </c>
      <c r="BK536" s="161">
        <f>ROUND(I536*H536,2)</f>
        <v>0</v>
      </c>
      <c r="BL536" s="17" t="s">
        <v>144</v>
      </c>
      <c r="BM536" s="17" t="s">
        <v>1059</v>
      </c>
    </row>
    <row r="537" s="1" customFormat="1" ht="16.5" customHeight="1">
      <c r="B537" s="151"/>
      <c r="C537" s="152" t="s">
        <v>1060</v>
      </c>
      <c r="D537" s="152" t="s">
        <v>139</v>
      </c>
      <c r="E537" s="153" t="s">
        <v>1061</v>
      </c>
      <c r="F537" s="154" t="s">
        <v>1062</v>
      </c>
      <c r="G537" s="155" t="s">
        <v>202</v>
      </c>
      <c r="H537" s="156">
        <v>10</v>
      </c>
      <c r="I537" s="157">
        <v>0</v>
      </c>
      <c r="J537" s="157">
        <f>ROUND(I537*H537,2)</f>
        <v>0</v>
      </c>
      <c r="K537" s="154" t="s">
        <v>1</v>
      </c>
      <c r="L537" s="32"/>
      <c r="M537" s="60" t="s">
        <v>1</v>
      </c>
      <c r="N537" s="158" t="s">
        <v>46</v>
      </c>
      <c r="O537" s="159">
        <v>0</v>
      </c>
      <c r="P537" s="159">
        <f>O537*H537</f>
        <v>0</v>
      </c>
      <c r="Q537" s="159">
        <v>0</v>
      </c>
      <c r="R537" s="159">
        <f>Q537*H537</f>
        <v>0</v>
      </c>
      <c r="S537" s="159">
        <v>0</v>
      </c>
      <c r="T537" s="160">
        <f>S537*H537</f>
        <v>0</v>
      </c>
      <c r="AR537" s="17" t="s">
        <v>144</v>
      </c>
      <c r="AT537" s="17" t="s">
        <v>139</v>
      </c>
      <c r="AU537" s="17" t="s">
        <v>86</v>
      </c>
      <c r="AY537" s="17" t="s">
        <v>137</v>
      </c>
      <c r="BE537" s="161">
        <f>IF(N537="základní",J537,0)</f>
        <v>0</v>
      </c>
      <c r="BF537" s="161">
        <f>IF(N537="snížená",J537,0)</f>
        <v>0</v>
      </c>
      <c r="BG537" s="161">
        <f>IF(N537="zákl. přenesená",J537,0)</f>
        <v>0</v>
      </c>
      <c r="BH537" s="161">
        <f>IF(N537="sníž. přenesená",J537,0)</f>
        <v>0</v>
      </c>
      <c r="BI537" s="161">
        <f>IF(N537="nulová",J537,0)</f>
        <v>0</v>
      </c>
      <c r="BJ537" s="17" t="s">
        <v>83</v>
      </c>
      <c r="BK537" s="161">
        <f>ROUND(I537*H537,2)</f>
        <v>0</v>
      </c>
      <c r="BL537" s="17" t="s">
        <v>144</v>
      </c>
      <c r="BM537" s="17" t="s">
        <v>1063</v>
      </c>
    </row>
    <row r="538" s="11" customFormat="1">
      <c r="B538" s="162"/>
      <c r="D538" s="163" t="s">
        <v>146</v>
      </c>
      <c r="E538" s="164" t="s">
        <v>1</v>
      </c>
      <c r="F538" s="165" t="s">
        <v>1064</v>
      </c>
      <c r="H538" s="166">
        <v>4</v>
      </c>
      <c r="L538" s="162"/>
      <c r="M538" s="167"/>
      <c r="N538" s="168"/>
      <c r="O538" s="168"/>
      <c r="P538" s="168"/>
      <c r="Q538" s="168"/>
      <c r="R538" s="168"/>
      <c r="S538" s="168"/>
      <c r="T538" s="169"/>
      <c r="AT538" s="164" t="s">
        <v>146</v>
      </c>
      <c r="AU538" s="164" t="s">
        <v>86</v>
      </c>
      <c r="AV538" s="11" t="s">
        <v>86</v>
      </c>
      <c r="AW538" s="11" t="s">
        <v>36</v>
      </c>
      <c r="AX538" s="11" t="s">
        <v>75</v>
      </c>
      <c r="AY538" s="164" t="s">
        <v>137</v>
      </c>
    </row>
    <row r="539" s="11" customFormat="1">
      <c r="B539" s="162"/>
      <c r="D539" s="163" t="s">
        <v>146</v>
      </c>
      <c r="E539" s="164" t="s">
        <v>1</v>
      </c>
      <c r="F539" s="165" t="s">
        <v>1065</v>
      </c>
      <c r="H539" s="166">
        <v>6</v>
      </c>
      <c r="L539" s="162"/>
      <c r="M539" s="167"/>
      <c r="N539" s="168"/>
      <c r="O539" s="168"/>
      <c r="P539" s="168"/>
      <c r="Q539" s="168"/>
      <c r="R539" s="168"/>
      <c r="S539" s="168"/>
      <c r="T539" s="169"/>
      <c r="AT539" s="164" t="s">
        <v>146</v>
      </c>
      <c r="AU539" s="164" t="s">
        <v>86</v>
      </c>
      <c r="AV539" s="11" t="s">
        <v>86</v>
      </c>
      <c r="AW539" s="11" t="s">
        <v>36</v>
      </c>
      <c r="AX539" s="11" t="s">
        <v>75</v>
      </c>
      <c r="AY539" s="164" t="s">
        <v>137</v>
      </c>
    </row>
    <row r="540" s="12" customFormat="1">
      <c r="B540" s="175"/>
      <c r="D540" s="163" t="s">
        <v>146</v>
      </c>
      <c r="E540" s="176" t="s">
        <v>1</v>
      </c>
      <c r="F540" s="177" t="s">
        <v>215</v>
      </c>
      <c r="H540" s="178">
        <v>10</v>
      </c>
      <c r="L540" s="175"/>
      <c r="M540" s="179"/>
      <c r="N540" s="180"/>
      <c r="O540" s="180"/>
      <c r="P540" s="180"/>
      <c r="Q540" s="180"/>
      <c r="R540" s="180"/>
      <c r="S540" s="180"/>
      <c r="T540" s="181"/>
      <c r="AT540" s="176" t="s">
        <v>146</v>
      </c>
      <c r="AU540" s="176" t="s">
        <v>86</v>
      </c>
      <c r="AV540" s="12" t="s">
        <v>144</v>
      </c>
      <c r="AW540" s="12" t="s">
        <v>36</v>
      </c>
      <c r="AX540" s="12" t="s">
        <v>83</v>
      </c>
      <c r="AY540" s="176" t="s">
        <v>137</v>
      </c>
    </row>
    <row r="541" s="1" customFormat="1" ht="16.5" customHeight="1">
      <c r="B541" s="151"/>
      <c r="C541" s="152" t="s">
        <v>1066</v>
      </c>
      <c r="D541" s="152" t="s">
        <v>139</v>
      </c>
      <c r="E541" s="153" t="s">
        <v>1067</v>
      </c>
      <c r="F541" s="154" t="s">
        <v>1068</v>
      </c>
      <c r="G541" s="155" t="s">
        <v>158</v>
      </c>
      <c r="H541" s="156">
        <v>93.509</v>
      </c>
      <c r="I541" s="157">
        <v>0</v>
      </c>
      <c r="J541" s="157">
        <f>ROUND(I541*H541,2)</f>
        <v>0</v>
      </c>
      <c r="K541" s="154" t="s">
        <v>1</v>
      </c>
      <c r="L541" s="32"/>
      <c r="M541" s="60" t="s">
        <v>1</v>
      </c>
      <c r="N541" s="158" t="s">
        <v>46</v>
      </c>
      <c r="O541" s="159">
        <v>0</v>
      </c>
      <c r="P541" s="159">
        <f>O541*H541</f>
        <v>0</v>
      </c>
      <c r="Q541" s="159">
        <v>0.00088000000000000003</v>
      </c>
      <c r="R541" s="159">
        <f>Q541*H541</f>
        <v>0.082287920000000001</v>
      </c>
      <c r="S541" s="159">
        <v>0</v>
      </c>
      <c r="T541" s="160">
        <f>S541*H541</f>
        <v>0</v>
      </c>
      <c r="AR541" s="17" t="s">
        <v>144</v>
      </c>
      <c r="AT541" s="17" t="s">
        <v>139</v>
      </c>
      <c r="AU541" s="17" t="s">
        <v>86</v>
      </c>
      <c r="AY541" s="17" t="s">
        <v>137</v>
      </c>
      <c r="BE541" s="161">
        <f>IF(N541="základní",J541,0)</f>
        <v>0</v>
      </c>
      <c r="BF541" s="161">
        <f>IF(N541="snížená",J541,0)</f>
        <v>0</v>
      </c>
      <c r="BG541" s="161">
        <f>IF(N541="zákl. přenesená",J541,0)</f>
        <v>0</v>
      </c>
      <c r="BH541" s="161">
        <f>IF(N541="sníž. přenesená",J541,0)</f>
        <v>0</v>
      </c>
      <c r="BI541" s="161">
        <f>IF(N541="nulová",J541,0)</f>
        <v>0</v>
      </c>
      <c r="BJ541" s="17" t="s">
        <v>83</v>
      </c>
      <c r="BK541" s="161">
        <f>ROUND(I541*H541,2)</f>
        <v>0</v>
      </c>
      <c r="BL541" s="17" t="s">
        <v>144</v>
      </c>
      <c r="BM541" s="17" t="s">
        <v>1069</v>
      </c>
    </row>
    <row r="542" s="11" customFormat="1">
      <c r="B542" s="162"/>
      <c r="D542" s="163" t="s">
        <v>146</v>
      </c>
      <c r="E542" s="164" t="s">
        <v>1</v>
      </c>
      <c r="F542" s="165" t="s">
        <v>1070</v>
      </c>
      <c r="H542" s="166">
        <v>93.509</v>
      </c>
      <c r="L542" s="162"/>
      <c r="M542" s="167"/>
      <c r="N542" s="168"/>
      <c r="O542" s="168"/>
      <c r="P542" s="168"/>
      <c r="Q542" s="168"/>
      <c r="R542" s="168"/>
      <c r="S542" s="168"/>
      <c r="T542" s="169"/>
      <c r="AT542" s="164" t="s">
        <v>146</v>
      </c>
      <c r="AU542" s="164" t="s">
        <v>86</v>
      </c>
      <c r="AV542" s="11" t="s">
        <v>86</v>
      </c>
      <c r="AW542" s="11" t="s">
        <v>36</v>
      </c>
      <c r="AX542" s="11" t="s">
        <v>83</v>
      </c>
      <c r="AY542" s="164" t="s">
        <v>137</v>
      </c>
    </row>
    <row r="543" s="1" customFormat="1" ht="16.5" customHeight="1">
      <c r="B543" s="151"/>
      <c r="C543" s="152" t="s">
        <v>1071</v>
      </c>
      <c r="D543" s="152" t="s">
        <v>139</v>
      </c>
      <c r="E543" s="153" t="s">
        <v>1072</v>
      </c>
      <c r="F543" s="154" t="s">
        <v>1073</v>
      </c>
      <c r="G543" s="155" t="s">
        <v>158</v>
      </c>
      <c r="H543" s="156">
        <v>93.509</v>
      </c>
      <c r="I543" s="157">
        <v>0</v>
      </c>
      <c r="J543" s="157">
        <f>ROUND(I543*H543,2)</f>
        <v>0</v>
      </c>
      <c r="K543" s="154" t="s">
        <v>1</v>
      </c>
      <c r="L543" s="32"/>
      <c r="M543" s="60" t="s">
        <v>1</v>
      </c>
      <c r="N543" s="158" t="s">
        <v>46</v>
      </c>
      <c r="O543" s="159">
        <v>0</v>
      </c>
      <c r="P543" s="159">
        <f>O543*H543</f>
        <v>0</v>
      </c>
      <c r="Q543" s="159">
        <v>0</v>
      </c>
      <c r="R543" s="159">
        <f>Q543*H543</f>
        <v>0</v>
      </c>
      <c r="S543" s="159">
        <v>0</v>
      </c>
      <c r="T543" s="160">
        <f>S543*H543</f>
        <v>0</v>
      </c>
      <c r="AR543" s="17" t="s">
        <v>144</v>
      </c>
      <c r="AT543" s="17" t="s">
        <v>139</v>
      </c>
      <c r="AU543" s="17" t="s">
        <v>86</v>
      </c>
      <c r="AY543" s="17" t="s">
        <v>137</v>
      </c>
      <c r="BE543" s="161">
        <f>IF(N543="základní",J543,0)</f>
        <v>0</v>
      </c>
      <c r="BF543" s="161">
        <f>IF(N543="snížená",J543,0)</f>
        <v>0</v>
      </c>
      <c r="BG543" s="161">
        <f>IF(N543="zákl. přenesená",J543,0)</f>
        <v>0</v>
      </c>
      <c r="BH543" s="161">
        <f>IF(N543="sníž. přenesená",J543,0)</f>
        <v>0</v>
      </c>
      <c r="BI543" s="161">
        <f>IF(N543="nulová",J543,0)</f>
        <v>0</v>
      </c>
      <c r="BJ543" s="17" t="s">
        <v>83</v>
      </c>
      <c r="BK543" s="161">
        <f>ROUND(I543*H543,2)</f>
        <v>0</v>
      </c>
      <c r="BL543" s="17" t="s">
        <v>144</v>
      </c>
      <c r="BM543" s="17" t="s">
        <v>1074</v>
      </c>
    </row>
    <row r="544" s="1" customFormat="1" ht="16.5" customHeight="1">
      <c r="B544" s="151"/>
      <c r="C544" s="152" t="s">
        <v>1075</v>
      </c>
      <c r="D544" s="152" t="s">
        <v>139</v>
      </c>
      <c r="E544" s="153" t="s">
        <v>1076</v>
      </c>
      <c r="F544" s="154" t="s">
        <v>1077</v>
      </c>
      <c r="G544" s="155" t="s">
        <v>158</v>
      </c>
      <c r="H544" s="156">
        <v>187.018</v>
      </c>
      <c r="I544" s="157">
        <v>0</v>
      </c>
      <c r="J544" s="157">
        <f>ROUND(I544*H544,2)</f>
        <v>0</v>
      </c>
      <c r="K544" s="154" t="s">
        <v>1</v>
      </c>
      <c r="L544" s="32"/>
      <c r="M544" s="60" t="s">
        <v>1</v>
      </c>
      <c r="N544" s="158" t="s">
        <v>46</v>
      </c>
      <c r="O544" s="159">
        <v>0</v>
      </c>
      <c r="P544" s="159">
        <f>O544*H544</f>
        <v>0</v>
      </c>
      <c r="Q544" s="159">
        <v>0</v>
      </c>
      <c r="R544" s="159">
        <f>Q544*H544</f>
        <v>0</v>
      </c>
      <c r="S544" s="159">
        <v>0</v>
      </c>
      <c r="T544" s="160">
        <f>S544*H544</f>
        <v>0</v>
      </c>
      <c r="AR544" s="17" t="s">
        <v>144</v>
      </c>
      <c r="AT544" s="17" t="s">
        <v>139</v>
      </c>
      <c r="AU544" s="17" t="s">
        <v>86</v>
      </c>
      <c r="AY544" s="17" t="s">
        <v>137</v>
      </c>
      <c r="BE544" s="161">
        <f>IF(N544="základní",J544,0)</f>
        <v>0</v>
      </c>
      <c r="BF544" s="161">
        <f>IF(N544="snížená",J544,0)</f>
        <v>0</v>
      </c>
      <c r="BG544" s="161">
        <f>IF(N544="zákl. přenesená",J544,0)</f>
        <v>0</v>
      </c>
      <c r="BH544" s="161">
        <f>IF(N544="sníž. přenesená",J544,0)</f>
        <v>0</v>
      </c>
      <c r="BI544" s="161">
        <f>IF(N544="nulová",J544,0)</f>
        <v>0</v>
      </c>
      <c r="BJ544" s="17" t="s">
        <v>83</v>
      </c>
      <c r="BK544" s="161">
        <f>ROUND(I544*H544,2)</f>
        <v>0</v>
      </c>
      <c r="BL544" s="17" t="s">
        <v>144</v>
      </c>
      <c r="BM544" s="17" t="s">
        <v>1078</v>
      </c>
    </row>
    <row r="545" s="1" customFormat="1">
      <c r="B545" s="32"/>
      <c r="D545" s="163" t="s">
        <v>152</v>
      </c>
      <c r="F545" s="170" t="s">
        <v>1079</v>
      </c>
      <c r="L545" s="32"/>
      <c r="M545" s="171"/>
      <c r="N545" s="62"/>
      <c r="O545" s="62"/>
      <c r="P545" s="62"/>
      <c r="Q545" s="62"/>
      <c r="R545" s="62"/>
      <c r="S545" s="62"/>
      <c r="T545" s="63"/>
      <c r="AT545" s="17" t="s">
        <v>152</v>
      </c>
      <c r="AU545" s="17" t="s">
        <v>86</v>
      </c>
    </row>
    <row r="546" s="11" customFormat="1">
      <c r="B546" s="162"/>
      <c r="D546" s="163" t="s">
        <v>146</v>
      </c>
      <c r="F546" s="165" t="s">
        <v>1080</v>
      </c>
      <c r="H546" s="166">
        <v>187.018</v>
      </c>
      <c r="L546" s="162"/>
      <c r="M546" s="167"/>
      <c r="N546" s="168"/>
      <c r="O546" s="168"/>
      <c r="P546" s="168"/>
      <c r="Q546" s="168"/>
      <c r="R546" s="168"/>
      <c r="S546" s="168"/>
      <c r="T546" s="169"/>
      <c r="AT546" s="164" t="s">
        <v>146</v>
      </c>
      <c r="AU546" s="164" t="s">
        <v>86</v>
      </c>
      <c r="AV546" s="11" t="s">
        <v>86</v>
      </c>
      <c r="AW546" s="11" t="s">
        <v>3</v>
      </c>
      <c r="AX546" s="11" t="s">
        <v>83</v>
      </c>
      <c r="AY546" s="164" t="s">
        <v>137</v>
      </c>
    </row>
    <row r="547" s="1" customFormat="1" ht="16.5" customHeight="1">
      <c r="B547" s="151"/>
      <c r="C547" s="152" t="s">
        <v>1081</v>
      </c>
      <c r="D547" s="152" t="s">
        <v>139</v>
      </c>
      <c r="E547" s="153" t="s">
        <v>1082</v>
      </c>
      <c r="F547" s="154" t="s">
        <v>1083</v>
      </c>
      <c r="G547" s="155" t="s">
        <v>158</v>
      </c>
      <c r="H547" s="156">
        <v>14.4</v>
      </c>
      <c r="I547" s="157">
        <v>0</v>
      </c>
      <c r="J547" s="157">
        <f>ROUND(I547*H547,2)</f>
        <v>0</v>
      </c>
      <c r="K547" s="154" t="s">
        <v>143</v>
      </c>
      <c r="L547" s="32"/>
      <c r="M547" s="60" t="s">
        <v>1</v>
      </c>
      <c r="N547" s="158" t="s">
        <v>46</v>
      </c>
      <c r="O547" s="159">
        <v>0</v>
      </c>
      <c r="P547" s="159">
        <f>O547*H547</f>
        <v>0</v>
      </c>
      <c r="Q547" s="159">
        <v>0.12</v>
      </c>
      <c r="R547" s="159">
        <f>Q547*H547</f>
        <v>1.728</v>
      </c>
      <c r="S547" s="159">
        <v>0</v>
      </c>
      <c r="T547" s="160">
        <f>S547*H547</f>
        <v>0</v>
      </c>
      <c r="AR547" s="17" t="s">
        <v>144</v>
      </c>
      <c r="AT547" s="17" t="s">
        <v>139</v>
      </c>
      <c r="AU547" s="17" t="s">
        <v>86</v>
      </c>
      <c r="AY547" s="17" t="s">
        <v>137</v>
      </c>
      <c r="BE547" s="161">
        <f>IF(N547="základní",J547,0)</f>
        <v>0</v>
      </c>
      <c r="BF547" s="161">
        <f>IF(N547="snížená",J547,0)</f>
        <v>0</v>
      </c>
      <c r="BG547" s="161">
        <f>IF(N547="zákl. přenesená",J547,0)</f>
        <v>0</v>
      </c>
      <c r="BH547" s="161">
        <f>IF(N547="sníž. přenesená",J547,0)</f>
        <v>0</v>
      </c>
      <c r="BI547" s="161">
        <f>IF(N547="nulová",J547,0)</f>
        <v>0</v>
      </c>
      <c r="BJ547" s="17" t="s">
        <v>83</v>
      </c>
      <c r="BK547" s="161">
        <f>ROUND(I547*H547,2)</f>
        <v>0</v>
      </c>
      <c r="BL547" s="17" t="s">
        <v>144</v>
      </c>
      <c r="BM547" s="17" t="s">
        <v>1084</v>
      </c>
    </row>
    <row r="548" s="13" customFormat="1">
      <c r="B548" s="185"/>
      <c r="D548" s="163" t="s">
        <v>146</v>
      </c>
      <c r="E548" s="186" t="s">
        <v>1</v>
      </c>
      <c r="F548" s="187" t="s">
        <v>1085</v>
      </c>
      <c r="H548" s="186" t="s">
        <v>1</v>
      </c>
      <c r="L548" s="185"/>
      <c r="M548" s="188"/>
      <c r="N548" s="189"/>
      <c r="O548" s="189"/>
      <c r="P548" s="189"/>
      <c r="Q548" s="189"/>
      <c r="R548" s="189"/>
      <c r="S548" s="189"/>
      <c r="T548" s="190"/>
      <c r="AT548" s="186" t="s">
        <v>146</v>
      </c>
      <c r="AU548" s="186" t="s">
        <v>86</v>
      </c>
      <c r="AV548" s="13" t="s">
        <v>83</v>
      </c>
      <c r="AW548" s="13" t="s">
        <v>36</v>
      </c>
      <c r="AX548" s="13" t="s">
        <v>75</v>
      </c>
      <c r="AY548" s="186" t="s">
        <v>137</v>
      </c>
    </row>
    <row r="549" s="11" customFormat="1">
      <c r="B549" s="162"/>
      <c r="D549" s="163" t="s">
        <v>146</v>
      </c>
      <c r="E549" s="164" t="s">
        <v>1</v>
      </c>
      <c r="F549" s="165" t="s">
        <v>1086</v>
      </c>
      <c r="H549" s="166">
        <v>14.4</v>
      </c>
      <c r="L549" s="162"/>
      <c r="M549" s="167"/>
      <c r="N549" s="168"/>
      <c r="O549" s="168"/>
      <c r="P549" s="168"/>
      <c r="Q549" s="168"/>
      <c r="R549" s="168"/>
      <c r="S549" s="168"/>
      <c r="T549" s="169"/>
      <c r="AT549" s="164" t="s">
        <v>146</v>
      </c>
      <c r="AU549" s="164" t="s">
        <v>86</v>
      </c>
      <c r="AV549" s="11" t="s">
        <v>86</v>
      </c>
      <c r="AW549" s="11" t="s">
        <v>36</v>
      </c>
      <c r="AX549" s="11" t="s">
        <v>83</v>
      </c>
      <c r="AY549" s="164" t="s">
        <v>137</v>
      </c>
    </row>
    <row r="550" s="1" customFormat="1" ht="16.5" customHeight="1">
      <c r="B550" s="151"/>
      <c r="C550" s="152" t="s">
        <v>1087</v>
      </c>
      <c r="D550" s="152" t="s">
        <v>139</v>
      </c>
      <c r="E550" s="153" t="s">
        <v>1088</v>
      </c>
      <c r="F550" s="154" t="s">
        <v>1089</v>
      </c>
      <c r="G550" s="155" t="s">
        <v>158</v>
      </c>
      <c r="H550" s="156">
        <v>27.074000000000002</v>
      </c>
      <c r="I550" s="157">
        <v>0</v>
      </c>
      <c r="J550" s="157">
        <f>ROUND(I550*H550,2)</f>
        <v>0</v>
      </c>
      <c r="K550" s="154" t="s">
        <v>143</v>
      </c>
      <c r="L550" s="32"/>
      <c r="M550" s="60" t="s">
        <v>1</v>
      </c>
      <c r="N550" s="158" t="s">
        <v>46</v>
      </c>
      <c r="O550" s="159">
        <v>0</v>
      </c>
      <c r="P550" s="159">
        <f>O550*H550</f>
        <v>0</v>
      </c>
      <c r="Q550" s="159">
        <v>0.12171</v>
      </c>
      <c r="R550" s="159">
        <f>Q550*H550</f>
        <v>3.2951765400000004</v>
      </c>
      <c r="S550" s="159">
        <v>0</v>
      </c>
      <c r="T550" s="160">
        <f>S550*H550</f>
        <v>0</v>
      </c>
      <c r="AR550" s="17" t="s">
        <v>144</v>
      </c>
      <c r="AT550" s="17" t="s">
        <v>139</v>
      </c>
      <c r="AU550" s="17" t="s">
        <v>86</v>
      </c>
      <c r="AY550" s="17" t="s">
        <v>137</v>
      </c>
      <c r="BE550" s="161">
        <f>IF(N550="základní",J550,0)</f>
        <v>0</v>
      </c>
      <c r="BF550" s="161">
        <f>IF(N550="snížená",J550,0)</f>
        <v>0</v>
      </c>
      <c r="BG550" s="161">
        <f>IF(N550="zákl. přenesená",J550,0)</f>
        <v>0</v>
      </c>
      <c r="BH550" s="161">
        <f>IF(N550="sníž. přenesená",J550,0)</f>
        <v>0</v>
      </c>
      <c r="BI550" s="161">
        <f>IF(N550="nulová",J550,0)</f>
        <v>0</v>
      </c>
      <c r="BJ550" s="17" t="s">
        <v>83</v>
      </c>
      <c r="BK550" s="161">
        <f>ROUND(I550*H550,2)</f>
        <v>0</v>
      </c>
      <c r="BL550" s="17" t="s">
        <v>144</v>
      </c>
      <c r="BM550" s="17" t="s">
        <v>1090</v>
      </c>
    </row>
    <row r="551" s="13" customFormat="1">
      <c r="B551" s="185"/>
      <c r="D551" s="163" t="s">
        <v>146</v>
      </c>
      <c r="E551" s="186" t="s">
        <v>1</v>
      </c>
      <c r="F551" s="187" t="s">
        <v>1091</v>
      </c>
      <c r="H551" s="186" t="s">
        <v>1</v>
      </c>
      <c r="L551" s="185"/>
      <c r="M551" s="188"/>
      <c r="N551" s="189"/>
      <c r="O551" s="189"/>
      <c r="P551" s="189"/>
      <c r="Q551" s="189"/>
      <c r="R551" s="189"/>
      <c r="S551" s="189"/>
      <c r="T551" s="190"/>
      <c r="AT551" s="186" t="s">
        <v>146</v>
      </c>
      <c r="AU551" s="186" t="s">
        <v>86</v>
      </c>
      <c r="AV551" s="13" t="s">
        <v>83</v>
      </c>
      <c r="AW551" s="13" t="s">
        <v>36</v>
      </c>
      <c r="AX551" s="13" t="s">
        <v>75</v>
      </c>
      <c r="AY551" s="186" t="s">
        <v>137</v>
      </c>
    </row>
    <row r="552" s="11" customFormat="1">
      <c r="B552" s="162"/>
      <c r="D552" s="163" t="s">
        <v>146</v>
      </c>
      <c r="E552" s="164" t="s">
        <v>1</v>
      </c>
      <c r="F552" s="165" t="s">
        <v>1092</v>
      </c>
      <c r="H552" s="166">
        <v>4.2140000000000004</v>
      </c>
      <c r="L552" s="162"/>
      <c r="M552" s="167"/>
      <c r="N552" s="168"/>
      <c r="O552" s="168"/>
      <c r="P552" s="168"/>
      <c r="Q552" s="168"/>
      <c r="R552" s="168"/>
      <c r="S552" s="168"/>
      <c r="T552" s="169"/>
      <c r="AT552" s="164" t="s">
        <v>146</v>
      </c>
      <c r="AU552" s="164" t="s">
        <v>86</v>
      </c>
      <c r="AV552" s="11" t="s">
        <v>86</v>
      </c>
      <c r="AW552" s="11" t="s">
        <v>36</v>
      </c>
      <c r="AX552" s="11" t="s">
        <v>75</v>
      </c>
      <c r="AY552" s="164" t="s">
        <v>137</v>
      </c>
    </row>
    <row r="553" s="11" customFormat="1">
      <c r="B553" s="162"/>
      <c r="D553" s="163" t="s">
        <v>146</v>
      </c>
      <c r="E553" s="164" t="s">
        <v>1</v>
      </c>
      <c r="F553" s="165" t="s">
        <v>1093</v>
      </c>
      <c r="H553" s="166">
        <v>4.6989999999999998</v>
      </c>
      <c r="L553" s="162"/>
      <c r="M553" s="167"/>
      <c r="N553" s="168"/>
      <c r="O553" s="168"/>
      <c r="P553" s="168"/>
      <c r="Q553" s="168"/>
      <c r="R553" s="168"/>
      <c r="S553" s="168"/>
      <c r="T553" s="169"/>
      <c r="AT553" s="164" t="s">
        <v>146</v>
      </c>
      <c r="AU553" s="164" t="s">
        <v>86</v>
      </c>
      <c r="AV553" s="11" t="s">
        <v>86</v>
      </c>
      <c r="AW553" s="11" t="s">
        <v>36</v>
      </c>
      <c r="AX553" s="11" t="s">
        <v>75</v>
      </c>
      <c r="AY553" s="164" t="s">
        <v>137</v>
      </c>
    </row>
    <row r="554" s="11" customFormat="1">
      <c r="B554" s="162"/>
      <c r="D554" s="163" t="s">
        <v>146</v>
      </c>
      <c r="E554" s="164" t="s">
        <v>1</v>
      </c>
      <c r="F554" s="165" t="s">
        <v>1094</v>
      </c>
      <c r="H554" s="166">
        <v>18.161000000000001</v>
      </c>
      <c r="L554" s="162"/>
      <c r="M554" s="167"/>
      <c r="N554" s="168"/>
      <c r="O554" s="168"/>
      <c r="P554" s="168"/>
      <c r="Q554" s="168"/>
      <c r="R554" s="168"/>
      <c r="S554" s="168"/>
      <c r="T554" s="169"/>
      <c r="AT554" s="164" t="s">
        <v>146</v>
      </c>
      <c r="AU554" s="164" t="s">
        <v>86</v>
      </c>
      <c r="AV554" s="11" t="s">
        <v>86</v>
      </c>
      <c r="AW554" s="11" t="s">
        <v>36</v>
      </c>
      <c r="AX554" s="11" t="s">
        <v>75</v>
      </c>
      <c r="AY554" s="164" t="s">
        <v>137</v>
      </c>
    </row>
    <row r="555" s="12" customFormat="1">
      <c r="B555" s="175"/>
      <c r="D555" s="163" t="s">
        <v>146</v>
      </c>
      <c r="E555" s="176" t="s">
        <v>1</v>
      </c>
      <c r="F555" s="177" t="s">
        <v>215</v>
      </c>
      <c r="H555" s="178">
        <v>27.074000000000002</v>
      </c>
      <c r="L555" s="175"/>
      <c r="M555" s="179"/>
      <c r="N555" s="180"/>
      <c r="O555" s="180"/>
      <c r="P555" s="180"/>
      <c r="Q555" s="180"/>
      <c r="R555" s="180"/>
      <c r="S555" s="180"/>
      <c r="T555" s="181"/>
      <c r="AT555" s="176" t="s">
        <v>146</v>
      </c>
      <c r="AU555" s="176" t="s">
        <v>86</v>
      </c>
      <c r="AV555" s="12" t="s">
        <v>144</v>
      </c>
      <c r="AW555" s="12" t="s">
        <v>36</v>
      </c>
      <c r="AX555" s="12" t="s">
        <v>83</v>
      </c>
      <c r="AY555" s="176" t="s">
        <v>137</v>
      </c>
    </row>
    <row r="556" s="1" customFormat="1" ht="16.5" customHeight="1">
      <c r="B556" s="151"/>
      <c r="C556" s="152" t="s">
        <v>1095</v>
      </c>
      <c r="D556" s="152" t="s">
        <v>139</v>
      </c>
      <c r="E556" s="153" t="s">
        <v>1096</v>
      </c>
      <c r="F556" s="154" t="s">
        <v>1097</v>
      </c>
      <c r="G556" s="155" t="s">
        <v>158</v>
      </c>
      <c r="H556" s="156">
        <v>35.661000000000001</v>
      </c>
      <c r="I556" s="157">
        <v>0</v>
      </c>
      <c r="J556" s="157">
        <f>ROUND(I556*H556,2)</f>
        <v>0</v>
      </c>
      <c r="K556" s="154" t="s">
        <v>143</v>
      </c>
      <c r="L556" s="32"/>
      <c r="M556" s="60" t="s">
        <v>1</v>
      </c>
      <c r="N556" s="158" t="s">
        <v>46</v>
      </c>
      <c r="O556" s="159">
        <v>0</v>
      </c>
      <c r="P556" s="159">
        <f>O556*H556</f>
        <v>0</v>
      </c>
      <c r="Q556" s="159">
        <v>0.12</v>
      </c>
      <c r="R556" s="159">
        <f>Q556*H556</f>
        <v>4.2793200000000002</v>
      </c>
      <c r="S556" s="159">
        <v>0</v>
      </c>
      <c r="T556" s="160">
        <f>S556*H556</f>
        <v>0</v>
      </c>
      <c r="AR556" s="17" t="s">
        <v>144</v>
      </c>
      <c r="AT556" s="17" t="s">
        <v>139</v>
      </c>
      <c r="AU556" s="17" t="s">
        <v>86</v>
      </c>
      <c r="AY556" s="17" t="s">
        <v>137</v>
      </c>
      <c r="BE556" s="161">
        <f>IF(N556="základní",J556,0)</f>
        <v>0</v>
      </c>
      <c r="BF556" s="161">
        <f>IF(N556="snížená",J556,0)</f>
        <v>0</v>
      </c>
      <c r="BG556" s="161">
        <f>IF(N556="zákl. přenesená",J556,0)</f>
        <v>0</v>
      </c>
      <c r="BH556" s="161">
        <f>IF(N556="sníž. přenesená",J556,0)</f>
        <v>0</v>
      </c>
      <c r="BI556" s="161">
        <f>IF(N556="nulová",J556,0)</f>
        <v>0</v>
      </c>
      <c r="BJ556" s="17" t="s">
        <v>83</v>
      </c>
      <c r="BK556" s="161">
        <f>ROUND(I556*H556,2)</f>
        <v>0</v>
      </c>
      <c r="BL556" s="17" t="s">
        <v>144</v>
      </c>
      <c r="BM556" s="17" t="s">
        <v>1098</v>
      </c>
    </row>
    <row r="557" s="13" customFormat="1">
      <c r="B557" s="185"/>
      <c r="D557" s="163" t="s">
        <v>146</v>
      </c>
      <c r="E557" s="186" t="s">
        <v>1</v>
      </c>
      <c r="F557" s="187" t="s">
        <v>1099</v>
      </c>
      <c r="H557" s="186" t="s">
        <v>1</v>
      </c>
      <c r="L557" s="185"/>
      <c r="M557" s="188"/>
      <c r="N557" s="189"/>
      <c r="O557" s="189"/>
      <c r="P557" s="189"/>
      <c r="Q557" s="189"/>
      <c r="R557" s="189"/>
      <c r="S557" s="189"/>
      <c r="T557" s="190"/>
      <c r="AT557" s="186" t="s">
        <v>146</v>
      </c>
      <c r="AU557" s="186" t="s">
        <v>86</v>
      </c>
      <c r="AV557" s="13" t="s">
        <v>83</v>
      </c>
      <c r="AW557" s="13" t="s">
        <v>36</v>
      </c>
      <c r="AX557" s="13" t="s">
        <v>75</v>
      </c>
      <c r="AY557" s="186" t="s">
        <v>137</v>
      </c>
    </row>
    <row r="558" s="11" customFormat="1">
      <c r="B558" s="162"/>
      <c r="D558" s="163" t="s">
        <v>146</v>
      </c>
      <c r="E558" s="164" t="s">
        <v>1</v>
      </c>
      <c r="F558" s="165" t="s">
        <v>1100</v>
      </c>
      <c r="H558" s="166">
        <v>8.5969999999999995</v>
      </c>
      <c r="L558" s="162"/>
      <c r="M558" s="167"/>
      <c r="N558" s="168"/>
      <c r="O558" s="168"/>
      <c r="P558" s="168"/>
      <c r="Q558" s="168"/>
      <c r="R558" s="168"/>
      <c r="S558" s="168"/>
      <c r="T558" s="169"/>
      <c r="AT558" s="164" t="s">
        <v>146</v>
      </c>
      <c r="AU558" s="164" t="s">
        <v>86</v>
      </c>
      <c r="AV558" s="11" t="s">
        <v>86</v>
      </c>
      <c r="AW558" s="11" t="s">
        <v>36</v>
      </c>
      <c r="AX558" s="11" t="s">
        <v>75</v>
      </c>
      <c r="AY558" s="164" t="s">
        <v>137</v>
      </c>
    </row>
    <row r="559" s="11" customFormat="1">
      <c r="B559" s="162"/>
      <c r="D559" s="163" t="s">
        <v>146</v>
      </c>
      <c r="E559" s="164" t="s">
        <v>1</v>
      </c>
      <c r="F559" s="165" t="s">
        <v>1101</v>
      </c>
      <c r="H559" s="166">
        <v>27.064</v>
      </c>
      <c r="L559" s="162"/>
      <c r="M559" s="167"/>
      <c r="N559" s="168"/>
      <c r="O559" s="168"/>
      <c r="P559" s="168"/>
      <c r="Q559" s="168"/>
      <c r="R559" s="168"/>
      <c r="S559" s="168"/>
      <c r="T559" s="169"/>
      <c r="AT559" s="164" t="s">
        <v>146</v>
      </c>
      <c r="AU559" s="164" t="s">
        <v>86</v>
      </c>
      <c r="AV559" s="11" t="s">
        <v>86</v>
      </c>
      <c r="AW559" s="11" t="s">
        <v>36</v>
      </c>
      <c r="AX559" s="11" t="s">
        <v>75</v>
      </c>
      <c r="AY559" s="164" t="s">
        <v>137</v>
      </c>
    </row>
    <row r="560" s="12" customFormat="1">
      <c r="B560" s="175"/>
      <c r="D560" s="163" t="s">
        <v>146</v>
      </c>
      <c r="E560" s="176" t="s">
        <v>1</v>
      </c>
      <c r="F560" s="177" t="s">
        <v>215</v>
      </c>
      <c r="H560" s="178">
        <v>35.661000000000001</v>
      </c>
      <c r="L560" s="175"/>
      <c r="M560" s="179"/>
      <c r="N560" s="180"/>
      <c r="O560" s="180"/>
      <c r="P560" s="180"/>
      <c r="Q560" s="180"/>
      <c r="R560" s="180"/>
      <c r="S560" s="180"/>
      <c r="T560" s="181"/>
      <c r="AT560" s="176" t="s">
        <v>146</v>
      </c>
      <c r="AU560" s="176" t="s">
        <v>86</v>
      </c>
      <c r="AV560" s="12" t="s">
        <v>144</v>
      </c>
      <c r="AW560" s="12" t="s">
        <v>36</v>
      </c>
      <c r="AX560" s="12" t="s">
        <v>83</v>
      </c>
      <c r="AY560" s="176" t="s">
        <v>137</v>
      </c>
    </row>
    <row r="561" s="1" customFormat="1" ht="16.5" customHeight="1">
      <c r="B561" s="151"/>
      <c r="C561" s="152" t="s">
        <v>1102</v>
      </c>
      <c r="D561" s="152" t="s">
        <v>139</v>
      </c>
      <c r="E561" s="153" t="s">
        <v>1103</v>
      </c>
      <c r="F561" s="154" t="s">
        <v>1104</v>
      </c>
      <c r="G561" s="155" t="s">
        <v>202</v>
      </c>
      <c r="H561" s="156">
        <v>2</v>
      </c>
      <c r="I561" s="157">
        <v>0</v>
      </c>
      <c r="J561" s="157">
        <f>ROUND(I561*H561,2)</f>
        <v>0</v>
      </c>
      <c r="K561" s="154" t="s">
        <v>143</v>
      </c>
      <c r="L561" s="32"/>
      <c r="M561" s="60" t="s">
        <v>1</v>
      </c>
      <c r="N561" s="158" t="s">
        <v>46</v>
      </c>
      <c r="O561" s="159">
        <v>0</v>
      </c>
      <c r="P561" s="159">
        <f>O561*H561</f>
        <v>0</v>
      </c>
      <c r="Q561" s="159">
        <v>0</v>
      </c>
      <c r="R561" s="159">
        <f>Q561*H561</f>
        <v>0</v>
      </c>
      <c r="S561" s="159">
        <v>0</v>
      </c>
      <c r="T561" s="160">
        <f>S561*H561</f>
        <v>0</v>
      </c>
      <c r="AR561" s="17" t="s">
        <v>144</v>
      </c>
      <c r="AT561" s="17" t="s">
        <v>139</v>
      </c>
      <c r="AU561" s="17" t="s">
        <v>86</v>
      </c>
      <c r="AY561" s="17" t="s">
        <v>137</v>
      </c>
      <c r="BE561" s="161">
        <f>IF(N561="základní",J561,0)</f>
        <v>0</v>
      </c>
      <c r="BF561" s="161">
        <f>IF(N561="snížená",J561,0)</f>
        <v>0</v>
      </c>
      <c r="BG561" s="161">
        <f>IF(N561="zákl. přenesená",J561,0)</f>
        <v>0</v>
      </c>
      <c r="BH561" s="161">
        <f>IF(N561="sníž. přenesená",J561,0)</f>
        <v>0</v>
      </c>
      <c r="BI561" s="161">
        <f>IF(N561="nulová",J561,0)</f>
        <v>0</v>
      </c>
      <c r="BJ561" s="17" t="s">
        <v>83</v>
      </c>
      <c r="BK561" s="161">
        <f>ROUND(I561*H561,2)</f>
        <v>0</v>
      </c>
      <c r="BL561" s="17" t="s">
        <v>144</v>
      </c>
      <c r="BM561" s="17" t="s">
        <v>1105</v>
      </c>
    </row>
    <row r="562" s="1" customFormat="1">
      <c r="B562" s="32"/>
      <c r="D562" s="163" t="s">
        <v>152</v>
      </c>
      <c r="F562" s="170" t="s">
        <v>1106</v>
      </c>
      <c r="L562" s="32"/>
      <c r="M562" s="171"/>
      <c r="N562" s="62"/>
      <c r="O562" s="62"/>
      <c r="P562" s="62"/>
      <c r="Q562" s="62"/>
      <c r="R562" s="62"/>
      <c r="S562" s="62"/>
      <c r="T562" s="63"/>
      <c r="AT562" s="17" t="s">
        <v>152</v>
      </c>
      <c r="AU562" s="17" t="s">
        <v>86</v>
      </c>
    </row>
    <row r="563" s="1" customFormat="1" ht="16.5" customHeight="1">
      <c r="B563" s="151"/>
      <c r="C563" s="152" t="s">
        <v>1107</v>
      </c>
      <c r="D563" s="152" t="s">
        <v>139</v>
      </c>
      <c r="E563" s="153" t="s">
        <v>1108</v>
      </c>
      <c r="F563" s="154" t="s">
        <v>1109</v>
      </c>
      <c r="G563" s="155" t="s">
        <v>202</v>
      </c>
      <c r="H563" s="156">
        <v>8</v>
      </c>
      <c r="I563" s="157">
        <v>0</v>
      </c>
      <c r="J563" s="157">
        <f>ROUND(I563*H563,2)</f>
        <v>0</v>
      </c>
      <c r="K563" s="154" t="s">
        <v>143</v>
      </c>
      <c r="L563" s="32"/>
      <c r="M563" s="60" t="s">
        <v>1</v>
      </c>
      <c r="N563" s="158" t="s">
        <v>46</v>
      </c>
      <c r="O563" s="159">
        <v>0</v>
      </c>
      <c r="P563" s="159">
        <f>O563*H563</f>
        <v>0</v>
      </c>
      <c r="Q563" s="159">
        <v>0</v>
      </c>
      <c r="R563" s="159">
        <f>Q563*H563</f>
        <v>0</v>
      </c>
      <c r="S563" s="159">
        <v>0</v>
      </c>
      <c r="T563" s="160">
        <f>S563*H563</f>
        <v>0</v>
      </c>
      <c r="AR563" s="17" t="s">
        <v>144</v>
      </c>
      <c r="AT563" s="17" t="s">
        <v>139</v>
      </c>
      <c r="AU563" s="17" t="s">
        <v>86</v>
      </c>
      <c r="AY563" s="17" t="s">
        <v>137</v>
      </c>
      <c r="BE563" s="161">
        <f>IF(N563="základní",J563,0)</f>
        <v>0</v>
      </c>
      <c r="BF563" s="161">
        <f>IF(N563="snížená",J563,0)</f>
        <v>0</v>
      </c>
      <c r="BG563" s="161">
        <f>IF(N563="zákl. přenesená",J563,0)</f>
        <v>0</v>
      </c>
      <c r="BH563" s="161">
        <f>IF(N563="sníž. přenesená",J563,0)</f>
        <v>0</v>
      </c>
      <c r="BI563" s="161">
        <f>IF(N563="nulová",J563,0)</f>
        <v>0</v>
      </c>
      <c r="BJ563" s="17" t="s">
        <v>83</v>
      </c>
      <c r="BK563" s="161">
        <f>ROUND(I563*H563,2)</f>
        <v>0</v>
      </c>
      <c r="BL563" s="17" t="s">
        <v>144</v>
      </c>
      <c r="BM563" s="17" t="s">
        <v>1110</v>
      </c>
    </row>
    <row r="564" s="1" customFormat="1">
      <c r="B564" s="32"/>
      <c r="D564" s="163" t="s">
        <v>152</v>
      </c>
      <c r="F564" s="170" t="s">
        <v>1111</v>
      </c>
      <c r="L564" s="32"/>
      <c r="M564" s="171"/>
      <c r="N564" s="62"/>
      <c r="O564" s="62"/>
      <c r="P564" s="62"/>
      <c r="Q564" s="62"/>
      <c r="R564" s="62"/>
      <c r="S564" s="62"/>
      <c r="T564" s="63"/>
      <c r="AT564" s="17" t="s">
        <v>152</v>
      </c>
      <c r="AU564" s="17" t="s">
        <v>86</v>
      </c>
    </row>
    <row r="565" s="11" customFormat="1">
      <c r="B565" s="162"/>
      <c r="D565" s="163" t="s">
        <v>146</v>
      </c>
      <c r="E565" s="164" t="s">
        <v>1</v>
      </c>
      <c r="F565" s="165" t="s">
        <v>1112</v>
      </c>
      <c r="H565" s="166">
        <v>8</v>
      </c>
      <c r="L565" s="162"/>
      <c r="M565" s="167"/>
      <c r="N565" s="168"/>
      <c r="O565" s="168"/>
      <c r="P565" s="168"/>
      <c r="Q565" s="168"/>
      <c r="R565" s="168"/>
      <c r="S565" s="168"/>
      <c r="T565" s="169"/>
      <c r="AT565" s="164" t="s">
        <v>146</v>
      </c>
      <c r="AU565" s="164" t="s">
        <v>86</v>
      </c>
      <c r="AV565" s="11" t="s">
        <v>86</v>
      </c>
      <c r="AW565" s="11" t="s">
        <v>36</v>
      </c>
      <c r="AX565" s="11" t="s">
        <v>83</v>
      </c>
      <c r="AY565" s="164" t="s">
        <v>137</v>
      </c>
    </row>
    <row r="566" s="1" customFormat="1" ht="16.5" customHeight="1">
      <c r="B566" s="151"/>
      <c r="C566" s="152" t="s">
        <v>1113</v>
      </c>
      <c r="D566" s="152" t="s">
        <v>139</v>
      </c>
      <c r="E566" s="153" t="s">
        <v>1114</v>
      </c>
      <c r="F566" s="154" t="s">
        <v>1115</v>
      </c>
      <c r="G566" s="155" t="s">
        <v>183</v>
      </c>
      <c r="H566" s="156">
        <v>19.300000000000001</v>
      </c>
      <c r="I566" s="157">
        <v>0</v>
      </c>
      <c r="J566" s="157">
        <f>ROUND(I566*H566,2)</f>
        <v>0</v>
      </c>
      <c r="K566" s="154" t="s">
        <v>143</v>
      </c>
      <c r="L566" s="32"/>
      <c r="M566" s="60" t="s">
        <v>1</v>
      </c>
      <c r="N566" s="158" t="s">
        <v>46</v>
      </c>
      <c r="O566" s="159">
        <v>0</v>
      </c>
      <c r="P566" s="159">
        <f>O566*H566</f>
        <v>0</v>
      </c>
      <c r="Q566" s="159">
        <v>8.0000000000000007E-05</v>
      </c>
      <c r="R566" s="159">
        <f>Q566*H566</f>
        <v>0.0015440000000000002</v>
      </c>
      <c r="S566" s="159">
        <v>0</v>
      </c>
      <c r="T566" s="160">
        <f>S566*H566</f>
        <v>0</v>
      </c>
      <c r="AR566" s="17" t="s">
        <v>144</v>
      </c>
      <c r="AT566" s="17" t="s">
        <v>139</v>
      </c>
      <c r="AU566" s="17" t="s">
        <v>86</v>
      </c>
      <c r="AY566" s="17" t="s">
        <v>137</v>
      </c>
      <c r="BE566" s="161">
        <f>IF(N566="základní",J566,0)</f>
        <v>0</v>
      </c>
      <c r="BF566" s="161">
        <f>IF(N566="snížená",J566,0)</f>
        <v>0</v>
      </c>
      <c r="BG566" s="161">
        <f>IF(N566="zákl. přenesená",J566,0)</f>
        <v>0</v>
      </c>
      <c r="BH566" s="161">
        <f>IF(N566="sníž. přenesená",J566,0)</f>
        <v>0</v>
      </c>
      <c r="BI566" s="161">
        <f>IF(N566="nulová",J566,0)</f>
        <v>0</v>
      </c>
      <c r="BJ566" s="17" t="s">
        <v>83</v>
      </c>
      <c r="BK566" s="161">
        <f>ROUND(I566*H566,2)</f>
        <v>0</v>
      </c>
      <c r="BL566" s="17" t="s">
        <v>144</v>
      </c>
      <c r="BM566" s="17" t="s">
        <v>1116</v>
      </c>
    </row>
    <row r="567" s="1" customFormat="1">
      <c r="B567" s="32"/>
      <c r="D567" s="163" t="s">
        <v>152</v>
      </c>
      <c r="F567" s="170" t="s">
        <v>1117</v>
      </c>
      <c r="L567" s="32"/>
      <c r="M567" s="171"/>
      <c r="N567" s="62"/>
      <c r="O567" s="62"/>
      <c r="P567" s="62"/>
      <c r="Q567" s="62"/>
      <c r="R567" s="62"/>
      <c r="S567" s="62"/>
      <c r="T567" s="63"/>
      <c r="AT567" s="17" t="s">
        <v>152</v>
      </c>
      <c r="AU567" s="17" t="s">
        <v>86</v>
      </c>
    </row>
    <row r="568" s="11" customFormat="1">
      <c r="B568" s="162"/>
      <c r="D568" s="163" t="s">
        <v>146</v>
      </c>
      <c r="E568" s="164" t="s">
        <v>1</v>
      </c>
      <c r="F568" s="165" t="s">
        <v>1118</v>
      </c>
      <c r="H568" s="166">
        <v>9.8000000000000007</v>
      </c>
      <c r="L568" s="162"/>
      <c r="M568" s="167"/>
      <c r="N568" s="168"/>
      <c r="O568" s="168"/>
      <c r="P568" s="168"/>
      <c r="Q568" s="168"/>
      <c r="R568" s="168"/>
      <c r="S568" s="168"/>
      <c r="T568" s="169"/>
      <c r="AT568" s="164" t="s">
        <v>146</v>
      </c>
      <c r="AU568" s="164" t="s">
        <v>86</v>
      </c>
      <c r="AV568" s="11" t="s">
        <v>86</v>
      </c>
      <c r="AW568" s="11" t="s">
        <v>36</v>
      </c>
      <c r="AX568" s="11" t="s">
        <v>75</v>
      </c>
      <c r="AY568" s="164" t="s">
        <v>137</v>
      </c>
    </row>
    <row r="569" s="11" customFormat="1">
      <c r="B569" s="162"/>
      <c r="D569" s="163" t="s">
        <v>146</v>
      </c>
      <c r="E569" s="164" t="s">
        <v>1</v>
      </c>
      <c r="F569" s="165" t="s">
        <v>1119</v>
      </c>
      <c r="H569" s="166">
        <v>9.5</v>
      </c>
      <c r="L569" s="162"/>
      <c r="M569" s="167"/>
      <c r="N569" s="168"/>
      <c r="O569" s="168"/>
      <c r="P569" s="168"/>
      <c r="Q569" s="168"/>
      <c r="R569" s="168"/>
      <c r="S569" s="168"/>
      <c r="T569" s="169"/>
      <c r="AT569" s="164" t="s">
        <v>146</v>
      </c>
      <c r="AU569" s="164" t="s">
        <v>86</v>
      </c>
      <c r="AV569" s="11" t="s">
        <v>86</v>
      </c>
      <c r="AW569" s="11" t="s">
        <v>36</v>
      </c>
      <c r="AX569" s="11" t="s">
        <v>75</v>
      </c>
      <c r="AY569" s="164" t="s">
        <v>137</v>
      </c>
    </row>
    <row r="570" s="12" customFormat="1">
      <c r="B570" s="175"/>
      <c r="D570" s="163" t="s">
        <v>146</v>
      </c>
      <c r="E570" s="176" t="s">
        <v>1</v>
      </c>
      <c r="F570" s="177" t="s">
        <v>215</v>
      </c>
      <c r="H570" s="178">
        <v>19.300000000000001</v>
      </c>
      <c r="L570" s="175"/>
      <c r="M570" s="179"/>
      <c r="N570" s="180"/>
      <c r="O570" s="180"/>
      <c r="P570" s="180"/>
      <c r="Q570" s="180"/>
      <c r="R570" s="180"/>
      <c r="S570" s="180"/>
      <c r="T570" s="181"/>
      <c r="AT570" s="176" t="s">
        <v>146</v>
      </c>
      <c r="AU570" s="176" t="s">
        <v>86</v>
      </c>
      <c r="AV570" s="12" t="s">
        <v>144</v>
      </c>
      <c r="AW570" s="12" t="s">
        <v>36</v>
      </c>
      <c r="AX570" s="12" t="s">
        <v>83</v>
      </c>
      <c r="AY570" s="176" t="s">
        <v>137</v>
      </c>
    </row>
    <row r="571" s="1" customFormat="1" ht="16.5" customHeight="1">
      <c r="B571" s="151"/>
      <c r="C571" s="152" t="s">
        <v>1120</v>
      </c>
      <c r="D571" s="152" t="s">
        <v>139</v>
      </c>
      <c r="E571" s="153" t="s">
        <v>1121</v>
      </c>
      <c r="F571" s="154" t="s">
        <v>1122</v>
      </c>
      <c r="G571" s="155" t="s">
        <v>158</v>
      </c>
      <c r="H571" s="156">
        <v>0.47999999999999998</v>
      </c>
      <c r="I571" s="157">
        <v>0</v>
      </c>
      <c r="J571" s="157">
        <f>ROUND(I571*H571,2)</f>
        <v>0</v>
      </c>
      <c r="K571" s="154" t="s">
        <v>143</v>
      </c>
      <c r="L571" s="32"/>
      <c r="M571" s="60" t="s">
        <v>1</v>
      </c>
      <c r="N571" s="158" t="s">
        <v>46</v>
      </c>
      <c r="O571" s="159">
        <v>0</v>
      </c>
      <c r="P571" s="159">
        <f>O571*H571</f>
        <v>0</v>
      </c>
      <c r="Q571" s="159">
        <v>0.50426000000000004</v>
      </c>
      <c r="R571" s="159">
        <f>Q571*H571</f>
        <v>0.2420448</v>
      </c>
      <c r="S571" s="159">
        <v>0</v>
      </c>
      <c r="T571" s="160">
        <f>S571*H571</f>
        <v>0</v>
      </c>
      <c r="AR571" s="17" t="s">
        <v>144</v>
      </c>
      <c r="AT571" s="17" t="s">
        <v>139</v>
      </c>
      <c r="AU571" s="17" t="s">
        <v>86</v>
      </c>
      <c r="AY571" s="17" t="s">
        <v>137</v>
      </c>
      <c r="BE571" s="161">
        <f>IF(N571="základní",J571,0)</f>
        <v>0</v>
      </c>
      <c r="BF571" s="161">
        <f>IF(N571="snížená",J571,0)</f>
        <v>0</v>
      </c>
      <c r="BG571" s="161">
        <f>IF(N571="zákl. přenesená",J571,0)</f>
        <v>0</v>
      </c>
      <c r="BH571" s="161">
        <f>IF(N571="sníž. přenesená",J571,0)</f>
        <v>0</v>
      </c>
      <c r="BI571" s="161">
        <f>IF(N571="nulová",J571,0)</f>
        <v>0</v>
      </c>
      <c r="BJ571" s="17" t="s">
        <v>83</v>
      </c>
      <c r="BK571" s="161">
        <f>ROUND(I571*H571,2)</f>
        <v>0</v>
      </c>
      <c r="BL571" s="17" t="s">
        <v>144</v>
      </c>
      <c r="BM571" s="17" t="s">
        <v>1123</v>
      </c>
    </row>
    <row r="572" s="1" customFormat="1">
      <c r="B572" s="32"/>
      <c r="D572" s="163" t="s">
        <v>152</v>
      </c>
      <c r="F572" s="170" t="s">
        <v>1124</v>
      </c>
      <c r="L572" s="32"/>
      <c r="M572" s="171"/>
      <c r="N572" s="62"/>
      <c r="O572" s="62"/>
      <c r="P572" s="62"/>
      <c r="Q572" s="62"/>
      <c r="R572" s="62"/>
      <c r="S572" s="62"/>
      <c r="T572" s="63"/>
      <c r="AT572" s="17" t="s">
        <v>152</v>
      </c>
      <c r="AU572" s="17" t="s">
        <v>86</v>
      </c>
    </row>
    <row r="573" s="11" customFormat="1">
      <c r="B573" s="162"/>
      <c r="D573" s="163" t="s">
        <v>146</v>
      </c>
      <c r="E573" s="164" t="s">
        <v>1</v>
      </c>
      <c r="F573" s="165" t="s">
        <v>1125</v>
      </c>
      <c r="H573" s="166">
        <v>0.47999999999999998</v>
      </c>
      <c r="L573" s="162"/>
      <c r="M573" s="167"/>
      <c r="N573" s="168"/>
      <c r="O573" s="168"/>
      <c r="P573" s="168"/>
      <c r="Q573" s="168"/>
      <c r="R573" s="168"/>
      <c r="S573" s="168"/>
      <c r="T573" s="169"/>
      <c r="AT573" s="164" t="s">
        <v>146</v>
      </c>
      <c r="AU573" s="164" t="s">
        <v>86</v>
      </c>
      <c r="AV573" s="11" t="s">
        <v>86</v>
      </c>
      <c r="AW573" s="11" t="s">
        <v>36</v>
      </c>
      <c r="AX573" s="11" t="s">
        <v>83</v>
      </c>
      <c r="AY573" s="164" t="s">
        <v>137</v>
      </c>
    </row>
    <row r="574" s="1" customFormat="1" ht="16.5" customHeight="1">
      <c r="B574" s="151"/>
      <c r="C574" s="191" t="s">
        <v>1126</v>
      </c>
      <c r="D574" s="191" t="s">
        <v>441</v>
      </c>
      <c r="E574" s="192" t="s">
        <v>1127</v>
      </c>
      <c r="F574" s="193" t="s">
        <v>1128</v>
      </c>
      <c r="G574" s="194" t="s">
        <v>175</v>
      </c>
      <c r="H574" s="195">
        <v>1.248</v>
      </c>
      <c r="I574" s="196">
        <v>0</v>
      </c>
      <c r="J574" s="196">
        <f>ROUND(I574*H574,2)</f>
        <v>0</v>
      </c>
      <c r="K574" s="193" t="s">
        <v>143</v>
      </c>
      <c r="L574" s="197"/>
      <c r="M574" s="198" t="s">
        <v>1</v>
      </c>
      <c r="N574" s="199" t="s">
        <v>46</v>
      </c>
      <c r="O574" s="159">
        <v>0</v>
      </c>
      <c r="P574" s="159">
        <f>O574*H574</f>
        <v>0</v>
      </c>
      <c r="Q574" s="159">
        <v>1</v>
      </c>
      <c r="R574" s="159">
        <f>Q574*H574</f>
        <v>1.248</v>
      </c>
      <c r="S574" s="159">
        <v>0</v>
      </c>
      <c r="T574" s="160">
        <f>S574*H574</f>
        <v>0</v>
      </c>
      <c r="AR574" s="17" t="s">
        <v>188</v>
      </c>
      <c r="AT574" s="17" t="s">
        <v>441</v>
      </c>
      <c r="AU574" s="17" t="s">
        <v>86</v>
      </c>
      <c r="AY574" s="17" t="s">
        <v>137</v>
      </c>
      <c r="BE574" s="161">
        <f>IF(N574="základní",J574,0)</f>
        <v>0</v>
      </c>
      <c r="BF574" s="161">
        <f>IF(N574="snížená",J574,0)</f>
        <v>0</v>
      </c>
      <c r="BG574" s="161">
        <f>IF(N574="zákl. přenesená",J574,0)</f>
        <v>0</v>
      </c>
      <c r="BH574" s="161">
        <f>IF(N574="sníž. přenesená",J574,0)</f>
        <v>0</v>
      </c>
      <c r="BI574" s="161">
        <f>IF(N574="nulová",J574,0)</f>
        <v>0</v>
      </c>
      <c r="BJ574" s="17" t="s">
        <v>83</v>
      </c>
      <c r="BK574" s="161">
        <f>ROUND(I574*H574,2)</f>
        <v>0</v>
      </c>
      <c r="BL574" s="17" t="s">
        <v>144</v>
      </c>
      <c r="BM574" s="17" t="s">
        <v>1129</v>
      </c>
    </row>
    <row r="575" s="1" customFormat="1">
      <c r="B575" s="32"/>
      <c r="D575" s="163" t="s">
        <v>152</v>
      </c>
      <c r="F575" s="170" t="s">
        <v>1130</v>
      </c>
      <c r="L575" s="32"/>
      <c r="M575" s="171"/>
      <c r="N575" s="62"/>
      <c r="O575" s="62"/>
      <c r="P575" s="62"/>
      <c r="Q575" s="62"/>
      <c r="R575" s="62"/>
      <c r="S575" s="62"/>
      <c r="T575" s="63"/>
      <c r="AT575" s="17" t="s">
        <v>152</v>
      </c>
      <c r="AU575" s="17" t="s">
        <v>86</v>
      </c>
    </row>
    <row r="576" s="11" customFormat="1">
      <c r="B576" s="162"/>
      <c r="D576" s="163" t="s">
        <v>146</v>
      </c>
      <c r="F576" s="165" t="s">
        <v>1131</v>
      </c>
      <c r="H576" s="166">
        <v>1.248</v>
      </c>
      <c r="L576" s="162"/>
      <c r="M576" s="167"/>
      <c r="N576" s="168"/>
      <c r="O576" s="168"/>
      <c r="P576" s="168"/>
      <c r="Q576" s="168"/>
      <c r="R576" s="168"/>
      <c r="S576" s="168"/>
      <c r="T576" s="169"/>
      <c r="AT576" s="164" t="s">
        <v>146</v>
      </c>
      <c r="AU576" s="164" t="s">
        <v>86</v>
      </c>
      <c r="AV576" s="11" t="s">
        <v>86</v>
      </c>
      <c r="AW576" s="11" t="s">
        <v>3</v>
      </c>
      <c r="AX576" s="11" t="s">
        <v>83</v>
      </c>
      <c r="AY576" s="164" t="s">
        <v>137</v>
      </c>
    </row>
    <row r="577" s="10" customFormat="1" ht="22.8" customHeight="1">
      <c r="B577" s="139"/>
      <c r="D577" s="140" t="s">
        <v>74</v>
      </c>
      <c r="E577" s="149" t="s">
        <v>186</v>
      </c>
      <c r="F577" s="149" t="s">
        <v>187</v>
      </c>
      <c r="J577" s="150">
        <f>BK577</f>
        <v>0</v>
      </c>
      <c r="L577" s="139"/>
      <c r="M577" s="143"/>
      <c r="N577" s="144"/>
      <c r="O577" s="144"/>
      <c r="P577" s="145">
        <f>SUM(P578:P610)</f>
        <v>0</v>
      </c>
      <c r="Q577" s="144"/>
      <c r="R577" s="145">
        <f>SUM(R578:R610)</f>
        <v>0</v>
      </c>
      <c r="S577" s="144"/>
      <c r="T577" s="146">
        <f>SUM(T578:T610)</f>
        <v>0</v>
      </c>
      <c r="AR577" s="140" t="s">
        <v>83</v>
      </c>
      <c r="AT577" s="147" t="s">
        <v>74</v>
      </c>
      <c r="AU577" s="147" t="s">
        <v>83</v>
      </c>
      <c r="AY577" s="140" t="s">
        <v>137</v>
      </c>
      <c r="BK577" s="148">
        <f>SUM(BK578:BK610)</f>
        <v>0</v>
      </c>
    </row>
    <row r="578" s="1" customFormat="1" ht="16.5" customHeight="1">
      <c r="B578" s="151"/>
      <c r="C578" s="152" t="s">
        <v>1132</v>
      </c>
      <c r="D578" s="152" t="s">
        <v>139</v>
      </c>
      <c r="E578" s="153" t="s">
        <v>1133</v>
      </c>
      <c r="F578" s="154" t="s">
        <v>1134</v>
      </c>
      <c r="G578" s="155" t="s">
        <v>175</v>
      </c>
      <c r="H578" s="156">
        <v>124.652</v>
      </c>
      <c r="I578" s="157">
        <v>0</v>
      </c>
      <c r="J578" s="157">
        <f>ROUND(I578*H578,2)</f>
        <v>0</v>
      </c>
      <c r="K578" s="154" t="s">
        <v>143</v>
      </c>
      <c r="L578" s="32"/>
      <c r="M578" s="60" t="s">
        <v>1</v>
      </c>
      <c r="N578" s="158" t="s">
        <v>46</v>
      </c>
      <c r="O578" s="159">
        <v>0</v>
      </c>
      <c r="P578" s="159">
        <f>O578*H578</f>
        <v>0</v>
      </c>
      <c r="Q578" s="159">
        <v>0</v>
      </c>
      <c r="R578" s="159">
        <f>Q578*H578</f>
        <v>0</v>
      </c>
      <c r="S578" s="159">
        <v>0</v>
      </c>
      <c r="T578" s="160">
        <f>S578*H578</f>
        <v>0</v>
      </c>
      <c r="AR578" s="17" t="s">
        <v>144</v>
      </c>
      <c r="AT578" s="17" t="s">
        <v>139</v>
      </c>
      <c r="AU578" s="17" t="s">
        <v>86</v>
      </c>
      <c r="AY578" s="17" t="s">
        <v>137</v>
      </c>
      <c r="BE578" s="161">
        <f>IF(N578="základní",J578,0)</f>
        <v>0</v>
      </c>
      <c r="BF578" s="161">
        <f>IF(N578="snížená",J578,0)</f>
        <v>0</v>
      </c>
      <c r="BG578" s="161">
        <f>IF(N578="zákl. přenesená",J578,0)</f>
        <v>0</v>
      </c>
      <c r="BH578" s="161">
        <f>IF(N578="sníž. přenesená",J578,0)</f>
        <v>0</v>
      </c>
      <c r="BI578" s="161">
        <f>IF(N578="nulová",J578,0)</f>
        <v>0</v>
      </c>
      <c r="BJ578" s="17" t="s">
        <v>83</v>
      </c>
      <c r="BK578" s="161">
        <f>ROUND(I578*H578,2)</f>
        <v>0</v>
      </c>
      <c r="BL578" s="17" t="s">
        <v>144</v>
      </c>
      <c r="BM578" s="17" t="s">
        <v>1135</v>
      </c>
    </row>
    <row r="579" s="13" customFormat="1">
      <c r="B579" s="185"/>
      <c r="D579" s="163" t="s">
        <v>146</v>
      </c>
      <c r="E579" s="186" t="s">
        <v>1</v>
      </c>
      <c r="F579" s="187" t="s">
        <v>1136</v>
      </c>
      <c r="H579" s="186" t="s">
        <v>1</v>
      </c>
      <c r="L579" s="185"/>
      <c r="M579" s="188"/>
      <c r="N579" s="189"/>
      <c r="O579" s="189"/>
      <c r="P579" s="189"/>
      <c r="Q579" s="189"/>
      <c r="R579" s="189"/>
      <c r="S579" s="189"/>
      <c r="T579" s="190"/>
      <c r="AT579" s="186" t="s">
        <v>146</v>
      </c>
      <c r="AU579" s="186" t="s">
        <v>86</v>
      </c>
      <c r="AV579" s="13" t="s">
        <v>83</v>
      </c>
      <c r="AW579" s="13" t="s">
        <v>36</v>
      </c>
      <c r="AX579" s="13" t="s">
        <v>75</v>
      </c>
      <c r="AY579" s="186" t="s">
        <v>137</v>
      </c>
    </row>
    <row r="580" s="11" customFormat="1">
      <c r="B580" s="162"/>
      <c r="D580" s="163" t="s">
        <v>146</v>
      </c>
      <c r="E580" s="164" t="s">
        <v>1</v>
      </c>
      <c r="F580" s="165" t="s">
        <v>1137</v>
      </c>
      <c r="H580" s="166">
        <v>35.856000000000002</v>
      </c>
      <c r="L580" s="162"/>
      <c r="M580" s="167"/>
      <c r="N580" s="168"/>
      <c r="O580" s="168"/>
      <c r="P580" s="168"/>
      <c r="Q580" s="168"/>
      <c r="R580" s="168"/>
      <c r="S580" s="168"/>
      <c r="T580" s="169"/>
      <c r="AT580" s="164" t="s">
        <v>146</v>
      </c>
      <c r="AU580" s="164" t="s">
        <v>86</v>
      </c>
      <c r="AV580" s="11" t="s">
        <v>86</v>
      </c>
      <c r="AW580" s="11" t="s">
        <v>36</v>
      </c>
      <c r="AX580" s="11" t="s">
        <v>75</v>
      </c>
      <c r="AY580" s="164" t="s">
        <v>137</v>
      </c>
    </row>
    <row r="581" s="11" customFormat="1">
      <c r="B581" s="162"/>
      <c r="D581" s="163" t="s">
        <v>146</v>
      </c>
      <c r="E581" s="164" t="s">
        <v>1</v>
      </c>
      <c r="F581" s="165" t="s">
        <v>1138</v>
      </c>
      <c r="H581" s="166">
        <v>88.796000000000006</v>
      </c>
      <c r="L581" s="162"/>
      <c r="M581" s="167"/>
      <c r="N581" s="168"/>
      <c r="O581" s="168"/>
      <c r="P581" s="168"/>
      <c r="Q581" s="168"/>
      <c r="R581" s="168"/>
      <c r="S581" s="168"/>
      <c r="T581" s="169"/>
      <c r="AT581" s="164" t="s">
        <v>146</v>
      </c>
      <c r="AU581" s="164" t="s">
        <v>86</v>
      </c>
      <c r="AV581" s="11" t="s">
        <v>86</v>
      </c>
      <c r="AW581" s="11" t="s">
        <v>36</v>
      </c>
      <c r="AX581" s="11" t="s">
        <v>75</v>
      </c>
      <c r="AY581" s="164" t="s">
        <v>137</v>
      </c>
    </row>
    <row r="582" s="12" customFormat="1">
      <c r="B582" s="175"/>
      <c r="D582" s="163" t="s">
        <v>146</v>
      </c>
      <c r="E582" s="176" t="s">
        <v>1</v>
      </c>
      <c r="F582" s="177" t="s">
        <v>215</v>
      </c>
      <c r="H582" s="178">
        <v>124.65200000000002</v>
      </c>
      <c r="L582" s="175"/>
      <c r="M582" s="179"/>
      <c r="N582" s="180"/>
      <c r="O582" s="180"/>
      <c r="P582" s="180"/>
      <c r="Q582" s="180"/>
      <c r="R582" s="180"/>
      <c r="S582" s="180"/>
      <c r="T582" s="181"/>
      <c r="AT582" s="176" t="s">
        <v>146</v>
      </c>
      <c r="AU582" s="176" t="s">
        <v>86</v>
      </c>
      <c r="AV582" s="12" t="s">
        <v>144</v>
      </c>
      <c r="AW582" s="12" t="s">
        <v>36</v>
      </c>
      <c r="AX582" s="12" t="s">
        <v>83</v>
      </c>
      <c r="AY582" s="176" t="s">
        <v>137</v>
      </c>
    </row>
    <row r="583" s="1" customFormat="1" ht="16.5" customHeight="1">
      <c r="B583" s="151"/>
      <c r="C583" s="152" t="s">
        <v>1139</v>
      </c>
      <c r="D583" s="152" t="s">
        <v>139</v>
      </c>
      <c r="E583" s="153" t="s">
        <v>189</v>
      </c>
      <c r="F583" s="154" t="s">
        <v>190</v>
      </c>
      <c r="G583" s="155" t="s">
        <v>175</v>
      </c>
      <c r="H583" s="156">
        <v>338.86200000000002</v>
      </c>
      <c r="I583" s="157">
        <v>0</v>
      </c>
      <c r="J583" s="157">
        <f>ROUND(I583*H583,2)</f>
        <v>0</v>
      </c>
      <c r="K583" s="154" t="s">
        <v>143</v>
      </c>
      <c r="L583" s="32"/>
      <c r="M583" s="60" t="s">
        <v>1</v>
      </c>
      <c r="N583" s="158" t="s">
        <v>46</v>
      </c>
      <c r="O583" s="159">
        <v>0</v>
      </c>
      <c r="P583" s="159">
        <f>O583*H583</f>
        <v>0</v>
      </c>
      <c r="Q583" s="159">
        <v>0</v>
      </c>
      <c r="R583" s="159">
        <f>Q583*H583</f>
        <v>0</v>
      </c>
      <c r="S583" s="159">
        <v>0</v>
      </c>
      <c r="T583" s="160">
        <f>S583*H583</f>
        <v>0</v>
      </c>
      <c r="AR583" s="17" t="s">
        <v>144</v>
      </c>
      <c r="AT583" s="17" t="s">
        <v>139</v>
      </c>
      <c r="AU583" s="17" t="s">
        <v>86</v>
      </c>
      <c r="AY583" s="17" t="s">
        <v>137</v>
      </c>
      <c r="BE583" s="161">
        <f>IF(N583="základní",J583,0)</f>
        <v>0</v>
      </c>
      <c r="BF583" s="161">
        <f>IF(N583="snížená",J583,0)</f>
        <v>0</v>
      </c>
      <c r="BG583" s="161">
        <f>IF(N583="zákl. přenesená",J583,0)</f>
        <v>0</v>
      </c>
      <c r="BH583" s="161">
        <f>IF(N583="sníž. přenesená",J583,0)</f>
        <v>0</v>
      </c>
      <c r="BI583" s="161">
        <f>IF(N583="nulová",J583,0)</f>
        <v>0</v>
      </c>
      <c r="BJ583" s="17" t="s">
        <v>83</v>
      </c>
      <c r="BK583" s="161">
        <f>ROUND(I583*H583,2)</f>
        <v>0</v>
      </c>
      <c r="BL583" s="17" t="s">
        <v>144</v>
      </c>
      <c r="BM583" s="17" t="s">
        <v>1140</v>
      </c>
    </row>
    <row r="584" s="1" customFormat="1">
      <c r="B584" s="32"/>
      <c r="D584" s="163" t="s">
        <v>152</v>
      </c>
      <c r="F584" s="170" t="s">
        <v>1141</v>
      </c>
      <c r="L584" s="32"/>
      <c r="M584" s="171"/>
      <c r="N584" s="62"/>
      <c r="O584" s="62"/>
      <c r="P584" s="62"/>
      <c r="Q584" s="62"/>
      <c r="R584" s="62"/>
      <c r="S584" s="62"/>
      <c r="T584" s="63"/>
      <c r="AT584" s="17" t="s">
        <v>152</v>
      </c>
      <c r="AU584" s="17" t="s">
        <v>86</v>
      </c>
    </row>
    <row r="585" s="11" customFormat="1">
      <c r="B585" s="162"/>
      <c r="D585" s="163" t="s">
        <v>146</v>
      </c>
      <c r="E585" s="164" t="s">
        <v>1</v>
      </c>
      <c r="F585" s="165" t="s">
        <v>1142</v>
      </c>
      <c r="H585" s="166">
        <v>141.64099999999999</v>
      </c>
      <c r="L585" s="162"/>
      <c r="M585" s="167"/>
      <c r="N585" s="168"/>
      <c r="O585" s="168"/>
      <c r="P585" s="168"/>
      <c r="Q585" s="168"/>
      <c r="R585" s="168"/>
      <c r="S585" s="168"/>
      <c r="T585" s="169"/>
      <c r="AT585" s="164" t="s">
        <v>146</v>
      </c>
      <c r="AU585" s="164" t="s">
        <v>86</v>
      </c>
      <c r="AV585" s="11" t="s">
        <v>86</v>
      </c>
      <c r="AW585" s="11" t="s">
        <v>36</v>
      </c>
      <c r="AX585" s="11" t="s">
        <v>75</v>
      </c>
      <c r="AY585" s="164" t="s">
        <v>137</v>
      </c>
    </row>
    <row r="586" s="11" customFormat="1">
      <c r="B586" s="162"/>
      <c r="D586" s="163" t="s">
        <v>146</v>
      </c>
      <c r="E586" s="164" t="s">
        <v>1</v>
      </c>
      <c r="F586" s="165" t="s">
        <v>1143</v>
      </c>
      <c r="H586" s="166">
        <v>197.221</v>
      </c>
      <c r="L586" s="162"/>
      <c r="M586" s="167"/>
      <c r="N586" s="168"/>
      <c r="O586" s="168"/>
      <c r="P586" s="168"/>
      <c r="Q586" s="168"/>
      <c r="R586" s="168"/>
      <c r="S586" s="168"/>
      <c r="T586" s="169"/>
      <c r="AT586" s="164" t="s">
        <v>146</v>
      </c>
      <c r="AU586" s="164" t="s">
        <v>86</v>
      </c>
      <c r="AV586" s="11" t="s">
        <v>86</v>
      </c>
      <c r="AW586" s="11" t="s">
        <v>36</v>
      </c>
      <c r="AX586" s="11" t="s">
        <v>75</v>
      </c>
      <c r="AY586" s="164" t="s">
        <v>137</v>
      </c>
    </row>
    <row r="587" s="12" customFormat="1">
      <c r="B587" s="175"/>
      <c r="D587" s="163" t="s">
        <v>146</v>
      </c>
      <c r="E587" s="176" t="s">
        <v>1</v>
      </c>
      <c r="F587" s="177" t="s">
        <v>215</v>
      </c>
      <c r="H587" s="178">
        <v>338.86199999999997</v>
      </c>
      <c r="L587" s="175"/>
      <c r="M587" s="179"/>
      <c r="N587" s="180"/>
      <c r="O587" s="180"/>
      <c r="P587" s="180"/>
      <c r="Q587" s="180"/>
      <c r="R587" s="180"/>
      <c r="S587" s="180"/>
      <c r="T587" s="181"/>
      <c r="AT587" s="176" t="s">
        <v>146</v>
      </c>
      <c r="AU587" s="176" t="s">
        <v>86</v>
      </c>
      <c r="AV587" s="12" t="s">
        <v>144</v>
      </c>
      <c r="AW587" s="12" t="s">
        <v>36</v>
      </c>
      <c r="AX587" s="12" t="s">
        <v>83</v>
      </c>
      <c r="AY587" s="176" t="s">
        <v>137</v>
      </c>
    </row>
    <row r="588" s="1" customFormat="1" ht="16.5" customHeight="1">
      <c r="B588" s="151"/>
      <c r="C588" s="152" t="s">
        <v>1144</v>
      </c>
      <c r="D588" s="152" t="s">
        <v>139</v>
      </c>
      <c r="E588" s="153" t="s">
        <v>193</v>
      </c>
      <c r="F588" s="154" t="s">
        <v>194</v>
      </c>
      <c r="G588" s="155" t="s">
        <v>175</v>
      </c>
      <c r="H588" s="156">
        <v>6438.3779999999997</v>
      </c>
      <c r="I588" s="157">
        <v>0</v>
      </c>
      <c r="J588" s="157">
        <f>ROUND(I588*H588,2)</f>
        <v>0</v>
      </c>
      <c r="K588" s="154" t="s">
        <v>143</v>
      </c>
      <c r="L588" s="32"/>
      <c r="M588" s="60" t="s">
        <v>1</v>
      </c>
      <c r="N588" s="158" t="s">
        <v>46</v>
      </c>
      <c r="O588" s="159">
        <v>0</v>
      </c>
      <c r="P588" s="159">
        <f>O588*H588</f>
        <v>0</v>
      </c>
      <c r="Q588" s="159">
        <v>0</v>
      </c>
      <c r="R588" s="159">
        <f>Q588*H588</f>
        <v>0</v>
      </c>
      <c r="S588" s="159">
        <v>0</v>
      </c>
      <c r="T588" s="160">
        <f>S588*H588</f>
        <v>0</v>
      </c>
      <c r="AR588" s="17" t="s">
        <v>144</v>
      </c>
      <c r="AT588" s="17" t="s">
        <v>139</v>
      </c>
      <c r="AU588" s="17" t="s">
        <v>86</v>
      </c>
      <c r="AY588" s="17" t="s">
        <v>137</v>
      </c>
      <c r="BE588" s="161">
        <f>IF(N588="základní",J588,0)</f>
        <v>0</v>
      </c>
      <c r="BF588" s="161">
        <f>IF(N588="snížená",J588,0)</f>
        <v>0</v>
      </c>
      <c r="BG588" s="161">
        <f>IF(N588="zákl. přenesená",J588,0)</f>
        <v>0</v>
      </c>
      <c r="BH588" s="161">
        <f>IF(N588="sníž. přenesená",J588,0)</f>
        <v>0</v>
      </c>
      <c r="BI588" s="161">
        <f>IF(N588="nulová",J588,0)</f>
        <v>0</v>
      </c>
      <c r="BJ588" s="17" t="s">
        <v>83</v>
      </c>
      <c r="BK588" s="161">
        <f>ROUND(I588*H588,2)</f>
        <v>0</v>
      </c>
      <c r="BL588" s="17" t="s">
        <v>144</v>
      </c>
      <c r="BM588" s="17" t="s">
        <v>1145</v>
      </c>
    </row>
    <row r="589" s="1" customFormat="1">
      <c r="B589" s="32"/>
      <c r="D589" s="163" t="s">
        <v>152</v>
      </c>
      <c r="F589" s="170" t="s">
        <v>1146</v>
      </c>
      <c r="L589" s="32"/>
      <c r="M589" s="171"/>
      <c r="N589" s="62"/>
      <c r="O589" s="62"/>
      <c r="P589" s="62"/>
      <c r="Q589" s="62"/>
      <c r="R589" s="62"/>
      <c r="S589" s="62"/>
      <c r="T589" s="63"/>
      <c r="AT589" s="17" t="s">
        <v>152</v>
      </c>
      <c r="AU589" s="17" t="s">
        <v>86</v>
      </c>
    </row>
    <row r="590" s="11" customFormat="1">
      <c r="B590" s="162"/>
      <c r="D590" s="163" t="s">
        <v>146</v>
      </c>
      <c r="F590" s="165" t="s">
        <v>1147</v>
      </c>
      <c r="H590" s="166">
        <v>6438.3779999999997</v>
      </c>
      <c r="L590" s="162"/>
      <c r="M590" s="167"/>
      <c r="N590" s="168"/>
      <c r="O590" s="168"/>
      <c r="P590" s="168"/>
      <c r="Q590" s="168"/>
      <c r="R590" s="168"/>
      <c r="S590" s="168"/>
      <c r="T590" s="169"/>
      <c r="AT590" s="164" t="s">
        <v>146</v>
      </c>
      <c r="AU590" s="164" t="s">
        <v>86</v>
      </c>
      <c r="AV590" s="11" t="s">
        <v>86</v>
      </c>
      <c r="AW590" s="11" t="s">
        <v>3</v>
      </c>
      <c r="AX590" s="11" t="s">
        <v>83</v>
      </c>
      <c r="AY590" s="164" t="s">
        <v>137</v>
      </c>
    </row>
    <row r="591" s="1" customFormat="1" ht="16.5" customHeight="1">
      <c r="B591" s="151"/>
      <c r="C591" s="152" t="s">
        <v>1148</v>
      </c>
      <c r="D591" s="152" t="s">
        <v>139</v>
      </c>
      <c r="E591" s="153" t="s">
        <v>1149</v>
      </c>
      <c r="F591" s="154" t="s">
        <v>1150</v>
      </c>
      <c r="G591" s="155" t="s">
        <v>175</v>
      </c>
      <c r="H591" s="156">
        <v>189.63</v>
      </c>
      <c r="I591" s="157">
        <v>0</v>
      </c>
      <c r="J591" s="157">
        <f>ROUND(I591*H591,2)</f>
        <v>0</v>
      </c>
      <c r="K591" s="154" t="s">
        <v>143</v>
      </c>
      <c r="L591" s="32"/>
      <c r="M591" s="60" t="s">
        <v>1</v>
      </c>
      <c r="N591" s="158" t="s">
        <v>46</v>
      </c>
      <c r="O591" s="159">
        <v>0</v>
      </c>
      <c r="P591" s="159">
        <f>O591*H591</f>
        <v>0</v>
      </c>
      <c r="Q591" s="159">
        <v>0</v>
      </c>
      <c r="R591" s="159">
        <f>Q591*H591</f>
        <v>0</v>
      </c>
      <c r="S591" s="159">
        <v>0</v>
      </c>
      <c r="T591" s="160">
        <f>S591*H591</f>
        <v>0</v>
      </c>
      <c r="AR591" s="17" t="s">
        <v>144</v>
      </c>
      <c r="AT591" s="17" t="s">
        <v>139</v>
      </c>
      <c r="AU591" s="17" t="s">
        <v>86</v>
      </c>
      <c r="AY591" s="17" t="s">
        <v>137</v>
      </c>
      <c r="BE591" s="161">
        <f>IF(N591="základní",J591,0)</f>
        <v>0</v>
      </c>
      <c r="BF591" s="161">
        <f>IF(N591="snížená",J591,0)</f>
        <v>0</v>
      </c>
      <c r="BG591" s="161">
        <f>IF(N591="zákl. přenesená",J591,0)</f>
        <v>0</v>
      </c>
      <c r="BH591" s="161">
        <f>IF(N591="sníž. přenesená",J591,0)</f>
        <v>0</v>
      </c>
      <c r="BI591" s="161">
        <f>IF(N591="nulová",J591,0)</f>
        <v>0</v>
      </c>
      <c r="BJ591" s="17" t="s">
        <v>83</v>
      </c>
      <c r="BK591" s="161">
        <f>ROUND(I591*H591,2)</f>
        <v>0</v>
      </c>
      <c r="BL591" s="17" t="s">
        <v>144</v>
      </c>
      <c r="BM591" s="17" t="s">
        <v>1151</v>
      </c>
    </row>
    <row r="592" s="13" customFormat="1">
      <c r="B592" s="185"/>
      <c r="D592" s="163" t="s">
        <v>146</v>
      </c>
      <c r="E592" s="186" t="s">
        <v>1</v>
      </c>
      <c r="F592" s="187" t="s">
        <v>1136</v>
      </c>
      <c r="H592" s="186" t="s">
        <v>1</v>
      </c>
      <c r="L592" s="185"/>
      <c r="M592" s="188"/>
      <c r="N592" s="189"/>
      <c r="O592" s="189"/>
      <c r="P592" s="189"/>
      <c r="Q592" s="189"/>
      <c r="R592" s="189"/>
      <c r="S592" s="189"/>
      <c r="T592" s="190"/>
      <c r="AT592" s="186" t="s">
        <v>146</v>
      </c>
      <c r="AU592" s="186" t="s">
        <v>86</v>
      </c>
      <c r="AV592" s="13" t="s">
        <v>83</v>
      </c>
      <c r="AW592" s="13" t="s">
        <v>36</v>
      </c>
      <c r="AX592" s="13" t="s">
        <v>75</v>
      </c>
      <c r="AY592" s="186" t="s">
        <v>137</v>
      </c>
    </row>
    <row r="593" s="11" customFormat="1">
      <c r="B593" s="162"/>
      <c r="D593" s="163" t="s">
        <v>146</v>
      </c>
      <c r="E593" s="164" t="s">
        <v>1</v>
      </c>
      <c r="F593" s="165" t="s">
        <v>1152</v>
      </c>
      <c r="H593" s="166">
        <v>35.856000000000002</v>
      </c>
      <c r="L593" s="162"/>
      <c r="M593" s="167"/>
      <c r="N593" s="168"/>
      <c r="O593" s="168"/>
      <c r="P593" s="168"/>
      <c r="Q593" s="168"/>
      <c r="R593" s="168"/>
      <c r="S593" s="168"/>
      <c r="T593" s="169"/>
      <c r="AT593" s="164" t="s">
        <v>146</v>
      </c>
      <c r="AU593" s="164" t="s">
        <v>86</v>
      </c>
      <c r="AV593" s="11" t="s">
        <v>86</v>
      </c>
      <c r="AW593" s="11" t="s">
        <v>36</v>
      </c>
      <c r="AX593" s="11" t="s">
        <v>75</v>
      </c>
      <c r="AY593" s="164" t="s">
        <v>137</v>
      </c>
    </row>
    <row r="594" s="11" customFormat="1">
      <c r="B594" s="162"/>
      <c r="D594" s="163" t="s">
        <v>146</v>
      </c>
      <c r="E594" s="164" t="s">
        <v>1</v>
      </c>
      <c r="F594" s="165" t="s">
        <v>1153</v>
      </c>
      <c r="H594" s="166">
        <v>64.977999999999994</v>
      </c>
      <c r="L594" s="162"/>
      <c r="M594" s="167"/>
      <c r="N594" s="168"/>
      <c r="O594" s="168"/>
      <c r="P594" s="168"/>
      <c r="Q594" s="168"/>
      <c r="R594" s="168"/>
      <c r="S594" s="168"/>
      <c r="T594" s="169"/>
      <c r="AT594" s="164" t="s">
        <v>146</v>
      </c>
      <c r="AU594" s="164" t="s">
        <v>86</v>
      </c>
      <c r="AV594" s="11" t="s">
        <v>86</v>
      </c>
      <c r="AW594" s="11" t="s">
        <v>36</v>
      </c>
      <c r="AX594" s="11" t="s">
        <v>75</v>
      </c>
      <c r="AY594" s="164" t="s">
        <v>137</v>
      </c>
    </row>
    <row r="595" s="11" customFormat="1">
      <c r="B595" s="162"/>
      <c r="D595" s="163" t="s">
        <v>146</v>
      </c>
      <c r="E595" s="164" t="s">
        <v>1</v>
      </c>
      <c r="F595" s="165" t="s">
        <v>1138</v>
      </c>
      <c r="H595" s="166">
        <v>88.796000000000006</v>
      </c>
      <c r="L595" s="162"/>
      <c r="M595" s="167"/>
      <c r="N595" s="168"/>
      <c r="O595" s="168"/>
      <c r="P595" s="168"/>
      <c r="Q595" s="168"/>
      <c r="R595" s="168"/>
      <c r="S595" s="168"/>
      <c r="T595" s="169"/>
      <c r="AT595" s="164" t="s">
        <v>146</v>
      </c>
      <c r="AU595" s="164" t="s">
        <v>86</v>
      </c>
      <c r="AV595" s="11" t="s">
        <v>86</v>
      </c>
      <c r="AW595" s="11" t="s">
        <v>36</v>
      </c>
      <c r="AX595" s="11" t="s">
        <v>75</v>
      </c>
      <c r="AY595" s="164" t="s">
        <v>137</v>
      </c>
    </row>
    <row r="596" s="12" customFormat="1">
      <c r="B596" s="175"/>
      <c r="D596" s="163" t="s">
        <v>146</v>
      </c>
      <c r="E596" s="176" t="s">
        <v>1</v>
      </c>
      <c r="F596" s="177" t="s">
        <v>215</v>
      </c>
      <c r="H596" s="178">
        <v>189.63</v>
      </c>
      <c r="L596" s="175"/>
      <c r="M596" s="179"/>
      <c r="N596" s="180"/>
      <c r="O596" s="180"/>
      <c r="P596" s="180"/>
      <c r="Q596" s="180"/>
      <c r="R596" s="180"/>
      <c r="S596" s="180"/>
      <c r="T596" s="181"/>
      <c r="AT596" s="176" t="s">
        <v>146</v>
      </c>
      <c r="AU596" s="176" t="s">
        <v>86</v>
      </c>
      <c r="AV596" s="12" t="s">
        <v>144</v>
      </c>
      <c r="AW596" s="12" t="s">
        <v>36</v>
      </c>
      <c r="AX596" s="12" t="s">
        <v>83</v>
      </c>
      <c r="AY596" s="176" t="s">
        <v>137</v>
      </c>
    </row>
    <row r="597" s="1" customFormat="1" ht="16.5" customHeight="1">
      <c r="B597" s="151"/>
      <c r="C597" s="152" t="s">
        <v>1154</v>
      </c>
      <c r="D597" s="152" t="s">
        <v>139</v>
      </c>
      <c r="E597" s="153" t="s">
        <v>1155</v>
      </c>
      <c r="F597" s="154" t="s">
        <v>1156</v>
      </c>
      <c r="G597" s="155" t="s">
        <v>175</v>
      </c>
      <c r="H597" s="156">
        <v>3602.9699999999998</v>
      </c>
      <c r="I597" s="157">
        <v>0</v>
      </c>
      <c r="J597" s="157">
        <f>ROUND(I597*H597,2)</f>
        <v>0</v>
      </c>
      <c r="K597" s="154" t="s">
        <v>143</v>
      </c>
      <c r="L597" s="32"/>
      <c r="M597" s="60" t="s">
        <v>1</v>
      </c>
      <c r="N597" s="158" t="s">
        <v>46</v>
      </c>
      <c r="O597" s="159">
        <v>0</v>
      </c>
      <c r="P597" s="159">
        <f>O597*H597</f>
        <v>0</v>
      </c>
      <c r="Q597" s="159">
        <v>0</v>
      </c>
      <c r="R597" s="159">
        <f>Q597*H597</f>
        <v>0</v>
      </c>
      <c r="S597" s="159">
        <v>0</v>
      </c>
      <c r="T597" s="160">
        <f>S597*H597</f>
        <v>0</v>
      </c>
      <c r="AR597" s="17" t="s">
        <v>144</v>
      </c>
      <c r="AT597" s="17" t="s">
        <v>139</v>
      </c>
      <c r="AU597" s="17" t="s">
        <v>86</v>
      </c>
      <c r="AY597" s="17" t="s">
        <v>137</v>
      </c>
      <c r="BE597" s="161">
        <f>IF(N597="základní",J597,0)</f>
        <v>0</v>
      </c>
      <c r="BF597" s="161">
        <f>IF(N597="snížená",J597,0)</f>
        <v>0</v>
      </c>
      <c r="BG597" s="161">
        <f>IF(N597="zákl. přenesená",J597,0)</f>
        <v>0</v>
      </c>
      <c r="BH597" s="161">
        <f>IF(N597="sníž. přenesená",J597,0)</f>
        <v>0</v>
      </c>
      <c r="BI597" s="161">
        <f>IF(N597="nulová",J597,0)</f>
        <v>0</v>
      </c>
      <c r="BJ597" s="17" t="s">
        <v>83</v>
      </c>
      <c r="BK597" s="161">
        <f>ROUND(I597*H597,2)</f>
        <v>0</v>
      </c>
      <c r="BL597" s="17" t="s">
        <v>144</v>
      </c>
      <c r="BM597" s="17" t="s">
        <v>1157</v>
      </c>
    </row>
    <row r="598" s="1" customFormat="1">
      <c r="B598" s="32"/>
      <c r="D598" s="163" t="s">
        <v>152</v>
      </c>
      <c r="F598" s="170" t="s">
        <v>1146</v>
      </c>
      <c r="L598" s="32"/>
      <c r="M598" s="171"/>
      <c r="N598" s="62"/>
      <c r="O598" s="62"/>
      <c r="P598" s="62"/>
      <c r="Q598" s="62"/>
      <c r="R598" s="62"/>
      <c r="S598" s="62"/>
      <c r="T598" s="63"/>
      <c r="AT598" s="17" t="s">
        <v>152</v>
      </c>
      <c r="AU598" s="17" t="s">
        <v>86</v>
      </c>
    </row>
    <row r="599" s="11" customFormat="1">
      <c r="B599" s="162"/>
      <c r="D599" s="163" t="s">
        <v>146</v>
      </c>
      <c r="F599" s="165" t="s">
        <v>1158</v>
      </c>
      <c r="H599" s="166">
        <v>3602.9699999999998</v>
      </c>
      <c r="L599" s="162"/>
      <c r="M599" s="167"/>
      <c r="N599" s="168"/>
      <c r="O599" s="168"/>
      <c r="P599" s="168"/>
      <c r="Q599" s="168"/>
      <c r="R599" s="168"/>
      <c r="S599" s="168"/>
      <c r="T599" s="169"/>
      <c r="AT599" s="164" t="s">
        <v>146</v>
      </c>
      <c r="AU599" s="164" t="s">
        <v>86</v>
      </c>
      <c r="AV599" s="11" t="s">
        <v>86</v>
      </c>
      <c r="AW599" s="11" t="s">
        <v>3</v>
      </c>
      <c r="AX599" s="11" t="s">
        <v>83</v>
      </c>
      <c r="AY599" s="164" t="s">
        <v>137</v>
      </c>
    </row>
    <row r="600" s="1" customFormat="1" ht="16.5" customHeight="1">
      <c r="B600" s="151"/>
      <c r="C600" s="152" t="s">
        <v>1159</v>
      </c>
      <c r="D600" s="152" t="s">
        <v>139</v>
      </c>
      <c r="E600" s="153" t="s">
        <v>1160</v>
      </c>
      <c r="F600" s="154" t="s">
        <v>1161</v>
      </c>
      <c r="G600" s="155" t="s">
        <v>175</v>
      </c>
      <c r="H600" s="156">
        <v>189.63</v>
      </c>
      <c r="I600" s="157">
        <v>0</v>
      </c>
      <c r="J600" s="157">
        <f>ROUND(I600*H600,2)</f>
        <v>0</v>
      </c>
      <c r="K600" s="154" t="s">
        <v>143</v>
      </c>
      <c r="L600" s="32"/>
      <c r="M600" s="60" t="s">
        <v>1</v>
      </c>
      <c r="N600" s="158" t="s">
        <v>46</v>
      </c>
      <c r="O600" s="159">
        <v>0</v>
      </c>
      <c r="P600" s="159">
        <f>O600*H600</f>
        <v>0</v>
      </c>
      <c r="Q600" s="159">
        <v>0</v>
      </c>
      <c r="R600" s="159">
        <f>Q600*H600</f>
        <v>0</v>
      </c>
      <c r="S600" s="159">
        <v>0</v>
      </c>
      <c r="T600" s="160">
        <f>S600*H600</f>
        <v>0</v>
      </c>
      <c r="AR600" s="17" t="s">
        <v>144</v>
      </c>
      <c r="AT600" s="17" t="s">
        <v>139</v>
      </c>
      <c r="AU600" s="17" t="s">
        <v>86</v>
      </c>
      <c r="AY600" s="17" t="s">
        <v>137</v>
      </c>
      <c r="BE600" s="161">
        <f>IF(N600="základní",J600,0)</f>
        <v>0</v>
      </c>
      <c r="BF600" s="161">
        <f>IF(N600="snížená",J600,0)</f>
        <v>0</v>
      </c>
      <c r="BG600" s="161">
        <f>IF(N600="zákl. přenesená",J600,0)</f>
        <v>0</v>
      </c>
      <c r="BH600" s="161">
        <f>IF(N600="sníž. přenesená",J600,0)</f>
        <v>0</v>
      </c>
      <c r="BI600" s="161">
        <f>IF(N600="nulová",J600,0)</f>
        <v>0</v>
      </c>
      <c r="BJ600" s="17" t="s">
        <v>83</v>
      </c>
      <c r="BK600" s="161">
        <f>ROUND(I600*H600,2)</f>
        <v>0</v>
      </c>
      <c r="BL600" s="17" t="s">
        <v>144</v>
      </c>
      <c r="BM600" s="17" t="s">
        <v>1162</v>
      </c>
    </row>
    <row r="601" s="1" customFormat="1">
      <c r="B601" s="32"/>
      <c r="D601" s="163" t="s">
        <v>152</v>
      </c>
      <c r="F601" s="170" t="s">
        <v>1163</v>
      </c>
      <c r="L601" s="32"/>
      <c r="M601" s="171"/>
      <c r="N601" s="62"/>
      <c r="O601" s="62"/>
      <c r="P601" s="62"/>
      <c r="Q601" s="62"/>
      <c r="R601" s="62"/>
      <c r="S601" s="62"/>
      <c r="T601" s="63"/>
      <c r="AT601" s="17" t="s">
        <v>152</v>
      </c>
      <c r="AU601" s="17" t="s">
        <v>86</v>
      </c>
    </row>
    <row r="602" s="1" customFormat="1" ht="16.5" customHeight="1">
      <c r="B602" s="151"/>
      <c r="C602" s="152" t="s">
        <v>1164</v>
      </c>
      <c r="D602" s="152" t="s">
        <v>139</v>
      </c>
      <c r="E602" s="153" t="s">
        <v>1165</v>
      </c>
      <c r="F602" s="154" t="s">
        <v>1166</v>
      </c>
      <c r="G602" s="155" t="s">
        <v>175</v>
      </c>
      <c r="H602" s="156">
        <v>64.977999999999994</v>
      </c>
      <c r="I602" s="157">
        <v>0</v>
      </c>
      <c r="J602" s="157">
        <f>ROUND(I602*H602,2)</f>
        <v>0</v>
      </c>
      <c r="K602" s="154" t="s">
        <v>143</v>
      </c>
      <c r="L602" s="32"/>
      <c r="M602" s="60" t="s">
        <v>1</v>
      </c>
      <c r="N602" s="158" t="s">
        <v>46</v>
      </c>
      <c r="O602" s="159">
        <v>0</v>
      </c>
      <c r="P602" s="159">
        <f>O602*H602</f>
        <v>0</v>
      </c>
      <c r="Q602" s="159">
        <v>0</v>
      </c>
      <c r="R602" s="159">
        <f>Q602*H602</f>
        <v>0</v>
      </c>
      <c r="S602" s="159">
        <v>0</v>
      </c>
      <c r="T602" s="160">
        <f>S602*H602</f>
        <v>0</v>
      </c>
      <c r="AR602" s="17" t="s">
        <v>144</v>
      </c>
      <c r="AT602" s="17" t="s">
        <v>139</v>
      </c>
      <c r="AU602" s="17" t="s">
        <v>86</v>
      </c>
      <c r="AY602" s="17" t="s">
        <v>137</v>
      </c>
      <c r="BE602" s="161">
        <f>IF(N602="základní",J602,0)</f>
        <v>0</v>
      </c>
      <c r="BF602" s="161">
        <f>IF(N602="snížená",J602,0)</f>
        <v>0</v>
      </c>
      <c r="BG602" s="161">
        <f>IF(N602="zákl. přenesená",J602,0)</f>
        <v>0</v>
      </c>
      <c r="BH602" s="161">
        <f>IF(N602="sníž. přenesená",J602,0)</f>
        <v>0</v>
      </c>
      <c r="BI602" s="161">
        <f>IF(N602="nulová",J602,0)</f>
        <v>0</v>
      </c>
      <c r="BJ602" s="17" t="s">
        <v>83</v>
      </c>
      <c r="BK602" s="161">
        <f>ROUND(I602*H602,2)</f>
        <v>0</v>
      </c>
      <c r="BL602" s="17" t="s">
        <v>144</v>
      </c>
      <c r="BM602" s="17" t="s">
        <v>1167</v>
      </c>
    </row>
    <row r="603" s="11" customFormat="1">
      <c r="B603" s="162"/>
      <c r="D603" s="163" t="s">
        <v>146</v>
      </c>
      <c r="E603" s="164" t="s">
        <v>1</v>
      </c>
      <c r="F603" s="165" t="s">
        <v>1168</v>
      </c>
      <c r="H603" s="166">
        <v>64.977999999999994</v>
      </c>
      <c r="L603" s="162"/>
      <c r="M603" s="167"/>
      <c r="N603" s="168"/>
      <c r="O603" s="168"/>
      <c r="P603" s="168"/>
      <c r="Q603" s="168"/>
      <c r="R603" s="168"/>
      <c r="S603" s="168"/>
      <c r="T603" s="169"/>
      <c r="AT603" s="164" t="s">
        <v>146</v>
      </c>
      <c r="AU603" s="164" t="s">
        <v>86</v>
      </c>
      <c r="AV603" s="11" t="s">
        <v>86</v>
      </c>
      <c r="AW603" s="11" t="s">
        <v>36</v>
      </c>
      <c r="AX603" s="11" t="s">
        <v>83</v>
      </c>
      <c r="AY603" s="164" t="s">
        <v>137</v>
      </c>
    </row>
    <row r="604" s="1" customFormat="1" ht="16.5" customHeight="1">
      <c r="B604" s="151"/>
      <c r="C604" s="152" t="s">
        <v>1169</v>
      </c>
      <c r="D604" s="152" t="s">
        <v>139</v>
      </c>
      <c r="E604" s="153" t="s">
        <v>1170</v>
      </c>
      <c r="F604" s="154" t="s">
        <v>1171</v>
      </c>
      <c r="G604" s="155" t="s">
        <v>175</v>
      </c>
      <c r="H604" s="156">
        <v>141.64099999999999</v>
      </c>
      <c r="I604" s="157">
        <v>0</v>
      </c>
      <c r="J604" s="157">
        <f>ROUND(I604*H604,2)</f>
        <v>0</v>
      </c>
      <c r="K604" s="154" t="s">
        <v>143</v>
      </c>
      <c r="L604" s="32"/>
      <c r="M604" s="60" t="s">
        <v>1</v>
      </c>
      <c r="N604" s="158" t="s">
        <v>46</v>
      </c>
      <c r="O604" s="159">
        <v>0</v>
      </c>
      <c r="P604" s="159">
        <f>O604*H604</f>
        <v>0</v>
      </c>
      <c r="Q604" s="159">
        <v>0</v>
      </c>
      <c r="R604" s="159">
        <f>Q604*H604</f>
        <v>0</v>
      </c>
      <c r="S604" s="159">
        <v>0</v>
      </c>
      <c r="T604" s="160">
        <f>S604*H604</f>
        <v>0</v>
      </c>
      <c r="AR604" s="17" t="s">
        <v>144</v>
      </c>
      <c r="AT604" s="17" t="s">
        <v>139</v>
      </c>
      <c r="AU604" s="17" t="s">
        <v>86</v>
      </c>
      <c r="AY604" s="17" t="s">
        <v>137</v>
      </c>
      <c r="BE604" s="161">
        <f>IF(N604="základní",J604,0)</f>
        <v>0</v>
      </c>
      <c r="BF604" s="161">
        <f>IF(N604="snížená",J604,0)</f>
        <v>0</v>
      </c>
      <c r="BG604" s="161">
        <f>IF(N604="zákl. přenesená",J604,0)</f>
        <v>0</v>
      </c>
      <c r="BH604" s="161">
        <f>IF(N604="sníž. přenesená",J604,0)</f>
        <v>0</v>
      </c>
      <c r="BI604" s="161">
        <f>IF(N604="nulová",J604,0)</f>
        <v>0</v>
      </c>
      <c r="BJ604" s="17" t="s">
        <v>83</v>
      </c>
      <c r="BK604" s="161">
        <f>ROUND(I604*H604,2)</f>
        <v>0</v>
      </c>
      <c r="BL604" s="17" t="s">
        <v>144</v>
      </c>
      <c r="BM604" s="17" t="s">
        <v>1172</v>
      </c>
    </row>
    <row r="605" s="11" customFormat="1">
      <c r="B605" s="162"/>
      <c r="D605" s="163" t="s">
        <v>146</v>
      </c>
      <c r="E605" s="164" t="s">
        <v>1</v>
      </c>
      <c r="F605" s="165" t="s">
        <v>1173</v>
      </c>
      <c r="H605" s="166">
        <v>141.64099999999999</v>
      </c>
      <c r="L605" s="162"/>
      <c r="M605" s="167"/>
      <c r="N605" s="168"/>
      <c r="O605" s="168"/>
      <c r="P605" s="168"/>
      <c r="Q605" s="168"/>
      <c r="R605" s="168"/>
      <c r="S605" s="168"/>
      <c r="T605" s="169"/>
      <c r="AT605" s="164" t="s">
        <v>146</v>
      </c>
      <c r="AU605" s="164" t="s">
        <v>86</v>
      </c>
      <c r="AV605" s="11" t="s">
        <v>86</v>
      </c>
      <c r="AW605" s="11" t="s">
        <v>36</v>
      </c>
      <c r="AX605" s="11" t="s">
        <v>83</v>
      </c>
      <c r="AY605" s="164" t="s">
        <v>137</v>
      </c>
    </row>
    <row r="606" s="1" customFormat="1" ht="16.5" customHeight="1">
      <c r="B606" s="151"/>
      <c r="C606" s="152" t="s">
        <v>1174</v>
      </c>
      <c r="D606" s="152" t="s">
        <v>139</v>
      </c>
      <c r="E606" s="153" t="s">
        <v>316</v>
      </c>
      <c r="F606" s="154" t="s">
        <v>317</v>
      </c>
      <c r="G606" s="155" t="s">
        <v>175</v>
      </c>
      <c r="H606" s="156">
        <v>321.87299999999999</v>
      </c>
      <c r="I606" s="157">
        <v>0</v>
      </c>
      <c r="J606" s="157">
        <f>ROUND(I606*H606,2)</f>
        <v>0</v>
      </c>
      <c r="K606" s="154" t="s">
        <v>143</v>
      </c>
      <c r="L606" s="32"/>
      <c r="M606" s="60" t="s">
        <v>1</v>
      </c>
      <c r="N606" s="158" t="s">
        <v>46</v>
      </c>
      <c r="O606" s="159">
        <v>0</v>
      </c>
      <c r="P606" s="159">
        <f>O606*H606</f>
        <v>0</v>
      </c>
      <c r="Q606" s="159">
        <v>0</v>
      </c>
      <c r="R606" s="159">
        <f>Q606*H606</f>
        <v>0</v>
      </c>
      <c r="S606" s="159">
        <v>0</v>
      </c>
      <c r="T606" s="160">
        <f>S606*H606</f>
        <v>0</v>
      </c>
      <c r="AR606" s="17" t="s">
        <v>144</v>
      </c>
      <c r="AT606" s="17" t="s">
        <v>139</v>
      </c>
      <c r="AU606" s="17" t="s">
        <v>86</v>
      </c>
      <c r="AY606" s="17" t="s">
        <v>137</v>
      </c>
      <c r="BE606" s="161">
        <f>IF(N606="základní",J606,0)</f>
        <v>0</v>
      </c>
      <c r="BF606" s="161">
        <f>IF(N606="snížená",J606,0)</f>
        <v>0</v>
      </c>
      <c r="BG606" s="161">
        <f>IF(N606="zákl. přenesená",J606,0)</f>
        <v>0</v>
      </c>
      <c r="BH606" s="161">
        <f>IF(N606="sníž. přenesená",J606,0)</f>
        <v>0</v>
      </c>
      <c r="BI606" s="161">
        <f>IF(N606="nulová",J606,0)</f>
        <v>0</v>
      </c>
      <c r="BJ606" s="17" t="s">
        <v>83</v>
      </c>
      <c r="BK606" s="161">
        <f>ROUND(I606*H606,2)</f>
        <v>0</v>
      </c>
      <c r="BL606" s="17" t="s">
        <v>144</v>
      </c>
      <c r="BM606" s="17" t="s">
        <v>1175</v>
      </c>
    </row>
    <row r="607" s="11" customFormat="1">
      <c r="B607" s="162"/>
      <c r="D607" s="163" t="s">
        <v>146</v>
      </c>
      <c r="E607" s="164" t="s">
        <v>1</v>
      </c>
      <c r="F607" s="165" t="s">
        <v>1176</v>
      </c>
      <c r="H607" s="166">
        <v>35.856000000000002</v>
      </c>
      <c r="L607" s="162"/>
      <c r="M607" s="167"/>
      <c r="N607" s="168"/>
      <c r="O607" s="168"/>
      <c r="P607" s="168"/>
      <c r="Q607" s="168"/>
      <c r="R607" s="168"/>
      <c r="S607" s="168"/>
      <c r="T607" s="169"/>
      <c r="AT607" s="164" t="s">
        <v>146</v>
      </c>
      <c r="AU607" s="164" t="s">
        <v>86</v>
      </c>
      <c r="AV607" s="11" t="s">
        <v>86</v>
      </c>
      <c r="AW607" s="11" t="s">
        <v>36</v>
      </c>
      <c r="AX607" s="11" t="s">
        <v>75</v>
      </c>
      <c r="AY607" s="164" t="s">
        <v>137</v>
      </c>
    </row>
    <row r="608" s="11" customFormat="1">
      <c r="B608" s="162"/>
      <c r="D608" s="163" t="s">
        <v>146</v>
      </c>
      <c r="E608" s="164" t="s">
        <v>1</v>
      </c>
      <c r="F608" s="165" t="s">
        <v>1177</v>
      </c>
      <c r="H608" s="166">
        <v>88.796000000000006</v>
      </c>
      <c r="L608" s="162"/>
      <c r="M608" s="167"/>
      <c r="N608" s="168"/>
      <c r="O608" s="168"/>
      <c r="P608" s="168"/>
      <c r="Q608" s="168"/>
      <c r="R608" s="168"/>
      <c r="S608" s="168"/>
      <c r="T608" s="169"/>
      <c r="AT608" s="164" t="s">
        <v>146</v>
      </c>
      <c r="AU608" s="164" t="s">
        <v>86</v>
      </c>
      <c r="AV608" s="11" t="s">
        <v>86</v>
      </c>
      <c r="AW608" s="11" t="s">
        <v>36</v>
      </c>
      <c r="AX608" s="11" t="s">
        <v>75</v>
      </c>
      <c r="AY608" s="164" t="s">
        <v>137</v>
      </c>
    </row>
    <row r="609" s="11" customFormat="1">
      <c r="B609" s="162"/>
      <c r="D609" s="163" t="s">
        <v>146</v>
      </c>
      <c r="E609" s="164" t="s">
        <v>1</v>
      </c>
      <c r="F609" s="165" t="s">
        <v>1178</v>
      </c>
      <c r="H609" s="166">
        <v>197.221</v>
      </c>
      <c r="L609" s="162"/>
      <c r="M609" s="167"/>
      <c r="N609" s="168"/>
      <c r="O609" s="168"/>
      <c r="P609" s="168"/>
      <c r="Q609" s="168"/>
      <c r="R609" s="168"/>
      <c r="S609" s="168"/>
      <c r="T609" s="169"/>
      <c r="AT609" s="164" t="s">
        <v>146</v>
      </c>
      <c r="AU609" s="164" t="s">
        <v>86</v>
      </c>
      <c r="AV609" s="11" t="s">
        <v>86</v>
      </c>
      <c r="AW609" s="11" t="s">
        <v>36</v>
      </c>
      <c r="AX609" s="11" t="s">
        <v>75</v>
      </c>
      <c r="AY609" s="164" t="s">
        <v>137</v>
      </c>
    </row>
    <row r="610" s="12" customFormat="1">
      <c r="B610" s="175"/>
      <c r="D610" s="163" t="s">
        <v>146</v>
      </c>
      <c r="E610" s="176" t="s">
        <v>1</v>
      </c>
      <c r="F610" s="177" t="s">
        <v>215</v>
      </c>
      <c r="H610" s="178">
        <v>321.87300000000005</v>
      </c>
      <c r="L610" s="175"/>
      <c r="M610" s="179"/>
      <c r="N610" s="180"/>
      <c r="O610" s="180"/>
      <c r="P610" s="180"/>
      <c r="Q610" s="180"/>
      <c r="R610" s="180"/>
      <c r="S610" s="180"/>
      <c r="T610" s="181"/>
      <c r="AT610" s="176" t="s">
        <v>146</v>
      </c>
      <c r="AU610" s="176" t="s">
        <v>86</v>
      </c>
      <c r="AV610" s="12" t="s">
        <v>144</v>
      </c>
      <c r="AW610" s="12" t="s">
        <v>36</v>
      </c>
      <c r="AX610" s="12" t="s">
        <v>83</v>
      </c>
      <c r="AY610" s="176" t="s">
        <v>137</v>
      </c>
    </row>
    <row r="611" s="10" customFormat="1" ht="22.8" customHeight="1">
      <c r="B611" s="139"/>
      <c r="D611" s="140" t="s">
        <v>74</v>
      </c>
      <c r="E611" s="149" t="s">
        <v>1179</v>
      </c>
      <c r="F611" s="149" t="s">
        <v>1180</v>
      </c>
      <c r="J611" s="150">
        <f>BK611</f>
        <v>0</v>
      </c>
      <c r="L611" s="139"/>
      <c r="M611" s="143"/>
      <c r="N611" s="144"/>
      <c r="O611" s="144"/>
      <c r="P611" s="145">
        <f>P612</f>
        <v>0</v>
      </c>
      <c r="Q611" s="144"/>
      <c r="R611" s="145">
        <f>R612</f>
        <v>0</v>
      </c>
      <c r="S611" s="144"/>
      <c r="T611" s="146">
        <f>T612</f>
        <v>0</v>
      </c>
      <c r="AR611" s="140" t="s">
        <v>83</v>
      </c>
      <c r="AT611" s="147" t="s">
        <v>74</v>
      </c>
      <c r="AU611" s="147" t="s">
        <v>83</v>
      </c>
      <c r="AY611" s="140" t="s">
        <v>137</v>
      </c>
      <c r="BK611" s="148">
        <f>BK612</f>
        <v>0</v>
      </c>
    </row>
    <row r="612" s="1" customFormat="1" ht="16.5" customHeight="1">
      <c r="B612" s="151"/>
      <c r="C612" s="152" t="s">
        <v>1181</v>
      </c>
      <c r="D612" s="152" t="s">
        <v>139</v>
      </c>
      <c r="E612" s="153" t="s">
        <v>1182</v>
      </c>
      <c r="F612" s="154" t="s">
        <v>1183</v>
      </c>
      <c r="G612" s="155" t="s">
        <v>175</v>
      </c>
      <c r="H612" s="156">
        <v>319.96100000000001</v>
      </c>
      <c r="I612" s="157">
        <v>0</v>
      </c>
      <c r="J612" s="157">
        <f>ROUND(I612*H612,2)</f>
        <v>0</v>
      </c>
      <c r="K612" s="154" t="s">
        <v>143</v>
      </c>
      <c r="L612" s="32"/>
      <c r="M612" s="60" t="s">
        <v>1</v>
      </c>
      <c r="N612" s="158" t="s">
        <v>46</v>
      </c>
      <c r="O612" s="159">
        <v>0</v>
      </c>
      <c r="P612" s="159">
        <f>O612*H612</f>
        <v>0</v>
      </c>
      <c r="Q612" s="159">
        <v>0</v>
      </c>
      <c r="R612" s="159">
        <f>Q612*H612</f>
        <v>0</v>
      </c>
      <c r="S612" s="159">
        <v>0</v>
      </c>
      <c r="T612" s="160">
        <f>S612*H612</f>
        <v>0</v>
      </c>
      <c r="AR612" s="17" t="s">
        <v>144</v>
      </c>
      <c r="AT612" s="17" t="s">
        <v>139</v>
      </c>
      <c r="AU612" s="17" t="s">
        <v>86</v>
      </c>
      <c r="AY612" s="17" t="s">
        <v>137</v>
      </c>
      <c r="BE612" s="161">
        <f>IF(N612="základní",J612,0)</f>
        <v>0</v>
      </c>
      <c r="BF612" s="161">
        <f>IF(N612="snížená",J612,0)</f>
        <v>0</v>
      </c>
      <c r="BG612" s="161">
        <f>IF(N612="zákl. přenesená",J612,0)</f>
        <v>0</v>
      </c>
      <c r="BH612" s="161">
        <f>IF(N612="sníž. přenesená",J612,0)</f>
        <v>0</v>
      </c>
      <c r="BI612" s="161">
        <f>IF(N612="nulová",J612,0)</f>
        <v>0</v>
      </c>
      <c r="BJ612" s="17" t="s">
        <v>83</v>
      </c>
      <c r="BK612" s="161">
        <f>ROUND(I612*H612,2)</f>
        <v>0</v>
      </c>
      <c r="BL612" s="17" t="s">
        <v>144</v>
      </c>
      <c r="BM612" s="17" t="s">
        <v>1184</v>
      </c>
    </row>
    <row r="613" s="10" customFormat="1" ht="25.92" customHeight="1">
      <c r="B613" s="139"/>
      <c r="D613" s="140" t="s">
        <v>74</v>
      </c>
      <c r="E613" s="141" t="s">
        <v>1185</v>
      </c>
      <c r="F613" s="141" t="s">
        <v>1186</v>
      </c>
      <c r="J613" s="142">
        <f>BK613</f>
        <v>0</v>
      </c>
      <c r="L613" s="139"/>
      <c r="M613" s="143"/>
      <c r="N613" s="144"/>
      <c r="O613" s="144"/>
      <c r="P613" s="145">
        <f>P614</f>
        <v>0</v>
      </c>
      <c r="Q613" s="144"/>
      <c r="R613" s="145">
        <f>R614</f>
        <v>1.8920557000000002</v>
      </c>
      <c r="S613" s="144"/>
      <c r="T613" s="146">
        <f>T614</f>
        <v>0</v>
      </c>
      <c r="AR613" s="140" t="s">
        <v>86</v>
      </c>
      <c r="AT613" s="147" t="s">
        <v>74</v>
      </c>
      <c r="AU613" s="147" t="s">
        <v>75</v>
      </c>
      <c r="AY613" s="140" t="s">
        <v>137</v>
      </c>
      <c r="BK613" s="148">
        <f>BK614</f>
        <v>0</v>
      </c>
    </row>
    <row r="614" s="10" customFormat="1" ht="22.8" customHeight="1">
      <c r="B614" s="139"/>
      <c r="D614" s="140" t="s">
        <v>74</v>
      </c>
      <c r="E614" s="149" t="s">
        <v>1187</v>
      </c>
      <c r="F614" s="149" t="s">
        <v>1188</v>
      </c>
      <c r="J614" s="150">
        <f>BK614</f>
        <v>0</v>
      </c>
      <c r="L614" s="139"/>
      <c r="M614" s="143"/>
      <c r="N614" s="144"/>
      <c r="O614" s="144"/>
      <c r="P614" s="145">
        <f>SUM(P615:P700)</f>
        <v>0</v>
      </c>
      <c r="Q614" s="144"/>
      <c r="R614" s="145">
        <f>SUM(R615:R700)</f>
        <v>1.8920557000000002</v>
      </c>
      <c r="S614" s="144"/>
      <c r="T614" s="146">
        <f>SUM(T615:T700)</f>
        <v>0</v>
      </c>
      <c r="AR614" s="140" t="s">
        <v>86</v>
      </c>
      <c r="AT614" s="147" t="s">
        <v>74</v>
      </c>
      <c r="AU614" s="147" t="s">
        <v>83</v>
      </c>
      <c r="AY614" s="140" t="s">
        <v>137</v>
      </c>
      <c r="BK614" s="148">
        <f>SUM(BK615:BK700)</f>
        <v>0</v>
      </c>
    </row>
    <row r="615" s="1" customFormat="1" ht="16.5" customHeight="1">
      <c r="B615" s="151"/>
      <c r="C615" s="152" t="s">
        <v>1189</v>
      </c>
      <c r="D615" s="152" t="s">
        <v>139</v>
      </c>
      <c r="E615" s="153" t="s">
        <v>1190</v>
      </c>
      <c r="F615" s="154" t="s">
        <v>1191</v>
      </c>
      <c r="G615" s="155" t="s">
        <v>150</v>
      </c>
      <c r="H615" s="156">
        <v>65.260000000000005</v>
      </c>
      <c r="I615" s="157">
        <v>0</v>
      </c>
      <c r="J615" s="157">
        <f>ROUND(I615*H615,2)</f>
        <v>0</v>
      </c>
      <c r="K615" s="154" t="s">
        <v>143</v>
      </c>
      <c r="L615" s="32"/>
      <c r="M615" s="60" t="s">
        <v>1</v>
      </c>
      <c r="N615" s="158" t="s">
        <v>46</v>
      </c>
      <c r="O615" s="159">
        <v>0</v>
      </c>
      <c r="P615" s="159">
        <f>O615*H615</f>
        <v>0</v>
      </c>
      <c r="Q615" s="159">
        <v>0</v>
      </c>
      <c r="R615" s="159">
        <f>Q615*H615</f>
        <v>0</v>
      </c>
      <c r="S615" s="159">
        <v>0</v>
      </c>
      <c r="T615" s="160">
        <f>S615*H615</f>
        <v>0</v>
      </c>
      <c r="AR615" s="17" t="s">
        <v>322</v>
      </c>
      <c r="AT615" s="17" t="s">
        <v>139</v>
      </c>
      <c r="AU615" s="17" t="s">
        <v>86</v>
      </c>
      <c r="AY615" s="17" t="s">
        <v>137</v>
      </c>
      <c r="BE615" s="161">
        <f>IF(N615="základní",J615,0)</f>
        <v>0</v>
      </c>
      <c r="BF615" s="161">
        <f>IF(N615="snížená",J615,0)</f>
        <v>0</v>
      </c>
      <c r="BG615" s="161">
        <f>IF(N615="zákl. přenesená",J615,0)</f>
        <v>0</v>
      </c>
      <c r="BH615" s="161">
        <f>IF(N615="sníž. přenesená",J615,0)</f>
        <v>0</v>
      </c>
      <c r="BI615" s="161">
        <f>IF(N615="nulová",J615,0)</f>
        <v>0</v>
      </c>
      <c r="BJ615" s="17" t="s">
        <v>83</v>
      </c>
      <c r="BK615" s="161">
        <f>ROUND(I615*H615,2)</f>
        <v>0</v>
      </c>
      <c r="BL615" s="17" t="s">
        <v>322</v>
      </c>
      <c r="BM615" s="17" t="s">
        <v>1192</v>
      </c>
    </row>
    <row r="616" s="1" customFormat="1">
      <c r="B616" s="32"/>
      <c r="D616" s="163" t="s">
        <v>152</v>
      </c>
      <c r="F616" s="170" t="s">
        <v>1193</v>
      </c>
      <c r="L616" s="32"/>
      <c r="M616" s="171"/>
      <c r="N616" s="62"/>
      <c r="O616" s="62"/>
      <c r="P616" s="62"/>
      <c r="Q616" s="62"/>
      <c r="R616" s="62"/>
      <c r="S616" s="62"/>
      <c r="T616" s="63"/>
      <c r="AT616" s="17" t="s">
        <v>152</v>
      </c>
      <c r="AU616" s="17" t="s">
        <v>86</v>
      </c>
    </row>
    <row r="617" s="13" customFormat="1">
      <c r="B617" s="185"/>
      <c r="D617" s="163" t="s">
        <v>146</v>
      </c>
      <c r="E617" s="186" t="s">
        <v>1</v>
      </c>
      <c r="F617" s="187" t="s">
        <v>1194</v>
      </c>
      <c r="H617" s="186" t="s">
        <v>1</v>
      </c>
      <c r="L617" s="185"/>
      <c r="M617" s="188"/>
      <c r="N617" s="189"/>
      <c r="O617" s="189"/>
      <c r="P617" s="189"/>
      <c r="Q617" s="189"/>
      <c r="R617" s="189"/>
      <c r="S617" s="189"/>
      <c r="T617" s="190"/>
      <c r="AT617" s="186" t="s">
        <v>146</v>
      </c>
      <c r="AU617" s="186" t="s">
        <v>86</v>
      </c>
      <c r="AV617" s="13" t="s">
        <v>83</v>
      </c>
      <c r="AW617" s="13" t="s">
        <v>36</v>
      </c>
      <c r="AX617" s="13" t="s">
        <v>75</v>
      </c>
      <c r="AY617" s="186" t="s">
        <v>137</v>
      </c>
    </row>
    <row r="618" s="11" customFormat="1">
      <c r="B618" s="162"/>
      <c r="D618" s="163" t="s">
        <v>146</v>
      </c>
      <c r="E618" s="164" t="s">
        <v>1</v>
      </c>
      <c r="F618" s="165" t="s">
        <v>1195</v>
      </c>
      <c r="H618" s="166">
        <v>65.260000000000005</v>
      </c>
      <c r="L618" s="162"/>
      <c r="M618" s="167"/>
      <c r="N618" s="168"/>
      <c r="O618" s="168"/>
      <c r="P618" s="168"/>
      <c r="Q618" s="168"/>
      <c r="R618" s="168"/>
      <c r="S618" s="168"/>
      <c r="T618" s="169"/>
      <c r="AT618" s="164" t="s">
        <v>146</v>
      </c>
      <c r="AU618" s="164" t="s">
        <v>86</v>
      </c>
      <c r="AV618" s="11" t="s">
        <v>86</v>
      </c>
      <c r="AW618" s="11" t="s">
        <v>36</v>
      </c>
      <c r="AX618" s="11" t="s">
        <v>83</v>
      </c>
      <c r="AY618" s="164" t="s">
        <v>137</v>
      </c>
    </row>
    <row r="619" s="1" customFormat="1" ht="16.5" customHeight="1">
      <c r="B619" s="151"/>
      <c r="C619" s="191" t="s">
        <v>1196</v>
      </c>
      <c r="D619" s="191" t="s">
        <v>441</v>
      </c>
      <c r="E619" s="192" t="s">
        <v>1197</v>
      </c>
      <c r="F619" s="193" t="s">
        <v>1198</v>
      </c>
      <c r="G619" s="194" t="s">
        <v>175</v>
      </c>
      <c r="H619" s="195">
        <v>0.02</v>
      </c>
      <c r="I619" s="196">
        <v>0</v>
      </c>
      <c r="J619" s="196">
        <f>ROUND(I619*H619,2)</f>
        <v>0</v>
      </c>
      <c r="K619" s="193" t="s">
        <v>143</v>
      </c>
      <c r="L619" s="197"/>
      <c r="M619" s="198" t="s">
        <v>1</v>
      </c>
      <c r="N619" s="199" t="s">
        <v>46</v>
      </c>
      <c r="O619" s="159">
        <v>0</v>
      </c>
      <c r="P619" s="159">
        <f>O619*H619</f>
        <v>0</v>
      </c>
      <c r="Q619" s="159">
        <v>1</v>
      </c>
      <c r="R619" s="159">
        <f>Q619*H619</f>
        <v>0.02</v>
      </c>
      <c r="S619" s="159">
        <v>0</v>
      </c>
      <c r="T619" s="160">
        <f>S619*H619</f>
        <v>0</v>
      </c>
      <c r="AR619" s="17" t="s">
        <v>501</v>
      </c>
      <c r="AT619" s="17" t="s">
        <v>441</v>
      </c>
      <c r="AU619" s="17" t="s">
        <v>86</v>
      </c>
      <c r="AY619" s="17" t="s">
        <v>137</v>
      </c>
      <c r="BE619" s="161">
        <f>IF(N619="základní",J619,0)</f>
        <v>0</v>
      </c>
      <c r="BF619" s="161">
        <f>IF(N619="snížená",J619,0)</f>
        <v>0</v>
      </c>
      <c r="BG619" s="161">
        <f>IF(N619="zákl. přenesená",J619,0)</f>
        <v>0</v>
      </c>
      <c r="BH619" s="161">
        <f>IF(N619="sníž. přenesená",J619,0)</f>
        <v>0</v>
      </c>
      <c r="BI619" s="161">
        <f>IF(N619="nulová",J619,0)</f>
        <v>0</v>
      </c>
      <c r="BJ619" s="17" t="s">
        <v>83</v>
      </c>
      <c r="BK619" s="161">
        <f>ROUND(I619*H619,2)</f>
        <v>0</v>
      </c>
      <c r="BL619" s="17" t="s">
        <v>322</v>
      </c>
      <c r="BM619" s="17" t="s">
        <v>1199</v>
      </c>
    </row>
    <row r="620" s="1" customFormat="1">
      <c r="B620" s="32"/>
      <c r="D620" s="163" t="s">
        <v>152</v>
      </c>
      <c r="F620" s="170" t="s">
        <v>1200</v>
      </c>
      <c r="L620" s="32"/>
      <c r="M620" s="171"/>
      <c r="N620" s="62"/>
      <c r="O620" s="62"/>
      <c r="P620" s="62"/>
      <c r="Q620" s="62"/>
      <c r="R620" s="62"/>
      <c r="S620" s="62"/>
      <c r="T620" s="63"/>
      <c r="AT620" s="17" t="s">
        <v>152</v>
      </c>
      <c r="AU620" s="17" t="s">
        <v>86</v>
      </c>
    </row>
    <row r="621" s="11" customFormat="1">
      <c r="B621" s="162"/>
      <c r="D621" s="163" t="s">
        <v>146</v>
      </c>
      <c r="F621" s="165" t="s">
        <v>1201</v>
      </c>
      <c r="H621" s="166">
        <v>0.02</v>
      </c>
      <c r="L621" s="162"/>
      <c r="M621" s="167"/>
      <c r="N621" s="168"/>
      <c r="O621" s="168"/>
      <c r="P621" s="168"/>
      <c r="Q621" s="168"/>
      <c r="R621" s="168"/>
      <c r="S621" s="168"/>
      <c r="T621" s="169"/>
      <c r="AT621" s="164" t="s">
        <v>146</v>
      </c>
      <c r="AU621" s="164" t="s">
        <v>86</v>
      </c>
      <c r="AV621" s="11" t="s">
        <v>86</v>
      </c>
      <c r="AW621" s="11" t="s">
        <v>3</v>
      </c>
      <c r="AX621" s="11" t="s">
        <v>83</v>
      </c>
      <c r="AY621" s="164" t="s">
        <v>137</v>
      </c>
    </row>
    <row r="622" s="1" customFormat="1" ht="16.5" customHeight="1">
      <c r="B622" s="151"/>
      <c r="C622" s="152" t="s">
        <v>1202</v>
      </c>
      <c r="D622" s="152" t="s">
        <v>139</v>
      </c>
      <c r="E622" s="153" t="s">
        <v>1203</v>
      </c>
      <c r="F622" s="154" t="s">
        <v>1204</v>
      </c>
      <c r="G622" s="155" t="s">
        <v>150</v>
      </c>
      <c r="H622" s="156">
        <v>37.299999999999997</v>
      </c>
      <c r="I622" s="157">
        <v>0</v>
      </c>
      <c r="J622" s="157">
        <f>ROUND(I622*H622,2)</f>
        <v>0</v>
      </c>
      <c r="K622" s="154" t="s">
        <v>143</v>
      </c>
      <c r="L622" s="32"/>
      <c r="M622" s="60" t="s">
        <v>1</v>
      </c>
      <c r="N622" s="158" t="s">
        <v>46</v>
      </c>
      <c r="O622" s="159">
        <v>0</v>
      </c>
      <c r="P622" s="159">
        <f>O622*H622</f>
        <v>0</v>
      </c>
      <c r="Q622" s="159">
        <v>0</v>
      </c>
      <c r="R622" s="159">
        <f>Q622*H622</f>
        <v>0</v>
      </c>
      <c r="S622" s="159">
        <v>0</v>
      </c>
      <c r="T622" s="160">
        <f>S622*H622</f>
        <v>0</v>
      </c>
      <c r="AR622" s="17" t="s">
        <v>322</v>
      </c>
      <c r="AT622" s="17" t="s">
        <v>139</v>
      </c>
      <c r="AU622" s="17" t="s">
        <v>86</v>
      </c>
      <c r="AY622" s="17" t="s">
        <v>137</v>
      </c>
      <c r="BE622" s="161">
        <f>IF(N622="základní",J622,0)</f>
        <v>0</v>
      </c>
      <c r="BF622" s="161">
        <f>IF(N622="snížená",J622,0)</f>
        <v>0</v>
      </c>
      <c r="BG622" s="161">
        <f>IF(N622="zákl. přenesená",J622,0)</f>
        <v>0</v>
      </c>
      <c r="BH622" s="161">
        <f>IF(N622="sníž. přenesená",J622,0)</f>
        <v>0</v>
      </c>
      <c r="BI622" s="161">
        <f>IF(N622="nulová",J622,0)</f>
        <v>0</v>
      </c>
      <c r="BJ622" s="17" t="s">
        <v>83</v>
      </c>
      <c r="BK622" s="161">
        <f>ROUND(I622*H622,2)</f>
        <v>0</v>
      </c>
      <c r="BL622" s="17" t="s">
        <v>322</v>
      </c>
      <c r="BM622" s="17" t="s">
        <v>1205</v>
      </c>
    </row>
    <row r="623" s="1" customFormat="1">
      <c r="B623" s="32"/>
      <c r="D623" s="163" t="s">
        <v>152</v>
      </c>
      <c r="F623" s="170" t="s">
        <v>1206</v>
      </c>
      <c r="L623" s="32"/>
      <c r="M623" s="171"/>
      <c r="N623" s="62"/>
      <c r="O623" s="62"/>
      <c r="P623" s="62"/>
      <c r="Q623" s="62"/>
      <c r="R623" s="62"/>
      <c r="S623" s="62"/>
      <c r="T623" s="63"/>
      <c r="AT623" s="17" t="s">
        <v>152</v>
      </c>
      <c r="AU623" s="17" t="s">
        <v>86</v>
      </c>
    </row>
    <row r="624" s="13" customFormat="1">
      <c r="B624" s="185"/>
      <c r="D624" s="163" t="s">
        <v>146</v>
      </c>
      <c r="E624" s="186" t="s">
        <v>1</v>
      </c>
      <c r="F624" s="187" t="s">
        <v>1207</v>
      </c>
      <c r="H624" s="186" t="s">
        <v>1</v>
      </c>
      <c r="L624" s="185"/>
      <c r="M624" s="188"/>
      <c r="N624" s="189"/>
      <c r="O624" s="189"/>
      <c r="P624" s="189"/>
      <c r="Q624" s="189"/>
      <c r="R624" s="189"/>
      <c r="S624" s="189"/>
      <c r="T624" s="190"/>
      <c r="AT624" s="186" t="s">
        <v>146</v>
      </c>
      <c r="AU624" s="186" t="s">
        <v>86</v>
      </c>
      <c r="AV624" s="13" t="s">
        <v>83</v>
      </c>
      <c r="AW624" s="13" t="s">
        <v>36</v>
      </c>
      <c r="AX624" s="13" t="s">
        <v>75</v>
      </c>
      <c r="AY624" s="186" t="s">
        <v>137</v>
      </c>
    </row>
    <row r="625" s="11" customFormat="1">
      <c r="B625" s="162"/>
      <c r="D625" s="163" t="s">
        <v>146</v>
      </c>
      <c r="E625" s="164" t="s">
        <v>1</v>
      </c>
      <c r="F625" s="165" t="s">
        <v>1208</v>
      </c>
      <c r="H625" s="166">
        <v>37.299999999999997</v>
      </c>
      <c r="L625" s="162"/>
      <c r="M625" s="167"/>
      <c r="N625" s="168"/>
      <c r="O625" s="168"/>
      <c r="P625" s="168"/>
      <c r="Q625" s="168"/>
      <c r="R625" s="168"/>
      <c r="S625" s="168"/>
      <c r="T625" s="169"/>
      <c r="AT625" s="164" t="s">
        <v>146</v>
      </c>
      <c r="AU625" s="164" t="s">
        <v>86</v>
      </c>
      <c r="AV625" s="11" t="s">
        <v>86</v>
      </c>
      <c r="AW625" s="11" t="s">
        <v>36</v>
      </c>
      <c r="AX625" s="11" t="s">
        <v>83</v>
      </c>
      <c r="AY625" s="164" t="s">
        <v>137</v>
      </c>
    </row>
    <row r="626" s="1" customFormat="1" ht="16.5" customHeight="1">
      <c r="B626" s="151"/>
      <c r="C626" s="191" t="s">
        <v>1209</v>
      </c>
      <c r="D626" s="191" t="s">
        <v>441</v>
      </c>
      <c r="E626" s="192" t="s">
        <v>1210</v>
      </c>
      <c r="F626" s="193" t="s">
        <v>1211</v>
      </c>
      <c r="G626" s="194" t="s">
        <v>175</v>
      </c>
      <c r="H626" s="195">
        <v>0.012999999999999999</v>
      </c>
      <c r="I626" s="196">
        <v>0</v>
      </c>
      <c r="J626" s="196">
        <f>ROUND(I626*H626,2)</f>
        <v>0</v>
      </c>
      <c r="K626" s="193" t="s">
        <v>143</v>
      </c>
      <c r="L626" s="197"/>
      <c r="M626" s="198" t="s">
        <v>1</v>
      </c>
      <c r="N626" s="199" t="s">
        <v>46</v>
      </c>
      <c r="O626" s="159">
        <v>0</v>
      </c>
      <c r="P626" s="159">
        <f>O626*H626</f>
        <v>0</v>
      </c>
      <c r="Q626" s="159">
        <v>1</v>
      </c>
      <c r="R626" s="159">
        <f>Q626*H626</f>
        <v>0.012999999999999999</v>
      </c>
      <c r="S626" s="159">
        <v>0</v>
      </c>
      <c r="T626" s="160">
        <f>S626*H626</f>
        <v>0</v>
      </c>
      <c r="AR626" s="17" t="s">
        <v>501</v>
      </c>
      <c r="AT626" s="17" t="s">
        <v>441</v>
      </c>
      <c r="AU626" s="17" t="s">
        <v>86</v>
      </c>
      <c r="AY626" s="17" t="s">
        <v>137</v>
      </c>
      <c r="BE626" s="161">
        <f>IF(N626="základní",J626,0)</f>
        <v>0</v>
      </c>
      <c r="BF626" s="161">
        <f>IF(N626="snížená",J626,0)</f>
        <v>0</v>
      </c>
      <c r="BG626" s="161">
        <f>IF(N626="zákl. přenesená",J626,0)</f>
        <v>0</v>
      </c>
      <c r="BH626" s="161">
        <f>IF(N626="sníž. přenesená",J626,0)</f>
        <v>0</v>
      </c>
      <c r="BI626" s="161">
        <f>IF(N626="nulová",J626,0)</f>
        <v>0</v>
      </c>
      <c r="BJ626" s="17" t="s">
        <v>83</v>
      </c>
      <c r="BK626" s="161">
        <f>ROUND(I626*H626,2)</f>
        <v>0</v>
      </c>
      <c r="BL626" s="17" t="s">
        <v>322</v>
      </c>
      <c r="BM626" s="17" t="s">
        <v>1212</v>
      </c>
    </row>
    <row r="627" s="1" customFormat="1">
      <c r="B627" s="32"/>
      <c r="D627" s="163" t="s">
        <v>152</v>
      </c>
      <c r="F627" s="170" t="s">
        <v>1213</v>
      </c>
      <c r="L627" s="32"/>
      <c r="M627" s="171"/>
      <c r="N627" s="62"/>
      <c r="O627" s="62"/>
      <c r="P627" s="62"/>
      <c r="Q627" s="62"/>
      <c r="R627" s="62"/>
      <c r="S627" s="62"/>
      <c r="T627" s="63"/>
      <c r="AT627" s="17" t="s">
        <v>152</v>
      </c>
      <c r="AU627" s="17" t="s">
        <v>86</v>
      </c>
    </row>
    <row r="628" s="11" customFormat="1">
      <c r="B628" s="162"/>
      <c r="D628" s="163" t="s">
        <v>146</v>
      </c>
      <c r="F628" s="165" t="s">
        <v>1214</v>
      </c>
      <c r="H628" s="166">
        <v>0.012999999999999999</v>
      </c>
      <c r="L628" s="162"/>
      <c r="M628" s="167"/>
      <c r="N628" s="168"/>
      <c r="O628" s="168"/>
      <c r="P628" s="168"/>
      <c r="Q628" s="168"/>
      <c r="R628" s="168"/>
      <c r="S628" s="168"/>
      <c r="T628" s="169"/>
      <c r="AT628" s="164" t="s">
        <v>146</v>
      </c>
      <c r="AU628" s="164" t="s">
        <v>86</v>
      </c>
      <c r="AV628" s="11" t="s">
        <v>86</v>
      </c>
      <c r="AW628" s="11" t="s">
        <v>3</v>
      </c>
      <c r="AX628" s="11" t="s">
        <v>83</v>
      </c>
      <c r="AY628" s="164" t="s">
        <v>137</v>
      </c>
    </row>
    <row r="629" s="1" customFormat="1" ht="16.5" customHeight="1">
      <c r="B629" s="151"/>
      <c r="C629" s="152" t="s">
        <v>1215</v>
      </c>
      <c r="D629" s="152" t="s">
        <v>139</v>
      </c>
      <c r="E629" s="153" t="s">
        <v>1216</v>
      </c>
      <c r="F629" s="154" t="s">
        <v>1204</v>
      </c>
      <c r="G629" s="155" t="s">
        <v>150</v>
      </c>
      <c r="H629" s="156">
        <v>23.600000000000001</v>
      </c>
      <c r="I629" s="157">
        <v>0</v>
      </c>
      <c r="J629" s="157">
        <f>ROUND(I629*H629,2)</f>
        <v>0</v>
      </c>
      <c r="K629" s="154" t="s">
        <v>1</v>
      </c>
      <c r="L629" s="32"/>
      <c r="M629" s="60" t="s">
        <v>1</v>
      </c>
      <c r="N629" s="158" t="s">
        <v>46</v>
      </c>
      <c r="O629" s="159">
        <v>0</v>
      </c>
      <c r="P629" s="159">
        <f>O629*H629</f>
        <v>0</v>
      </c>
      <c r="Q629" s="159">
        <v>0</v>
      </c>
      <c r="R629" s="159">
        <f>Q629*H629</f>
        <v>0</v>
      </c>
      <c r="S629" s="159">
        <v>0</v>
      </c>
      <c r="T629" s="160">
        <f>S629*H629</f>
        <v>0</v>
      </c>
      <c r="AR629" s="17" t="s">
        <v>322</v>
      </c>
      <c r="AT629" s="17" t="s">
        <v>139</v>
      </c>
      <c r="AU629" s="17" t="s">
        <v>86</v>
      </c>
      <c r="AY629" s="17" t="s">
        <v>137</v>
      </c>
      <c r="BE629" s="161">
        <f>IF(N629="základní",J629,0)</f>
        <v>0</v>
      </c>
      <c r="BF629" s="161">
        <f>IF(N629="snížená",J629,0)</f>
        <v>0</v>
      </c>
      <c r="BG629" s="161">
        <f>IF(N629="zákl. přenesená",J629,0)</f>
        <v>0</v>
      </c>
      <c r="BH629" s="161">
        <f>IF(N629="sníž. přenesená",J629,0)</f>
        <v>0</v>
      </c>
      <c r="BI629" s="161">
        <f>IF(N629="nulová",J629,0)</f>
        <v>0</v>
      </c>
      <c r="BJ629" s="17" t="s">
        <v>83</v>
      </c>
      <c r="BK629" s="161">
        <f>ROUND(I629*H629,2)</f>
        <v>0</v>
      </c>
      <c r="BL629" s="17" t="s">
        <v>322</v>
      </c>
      <c r="BM629" s="17" t="s">
        <v>1217</v>
      </c>
    </row>
    <row r="630" s="1" customFormat="1">
      <c r="B630" s="32"/>
      <c r="D630" s="163" t="s">
        <v>152</v>
      </c>
      <c r="F630" s="170" t="s">
        <v>1218</v>
      </c>
      <c r="L630" s="32"/>
      <c r="M630" s="171"/>
      <c r="N630" s="62"/>
      <c r="O630" s="62"/>
      <c r="P630" s="62"/>
      <c r="Q630" s="62"/>
      <c r="R630" s="62"/>
      <c r="S630" s="62"/>
      <c r="T630" s="63"/>
      <c r="AT630" s="17" t="s">
        <v>152</v>
      </c>
      <c r="AU630" s="17" t="s">
        <v>86</v>
      </c>
    </row>
    <row r="631" s="13" customFormat="1">
      <c r="B631" s="185"/>
      <c r="D631" s="163" t="s">
        <v>146</v>
      </c>
      <c r="E631" s="186" t="s">
        <v>1</v>
      </c>
      <c r="F631" s="187" t="s">
        <v>1219</v>
      </c>
      <c r="H631" s="186" t="s">
        <v>1</v>
      </c>
      <c r="L631" s="185"/>
      <c r="M631" s="188"/>
      <c r="N631" s="189"/>
      <c r="O631" s="189"/>
      <c r="P631" s="189"/>
      <c r="Q631" s="189"/>
      <c r="R631" s="189"/>
      <c r="S631" s="189"/>
      <c r="T631" s="190"/>
      <c r="AT631" s="186" t="s">
        <v>146</v>
      </c>
      <c r="AU631" s="186" t="s">
        <v>86</v>
      </c>
      <c r="AV631" s="13" t="s">
        <v>83</v>
      </c>
      <c r="AW631" s="13" t="s">
        <v>36</v>
      </c>
      <c r="AX631" s="13" t="s">
        <v>75</v>
      </c>
      <c r="AY631" s="186" t="s">
        <v>137</v>
      </c>
    </row>
    <row r="632" s="11" customFormat="1">
      <c r="B632" s="162"/>
      <c r="D632" s="163" t="s">
        <v>146</v>
      </c>
      <c r="E632" s="164" t="s">
        <v>1</v>
      </c>
      <c r="F632" s="165" t="s">
        <v>1220</v>
      </c>
      <c r="H632" s="166">
        <v>6.7999999999999998</v>
      </c>
      <c r="L632" s="162"/>
      <c r="M632" s="167"/>
      <c r="N632" s="168"/>
      <c r="O632" s="168"/>
      <c r="P632" s="168"/>
      <c r="Q632" s="168"/>
      <c r="R632" s="168"/>
      <c r="S632" s="168"/>
      <c r="T632" s="169"/>
      <c r="AT632" s="164" t="s">
        <v>146</v>
      </c>
      <c r="AU632" s="164" t="s">
        <v>86</v>
      </c>
      <c r="AV632" s="11" t="s">
        <v>86</v>
      </c>
      <c r="AW632" s="11" t="s">
        <v>36</v>
      </c>
      <c r="AX632" s="11" t="s">
        <v>75</v>
      </c>
      <c r="AY632" s="164" t="s">
        <v>137</v>
      </c>
    </row>
    <row r="633" s="11" customFormat="1">
      <c r="B633" s="162"/>
      <c r="D633" s="163" t="s">
        <v>146</v>
      </c>
      <c r="E633" s="164" t="s">
        <v>1</v>
      </c>
      <c r="F633" s="165" t="s">
        <v>1221</v>
      </c>
      <c r="H633" s="166">
        <v>6.7999999999999998</v>
      </c>
      <c r="L633" s="162"/>
      <c r="M633" s="167"/>
      <c r="N633" s="168"/>
      <c r="O633" s="168"/>
      <c r="P633" s="168"/>
      <c r="Q633" s="168"/>
      <c r="R633" s="168"/>
      <c r="S633" s="168"/>
      <c r="T633" s="169"/>
      <c r="AT633" s="164" t="s">
        <v>146</v>
      </c>
      <c r="AU633" s="164" t="s">
        <v>86</v>
      </c>
      <c r="AV633" s="11" t="s">
        <v>86</v>
      </c>
      <c r="AW633" s="11" t="s">
        <v>36</v>
      </c>
      <c r="AX633" s="11" t="s">
        <v>75</v>
      </c>
      <c r="AY633" s="164" t="s">
        <v>137</v>
      </c>
    </row>
    <row r="634" s="13" customFormat="1">
      <c r="B634" s="185"/>
      <c r="D634" s="163" t="s">
        <v>146</v>
      </c>
      <c r="E634" s="186" t="s">
        <v>1</v>
      </c>
      <c r="F634" s="187" t="s">
        <v>1222</v>
      </c>
      <c r="H634" s="186" t="s">
        <v>1</v>
      </c>
      <c r="L634" s="185"/>
      <c r="M634" s="188"/>
      <c r="N634" s="189"/>
      <c r="O634" s="189"/>
      <c r="P634" s="189"/>
      <c r="Q634" s="189"/>
      <c r="R634" s="189"/>
      <c r="S634" s="189"/>
      <c r="T634" s="190"/>
      <c r="AT634" s="186" t="s">
        <v>146</v>
      </c>
      <c r="AU634" s="186" t="s">
        <v>86</v>
      </c>
      <c r="AV634" s="13" t="s">
        <v>83</v>
      </c>
      <c r="AW634" s="13" t="s">
        <v>36</v>
      </c>
      <c r="AX634" s="13" t="s">
        <v>75</v>
      </c>
      <c r="AY634" s="186" t="s">
        <v>137</v>
      </c>
    </row>
    <row r="635" s="11" customFormat="1">
      <c r="B635" s="162"/>
      <c r="D635" s="163" t="s">
        <v>146</v>
      </c>
      <c r="E635" s="164" t="s">
        <v>1</v>
      </c>
      <c r="F635" s="165" t="s">
        <v>1223</v>
      </c>
      <c r="H635" s="166">
        <v>5</v>
      </c>
      <c r="L635" s="162"/>
      <c r="M635" s="167"/>
      <c r="N635" s="168"/>
      <c r="O635" s="168"/>
      <c r="P635" s="168"/>
      <c r="Q635" s="168"/>
      <c r="R635" s="168"/>
      <c r="S635" s="168"/>
      <c r="T635" s="169"/>
      <c r="AT635" s="164" t="s">
        <v>146</v>
      </c>
      <c r="AU635" s="164" t="s">
        <v>86</v>
      </c>
      <c r="AV635" s="11" t="s">
        <v>86</v>
      </c>
      <c r="AW635" s="11" t="s">
        <v>36</v>
      </c>
      <c r="AX635" s="11" t="s">
        <v>75</v>
      </c>
      <c r="AY635" s="164" t="s">
        <v>137</v>
      </c>
    </row>
    <row r="636" s="11" customFormat="1">
      <c r="B636" s="162"/>
      <c r="D636" s="163" t="s">
        <v>146</v>
      </c>
      <c r="E636" s="164" t="s">
        <v>1</v>
      </c>
      <c r="F636" s="165" t="s">
        <v>1224</v>
      </c>
      <c r="H636" s="166">
        <v>5</v>
      </c>
      <c r="L636" s="162"/>
      <c r="M636" s="167"/>
      <c r="N636" s="168"/>
      <c r="O636" s="168"/>
      <c r="P636" s="168"/>
      <c r="Q636" s="168"/>
      <c r="R636" s="168"/>
      <c r="S636" s="168"/>
      <c r="T636" s="169"/>
      <c r="AT636" s="164" t="s">
        <v>146</v>
      </c>
      <c r="AU636" s="164" t="s">
        <v>86</v>
      </c>
      <c r="AV636" s="11" t="s">
        <v>86</v>
      </c>
      <c r="AW636" s="11" t="s">
        <v>36</v>
      </c>
      <c r="AX636" s="11" t="s">
        <v>75</v>
      </c>
      <c r="AY636" s="164" t="s">
        <v>137</v>
      </c>
    </row>
    <row r="637" s="12" customFormat="1">
      <c r="B637" s="175"/>
      <c r="D637" s="163" t="s">
        <v>146</v>
      </c>
      <c r="E637" s="176" t="s">
        <v>1</v>
      </c>
      <c r="F637" s="177" t="s">
        <v>215</v>
      </c>
      <c r="H637" s="178">
        <v>23.600000000000001</v>
      </c>
      <c r="L637" s="175"/>
      <c r="M637" s="179"/>
      <c r="N637" s="180"/>
      <c r="O637" s="180"/>
      <c r="P637" s="180"/>
      <c r="Q637" s="180"/>
      <c r="R637" s="180"/>
      <c r="S637" s="180"/>
      <c r="T637" s="181"/>
      <c r="AT637" s="176" t="s">
        <v>146</v>
      </c>
      <c r="AU637" s="176" t="s">
        <v>86</v>
      </c>
      <c r="AV637" s="12" t="s">
        <v>144</v>
      </c>
      <c r="AW637" s="12" t="s">
        <v>36</v>
      </c>
      <c r="AX637" s="12" t="s">
        <v>83</v>
      </c>
      <c r="AY637" s="176" t="s">
        <v>137</v>
      </c>
    </row>
    <row r="638" s="1" customFormat="1" ht="16.5" customHeight="1">
      <c r="B638" s="151"/>
      <c r="C638" s="191" t="s">
        <v>1225</v>
      </c>
      <c r="D638" s="191" t="s">
        <v>441</v>
      </c>
      <c r="E638" s="192" t="s">
        <v>1210</v>
      </c>
      <c r="F638" s="193" t="s">
        <v>1211</v>
      </c>
      <c r="G638" s="194" t="s">
        <v>175</v>
      </c>
      <c r="H638" s="195">
        <v>0.0080000000000000002</v>
      </c>
      <c r="I638" s="196">
        <v>0</v>
      </c>
      <c r="J638" s="196">
        <f>ROUND(I638*H638,2)</f>
        <v>0</v>
      </c>
      <c r="K638" s="193" t="s">
        <v>143</v>
      </c>
      <c r="L638" s="197"/>
      <c r="M638" s="198" t="s">
        <v>1</v>
      </c>
      <c r="N638" s="199" t="s">
        <v>46</v>
      </c>
      <c r="O638" s="159">
        <v>0</v>
      </c>
      <c r="P638" s="159">
        <f>O638*H638</f>
        <v>0</v>
      </c>
      <c r="Q638" s="159">
        <v>1</v>
      </c>
      <c r="R638" s="159">
        <f>Q638*H638</f>
        <v>0.0080000000000000002</v>
      </c>
      <c r="S638" s="159">
        <v>0</v>
      </c>
      <c r="T638" s="160">
        <f>S638*H638</f>
        <v>0</v>
      </c>
      <c r="AR638" s="17" t="s">
        <v>501</v>
      </c>
      <c r="AT638" s="17" t="s">
        <v>441</v>
      </c>
      <c r="AU638" s="17" t="s">
        <v>86</v>
      </c>
      <c r="AY638" s="17" t="s">
        <v>137</v>
      </c>
      <c r="BE638" s="161">
        <f>IF(N638="základní",J638,0)</f>
        <v>0</v>
      </c>
      <c r="BF638" s="161">
        <f>IF(N638="snížená",J638,0)</f>
        <v>0</v>
      </c>
      <c r="BG638" s="161">
        <f>IF(N638="zákl. přenesená",J638,0)</f>
        <v>0</v>
      </c>
      <c r="BH638" s="161">
        <f>IF(N638="sníž. přenesená",J638,0)</f>
        <v>0</v>
      </c>
      <c r="BI638" s="161">
        <f>IF(N638="nulová",J638,0)</f>
        <v>0</v>
      </c>
      <c r="BJ638" s="17" t="s">
        <v>83</v>
      </c>
      <c r="BK638" s="161">
        <f>ROUND(I638*H638,2)</f>
        <v>0</v>
      </c>
      <c r="BL638" s="17" t="s">
        <v>322</v>
      </c>
      <c r="BM638" s="17" t="s">
        <v>1226</v>
      </c>
    </row>
    <row r="639" s="1" customFormat="1">
      <c r="B639" s="32"/>
      <c r="D639" s="163" t="s">
        <v>152</v>
      </c>
      <c r="F639" s="170" t="s">
        <v>1213</v>
      </c>
      <c r="L639" s="32"/>
      <c r="M639" s="171"/>
      <c r="N639" s="62"/>
      <c r="O639" s="62"/>
      <c r="P639" s="62"/>
      <c r="Q639" s="62"/>
      <c r="R639" s="62"/>
      <c r="S639" s="62"/>
      <c r="T639" s="63"/>
      <c r="AT639" s="17" t="s">
        <v>152</v>
      </c>
      <c r="AU639" s="17" t="s">
        <v>86</v>
      </c>
    </row>
    <row r="640" s="11" customFormat="1">
      <c r="B640" s="162"/>
      <c r="D640" s="163" t="s">
        <v>146</v>
      </c>
      <c r="F640" s="165" t="s">
        <v>1227</v>
      </c>
      <c r="H640" s="166">
        <v>0.0080000000000000002</v>
      </c>
      <c r="L640" s="162"/>
      <c r="M640" s="167"/>
      <c r="N640" s="168"/>
      <c r="O640" s="168"/>
      <c r="P640" s="168"/>
      <c r="Q640" s="168"/>
      <c r="R640" s="168"/>
      <c r="S640" s="168"/>
      <c r="T640" s="169"/>
      <c r="AT640" s="164" t="s">
        <v>146</v>
      </c>
      <c r="AU640" s="164" t="s">
        <v>86</v>
      </c>
      <c r="AV640" s="11" t="s">
        <v>86</v>
      </c>
      <c r="AW640" s="11" t="s">
        <v>3</v>
      </c>
      <c r="AX640" s="11" t="s">
        <v>83</v>
      </c>
      <c r="AY640" s="164" t="s">
        <v>137</v>
      </c>
    </row>
    <row r="641" s="1" customFormat="1" ht="16.5" customHeight="1">
      <c r="B641" s="151"/>
      <c r="C641" s="152" t="s">
        <v>1228</v>
      </c>
      <c r="D641" s="152" t="s">
        <v>139</v>
      </c>
      <c r="E641" s="153" t="s">
        <v>1229</v>
      </c>
      <c r="F641" s="154" t="s">
        <v>1230</v>
      </c>
      <c r="G641" s="155" t="s">
        <v>150</v>
      </c>
      <c r="H641" s="156">
        <v>221.30099999999999</v>
      </c>
      <c r="I641" s="157">
        <v>0</v>
      </c>
      <c r="J641" s="157">
        <f>ROUND(I641*H641,2)</f>
        <v>0</v>
      </c>
      <c r="K641" s="154" t="s">
        <v>143</v>
      </c>
      <c r="L641" s="32"/>
      <c r="M641" s="60" t="s">
        <v>1</v>
      </c>
      <c r="N641" s="158" t="s">
        <v>46</v>
      </c>
      <c r="O641" s="159">
        <v>0</v>
      </c>
      <c r="P641" s="159">
        <f>O641*H641</f>
        <v>0</v>
      </c>
      <c r="Q641" s="159">
        <v>0</v>
      </c>
      <c r="R641" s="159">
        <f>Q641*H641</f>
        <v>0</v>
      </c>
      <c r="S641" s="159">
        <v>0</v>
      </c>
      <c r="T641" s="160">
        <f>S641*H641</f>
        <v>0</v>
      </c>
      <c r="AR641" s="17" t="s">
        <v>322</v>
      </c>
      <c r="AT641" s="17" t="s">
        <v>139</v>
      </c>
      <c r="AU641" s="17" t="s">
        <v>86</v>
      </c>
      <c r="AY641" s="17" t="s">
        <v>137</v>
      </c>
      <c r="BE641" s="161">
        <f>IF(N641="základní",J641,0)</f>
        <v>0</v>
      </c>
      <c r="BF641" s="161">
        <f>IF(N641="snížená",J641,0)</f>
        <v>0</v>
      </c>
      <c r="BG641" s="161">
        <f>IF(N641="zákl. přenesená",J641,0)</f>
        <v>0</v>
      </c>
      <c r="BH641" s="161">
        <f>IF(N641="sníž. přenesená",J641,0)</f>
        <v>0</v>
      </c>
      <c r="BI641" s="161">
        <f>IF(N641="nulová",J641,0)</f>
        <v>0</v>
      </c>
      <c r="BJ641" s="17" t="s">
        <v>83</v>
      </c>
      <c r="BK641" s="161">
        <f>ROUND(I641*H641,2)</f>
        <v>0</v>
      </c>
      <c r="BL641" s="17" t="s">
        <v>322</v>
      </c>
      <c r="BM641" s="17" t="s">
        <v>1231</v>
      </c>
    </row>
    <row r="642" s="1" customFormat="1">
      <c r="B642" s="32"/>
      <c r="D642" s="163" t="s">
        <v>152</v>
      </c>
      <c r="F642" s="170" t="s">
        <v>1232</v>
      </c>
      <c r="L642" s="32"/>
      <c r="M642" s="171"/>
      <c r="N642" s="62"/>
      <c r="O642" s="62"/>
      <c r="P642" s="62"/>
      <c r="Q642" s="62"/>
      <c r="R642" s="62"/>
      <c r="S642" s="62"/>
      <c r="T642" s="63"/>
      <c r="AT642" s="17" t="s">
        <v>152</v>
      </c>
      <c r="AU642" s="17" t="s">
        <v>86</v>
      </c>
    </row>
    <row r="643" s="13" customFormat="1">
      <c r="B643" s="185"/>
      <c r="D643" s="163" t="s">
        <v>146</v>
      </c>
      <c r="E643" s="186" t="s">
        <v>1</v>
      </c>
      <c r="F643" s="187" t="s">
        <v>618</v>
      </c>
      <c r="H643" s="186" t="s">
        <v>1</v>
      </c>
      <c r="L643" s="185"/>
      <c r="M643" s="188"/>
      <c r="N643" s="189"/>
      <c r="O643" s="189"/>
      <c r="P643" s="189"/>
      <c r="Q643" s="189"/>
      <c r="R643" s="189"/>
      <c r="S643" s="189"/>
      <c r="T643" s="190"/>
      <c r="AT643" s="186" t="s">
        <v>146</v>
      </c>
      <c r="AU643" s="186" t="s">
        <v>86</v>
      </c>
      <c r="AV643" s="13" t="s">
        <v>83</v>
      </c>
      <c r="AW643" s="13" t="s">
        <v>36</v>
      </c>
      <c r="AX643" s="13" t="s">
        <v>75</v>
      </c>
      <c r="AY643" s="186" t="s">
        <v>137</v>
      </c>
    </row>
    <row r="644" s="11" customFormat="1">
      <c r="B644" s="162"/>
      <c r="D644" s="163" t="s">
        <v>146</v>
      </c>
      <c r="E644" s="164" t="s">
        <v>1</v>
      </c>
      <c r="F644" s="165" t="s">
        <v>1233</v>
      </c>
      <c r="H644" s="166">
        <v>27.599</v>
      </c>
      <c r="L644" s="162"/>
      <c r="M644" s="167"/>
      <c r="N644" s="168"/>
      <c r="O644" s="168"/>
      <c r="P644" s="168"/>
      <c r="Q644" s="168"/>
      <c r="R644" s="168"/>
      <c r="S644" s="168"/>
      <c r="T644" s="169"/>
      <c r="AT644" s="164" t="s">
        <v>146</v>
      </c>
      <c r="AU644" s="164" t="s">
        <v>86</v>
      </c>
      <c r="AV644" s="11" t="s">
        <v>86</v>
      </c>
      <c r="AW644" s="11" t="s">
        <v>36</v>
      </c>
      <c r="AX644" s="11" t="s">
        <v>75</v>
      </c>
      <c r="AY644" s="164" t="s">
        <v>137</v>
      </c>
    </row>
    <row r="645" s="11" customFormat="1">
      <c r="B645" s="162"/>
      <c r="D645" s="163" t="s">
        <v>146</v>
      </c>
      <c r="E645" s="164" t="s">
        <v>1</v>
      </c>
      <c r="F645" s="165" t="s">
        <v>1234</v>
      </c>
      <c r="H645" s="166">
        <v>54.683999999999998</v>
      </c>
      <c r="L645" s="162"/>
      <c r="M645" s="167"/>
      <c r="N645" s="168"/>
      <c r="O645" s="168"/>
      <c r="P645" s="168"/>
      <c r="Q645" s="168"/>
      <c r="R645" s="168"/>
      <c r="S645" s="168"/>
      <c r="T645" s="169"/>
      <c r="AT645" s="164" t="s">
        <v>146</v>
      </c>
      <c r="AU645" s="164" t="s">
        <v>86</v>
      </c>
      <c r="AV645" s="11" t="s">
        <v>86</v>
      </c>
      <c r="AW645" s="11" t="s">
        <v>36</v>
      </c>
      <c r="AX645" s="11" t="s">
        <v>75</v>
      </c>
      <c r="AY645" s="164" t="s">
        <v>137</v>
      </c>
    </row>
    <row r="646" s="11" customFormat="1">
      <c r="B646" s="162"/>
      <c r="D646" s="163" t="s">
        <v>146</v>
      </c>
      <c r="E646" s="164" t="s">
        <v>1</v>
      </c>
      <c r="F646" s="165" t="s">
        <v>1235</v>
      </c>
      <c r="H646" s="166">
        <v>41.700000000000003</v>
      </c>
      <c r="L646" s="162"/>
      <c r="M646" s="167"/>
      <c r="N646" s="168"/>
      <c r="O646" s="168"/>
      <c r="P646" s="168"/>
      <c r="Q646" s="168"/>
      <c r="R646" s="168"/>
      <c r="S646" s="168"/>
      <c r="T646" s="169"/>
      <c r="AT646" s="164" t="s">
        <v>146</v>
      </c>
      <c r="AU646" s="164" t="s">
        <v>86</v>
      </c>
      <c r="AV646" s="11" t="s">
        <v>86</v>
      </c>
      <c r="AW646" s="11" t="s">
        <v>36</v>
      </c>
      <c r="AX646" s="11" t="s">
        <v>75</v>
      </c>
      <c r="AY646" s="164" t="s">
        <v>137</v>
      </c>
    </row>
    <row r="647" s="11" customFormat="1">
      <c r="B647" s="162"/>
      <c r="D647" s="163" t="s">
        <v>146</v>
      </c>
      <c r="E647" s="164" t="s">
        <v>1</v>
      </c>
      <c r="F647" s="165" t="s">
        <v>1236</v>
      </c>
      <c r="H647" s="166">
        <v>41.700000000000003</v>
      </c>
      <c r="L647" s="162"/>
      <c r="M647" s="167"/>
      <c r="N647" s="168"/>
      <c r="O647" s="168"/>
      <c r="P647" s="168"/>
      <c r="Q647" s="168"/>
      <c r="R647" s="168"/>
      <c r="S647" s="168"/>
      <c r="T647" s="169"/>
      <c r="AT647" s="164" t="s">
        <v>146</v>
      </c>
      <c r="AU647" s="164" t="s">
        <v>86</v>
      </c>
      <c r="AV647" s="11" t="s">
        <v>86</v>
      </c>
      <c r="AW647" s="11" t="s">
        <v>36</v>
      </c>
      <c r="AX647" s="11" t="s">
        <v>75</v>
      </c>
      <c r="AY647" s="164" t="s">
        <v>137</v>
      </c>
    </row>
    <row r="648" s="11" customFormat="1">
      <c r="B648" s="162"/>
      <c r="D648" s="163" t="s">
        <v>146</v>
      </c>
      <c r="E648" s="164" t="s">
        <v>1</v>
      </c>
      <c r="F648" s="165" t="s">
        <v>1237</v>
      </c>
      <c r="H648" s="166">
        <v>17.66</v>
      </c>
      <c r="L648" s="162"/>
      <c r="M648" s="167"/>
      <c r="N648" s="168"/>
      <c r="O648" s="168"/>
      <c r="P648" s="168"/>
      <c r="Q648" s="168"/>
      <c r="R648" s="168"/>
      <c r="S648" s="168"/>
      <c r="T648" s="169"/>
      <c r="AT648" s="164" t="s">
        <v>146</v>
      </c>
      <c r="AU648" s="164" t="s">
        <v>86</v>
      </c>
      <c r="AV648" s="11" t="s">
        <v>86</v>
      </c>
      <c r="AW648" s="11" t="s">
        <v>36</v>
      </c>
      <c r="AX648" s="11" t="s">
        <v>75</v>
      </c>
      <c r="AY648" s="164" t="s">
        <v>137</v>
      </c>
    </row>
    <row r="649" s="11" customFormat="1">
      <c r="B649" s="162"/>
      <c r="D649" s="163" t="s">
        <v>146</v>
      </c>
      <c r="E649" s="164" t="s">
        <v>1</v>
      </c>
      <c r="F649" s="165" t="s">
        <v>1238</v>
      </c>
      <c r="H649" s="166">
        <v>17.84</v>
      </c>
      <c r="L649" s="162"/>
      <c r="M649" s="167"/>
      <c r="N649" s="168"/>
      <c r="O649" s="168"/>
      <c r="P649" s="168"/>
      <c r="Q649" s="168"/>
      <c r="R649" s="168"/>
      <c r="S649" s="168"/>
      <c r="T649" s="169"/>
      <c r="AT649" s="164" t="s">
        <v>146</v>
      </c>
      <c r="AU649" s="164" t="s">
        <v>86</v>
      </c>
      <c r="AV649" s="11" t="s">
        <v>86</v>
      </c>
      <c r="AW649" s="11" t="s">
        <v>36</v>
      </c>
      <c r="AX649" s="11" t="s">
        <v>75</v>
      </c>
      <c r="AY649" s="164" t="s">
        <v>137</v>
      </c>
    </row>
    <row r="650" s="14" customFormat="1">
      <c r="B650" s="200"/>
      <c r="D650" s="163" t="s">
        <v>146</v>
      </c>
      <c r="E650" s="201" t="s">
        <v>1</v>
      </c>
      <c r="F650" s="202" t="s">
        <v>473</v>
      </c>
      <c r="H650" s="203">
        <v>201.18299999999999</v>
      </c>
      <c r="L650" s="200"/>
      <c r="M650" s="204"/>
      <c r="N650" s="205"/>
      <c r="O650" s="205"/>
      <c r="P650" s="205"/>
      <c r="Q650" s="205"/>
      <c r="R650" s="205"/>
      <c r="S650" s="205"/>
      <c r="T650" s="206"/>
      <c r="AT650" s="201" t="s">
        <v>146</v>
      </c>
      <c r="AU650" s="201" t="s">
        <v>86</v>
      </c>
      <c r="AV650" s="14" t="s">
        <v>155</v>
      </c>
      <c r="AW650" s="14" t="s">
        <v>36</v>
      </c>
      <c r="AX650" s="14" t="s">
        <v>75</v>
      </c>
      <c r="AY650" s="201" t="s">
        <v>137</v>
      </c>
    </row>
    <row r="651" s="11" customFormat="1">
      <c r="B651" s="162"/>
      <c r="D651" s="163" t="s">
        <v>146</v>
      </c>
      <c r="E651" s="164" t="s">
        <v>1</v>
      </c>
      <c r="F651" s="165" t="s">
        <v>1239</v>
      </c>
      <c r="H651" s="166">
        <v>20.117999999999999</v>
      </c>
      <c r="L651" s="162"/>
      <c r="M651" s="167"/>
      <c r="N651" s="168"/>
      <c r="O651" s="168"/>
      <c r="P651" s="168"/>
      <c r="Q651" s="168"/>
      <c r="R651" s="168"/>
      <c r="S651" s="168"/>
      <c r="T651" s="169"/>
      <c r="AT651" s="164" t="s">
        <v>146</v>
      </c>
      <c r="AU651" s="164" t="s">
        <v>86</v>
      </c>
      <c r="AV651" s="11" t="s">
        <v>86</v>
      </c>
      <c r="AW651" s="11" t="s">
        <v>36</v>
      </c>
      <c r="AX651" s="11" t="s">
        <v>75</v>
      </c>
      <c r="AY651" s="164" t="s">
        <v>137</v>
      </c>
    </row>
    <row r="652" s="12" customFormat="1">
      <c r="B652" s="175"/>
      <c r="D652" s="163" t="s">
        <v>146</v>
      </c>
      <c r="E652" s="176" t="s">
        <v>1</v>
      </c>
      <c r="F652" s="177" t="s">
        <v>215</v>
      </c>
      <c r="H652" s="178">
        <v>221.30099999999999</v>
      </c>
      <c r="L652" s="175"/>
      <c r="M652" s="179"/>
      <c r="N652" s="180"/>
      <c r="O652" s="180"/>
      <c r="P652" s="180"/>
      <c r="Q652" s="180"/>
      <c r="R652" s="180"/>
      <c r="S652" s="180"/>
      <c r="T652" s="181"/>
      <c r="AT652" s="176" t="s">
        <v>146</v>
      </c>
      <c r="AU652" s="176" t="s">
        <v>86</v>
      </c>
      <c r="AV652" s="12" t="s">
        <v>144</v>
      </c>
      <c r="AW652" s="12" t="s">
        <v>36</v>
      </c>
      <c r="AX652" s="12" t="s">
        <v>83</v>
      </c>
      <c r="AY652" s="176" t="s">
        <v>137</v>
      </c>
    </row>
    <row r="653" s="1" customFormat="1" ht="16.5" customHeight="1">
      <c r="B653" s="151"/>
      <c r="C653" s="191" t="s">
        <v>1240</v>
      </c>
      <c r="D653" s="191" t="s">
        <v>441</v>
      </c>
      <c r="E653" s="192" t="s">
        <v>1197</v>
      </c>
      <c r="F653" s="193" t="s">
        <v>1198</v>
      </c>
      <c r="G653" s="194" t="s">
        <v>175</v>
      </c>
      <c r="H653" s="195">
        <v>0.076999999999999999</v>
      </c>
      <c r="I653" s="196">
        <v>0</v>
      </c>
      <c r="J653" s="196">
        <f>ROUND(I653*H653,2)</f>
        <v>0</v>
      </c>
      <c r="K653" s="193" t="s">
        <v>143</v>
      </c>
      <c r="L653" s="197"/>
      <c r="M653" s="198" t="s">
        <v>1</v>
      </c>
      <c r="N653" s="199" t="s">
        <v>46</v>
      </c>
      <c r="O653" s="159">
        <v>0</v>
      </c>
      <c r="P653" s="159">
        <f>O653*H653</f>
        <v>0</v>
      </c>
      <c r="Q653" s="159">
        <v>1</v>
      </c>
      <c r="R653" s="159">
        <f>Q653*H653</f>
        <v>0.076999999999999999</v>
      </c>
      <c r="S653" s="159">
        <v>0</v>
      </c>
      <c r="T653" s="160">
        <f>S653*H653</f>
        <v>0</v>
      </c>
      <c r="AR653" s="17" t="s">
        <v>501</v>
      </c>
      <c r="AT653" s="17" t="s">
        <v>441</v>
      </c>
      <c r="AU653" s="17" t="s">
        <v>86</v>
      </c>
      <c r="AY653" s="17" t="s">
        <v>137</v>
      </c>
      <c r="BE653" s="161">
        <f>IF(N653="základní",J653,0)</f>
        <v>0</v>
      </c>
      <c r="BF653" s="161">
        <f>IF(N653="snížená",J653,0)</f>
        <v>0</v>
      </c>
      <c r="BG653" s="161">
        <f>IF(N653="zákl. přenesená",J653,0)</f>
        <v>0</v>
      </c>
      <c r="BH653" s="161">
        <f>IF(N653="sníž. přenesená",J653,0)</f>
        <v>0</v>
      </c>
      <c r="BI653" s="161">
        <f>IF(N653="nulová",J653,0)</f>
        <v>0</v>
      </c>
      <c r="BJ653" s="17" t="s">
        <v>83</v>
      </c>
      <c r="BK653" s="161">
        <f>ROUND(I653*H653,2)</f>
        <v>0</v>
      </c>
      <c r="BL653" s="17" t="s">
        <v>322</v>
      </c>
      <c r="BM653" s="17" t="s">
        <v>1241</v>
      </c>
    </row>
    <row r="654" s="1" customFormat="1">
      <c r="B654" s="32"/>
      <c r="D654" s="163" t="s">
        <v>152</v>
      </c>
      <c r="F654" s="170" t="s">
        <v>1200</v>
      </c>
      <c r="L654" s="32"/>
      <c r="M654" s="171"/>
      <c r="N654" s="62"/>
      <c r="O654" s="62"/>
      <c r="P654" s="62"/>
      <c r="Q654" s="62"/>
      <c r="R654" s="62"/>
      <c r="S654" s="62"/>
      <c r="T654" s="63"/>
      <c r="AT654" s="17" t="s">
        <v>152</v>
      </c>
      <c r="AU654" s="17" t="s">
        <v>86</v>
      </c>
    </row>
    <row r="655" s="11" customFormat="1">
      <c r="B655" s="162"/>
      <c r="D655" s="163" t="s">
        <v>146</v>
      </c>
      <c r="F655" s="165" t="s">
        <v>1242</v>
      </c>
      <c r="H655" s="166">
        <v>0.076999999999999999</v>
      </c>
      <c r="L655" s="162"/>
      <c r="M655" s="167"/>
      <c r="N655" s="168"/>
      <c r="O655" s="168"/>
      <c r="P655" s="168"/>
      <c r="Q655" s="168"/>
      <c r="R655" s="168"/>
      <c r="S655" s="168"/>
      <c r="T655" s="169"/>
      <c r="AT655" s="164" t="s">
        <v>146</v>
      </c>
      <c r="AU655" s="164" t="s">
        <v>86</v>
      </c>
      <c r="AV655" s="11" t="s">
        <v>86</v>
      </c>
      <c r="AW655" s="11" t="s">
        <v>3</v>
      </c>
      <c r="AX655" s="11" t="s">
        <v>83</v>
      </c>
      <c r="AY655" s="164" t="s">
        <v>137</v>
      </c>
    </row>
    <row r="656" s="1" customFormat="1" ht="16.5" customHeight="1">
      <c r="B656" s="151"/>
      <c r="C656" s="152" t="s">
        <v>1243</v>
      </c>
      <c r="D656" s="152" t="s">
        <v>139</v>
      </c>
      <c r="E656" s="153" t="s">
        <v>1244</v>
      </c>
      <c r="F656" s="154" t="s">
        <v>1245</v>
      </c>
      <c r="G656" s="155" t="s">
        <v>150</v>
      </c>
      <c r="H656" s="156">
        <v>442.60199999999998</v>
      </c>
      <c r="I656" s="157">
        <v>0</v>
      </c>
      <c r="J656" s="157">
        <f>ROUND(I656*H656,2)</f>
        <v>0</v>
      </c>
      <c r="K656" s="154" t="s">
        <v>143</v>
      </c>
      <c r="L656" s="32"/>
      <c r="M656" s="60" t="s">
        <v>1</v>
      </c>
      <c r="N656" s="158" t="s">
        <v>46</v>
      </c>
      <c r="O656" s="159">
        <v>0</v>
      </c>
      <c r="P656" s="159">
        <f>O656*H656</f>
        <v>0</v>
      </c>
      <c r="Q656" s="159">
        <v>0</v>
      </c>
      <c r="R656" s="159">
        <f>Q656*H656</f>
        <v>0</v>
      </c>
      <c r="S656" s="159">
        <v>0</v>
      </c>
      <c r="T656" s="160">
        <f>S656*H656</f>
        <v>0</v>
      </c>
      <c r="AR656" s="17" t="s">
        <v>322</v>
      </c>
      <c r="AT656" s="17" t="s">
        <v>139</v>
      </c>
      <c r="AU656" s="17" t="s">
        <v>86</v>
      </c>
      <c r="AY656" s="17" t="s">
        <v>137</v>
      </c>
      <c r="BE656" s="161">
        <f>IF(N656="základní",J656,0)</f>
        <v>0</v>
      </c>
      <c r="BF656" s="161">
        <f>IF(N656="snížená",J656,0)</f>
        <v>0</v>
      </c>
      <c r="BG656" s="161">
        <f>IF(N656="zákl. přenesená",J656,0)</f>
        <v>0</v>
      </c>
      <c r="BH656" s="161">
        <f>IF(N656="sníž. přenesená",J656,0)</f>
        <v>0</v>
      </c>
      <c r="BI656" s="161">
        <f>IF(N656="nulová",J656,0)</f>
        <v>0</v>
      </c>
      <c r="BJ656" s="17" t="s">
        <v>83</v>
      </c>
      <c r="BK656" s="161">
        <f>ROUND(I656*H656,2)</f>
        <v>0</v>
      </c>
      <c r="BL656" s="17" t="s">
        <v>322</v>
      </c>
      <c r="BM656" s="17" t="s">
        <v>1246</v>
      </c>
    </row>
    <row r="657" s="1" customFormat="1">
      <c r="B657" s="32"/>
      <c r="D657" s="163" t="s">
        <v>152</v>
      </c>
      <c r="F657" s="170" t="s">
        <v>1247</v>
      </c>
      <c r="L657" s="32"/>
      <c r="M657" s="171"/>
      <c r="N657" s="62"/>
      <c r="O657" s="62"/>
      <c r="P657" s="62"/>
      <c r="Q657" s="62"/>
      <c r="R657" s="62"/>
      <c r="S657" s="62"/>
      <c r="T657" s="63"/>
      <c r="AT657" s="17" t="s">
        <v>152</v>
      </c>
      <c r="AU657" s="17" t="s">
        <v>86</v>
      </c>
    </row>
    <row r="658" s="11" customFormat="1">
      <c r="B658" s="162"/>
      <c r="D658" s="163" t="s">
        <v>146</v>
      </c>
      <c r="E658" s="164" t="s">
        <v>1</v>
      </c>
      <c r="F658" s="165" t="s">
        <v>1248</v>
      </c>
      <c r="H658" s="166">
        <v>442.60199999999998</v>
      </c>
      <c r="L658" s="162"/>
      <c r="M658" s="167"/>
      <c r="N658" s="168"/>
      <c r="O658" s="168"/>
      <c r="P658" s="168"/>
      <c r="Q658" s="168"/>
      <c r="R658" s="168"/>
      <c r="S658" s="168"/>
      <c r="T658" s="169"/>
      <c r="AT658" s="164" t="s">
        <v>146</v>
      </c>
      <c r="AU658" s="164" t="s">
        <v>86</v>
      </c>
      <c r="AV658" s="11" t="s">
        <v>86</v>
      </c>
      <c r="AW658" s="11" t="s">
        <v>36</v>
      </c>
      <c r="AX658" s="11" t="s">
        <v>83</v>
      </c>
      <c r="AY658" s="164" t="s">
        <v>137</v>
      </c>
    </row>
    <row r="659" s="1" customFormat="1" ht="16.5" customHeight="1">
      <c r="B659" s="151"/>
      <c r="C659" s="191" t="s">
        <v>1249</v>
      </c>
      <c r="D659" s="191" t="s">
        <v>441</v>
      </c>
      <c r="E659" s="192" t="s">
        <v>1210</v>
      </c>
      <c r="F659" s="193" t="s">
        <v>1211</v>
      </c>
      <c r="G659" s="194" t="s">
        <v>175</v>
      </c>
      <c r="H659" s="195">
        <v>0.19900000000000001</v>
      </c>
      <c r="I659" s="196">
        <v>0</v>
      </c>
      <c r="J659" s="196">
        <f>ROUND(I659*H659,2)</f>
        <v>0</v>
      </c>
      <c r="K659" s="193" t="s">
        <v>143</v>
      </c>
      <c r="L659" s="197"/>
      <c r="M659" s="198" t="s">
        <v>1</v>
      </c>
      <c r="N659" s="199" t="s">
        <v>46</v>
      </c>
      <c r="O659" s="159">
        <v>0</v>
      </c>
      <c r="P659" s="159">
        <f>O659*H659</f>
        <v>0</v>
      </c>
      <c r="Q659" s="159">
        <v>1</v>
      </c>
      <c r="R659" s="159">
        <f>Q659*H659</f>
        <v>0.19900000000000001</v>
      </c>
      <c r="S659" s="159">
        <v>0</v>
      </c>
      <c r="T659" s="160">
        <f>S659*H659</f>
        <v>0</v>
      </c>
      <c r="AR659" s="17" t="s">
        <v>501</v>
      </c>
      <c r="AT659" s="17" t="s">
        <v>441</v>
      </c>
      <c r="AU659" s="17" t="s">
        <v>86</v>
      </c>
      <c r="AY659" s="17" t="s">
        <v>137</v>
      </c>
      <c r="BE659" s="161">
        <f>IF(N659="základní",J659,0)</f>
        <v>0</v>
      </c>
      <c r="BF659" s="161">
        <f>IF(N659="snížená",J659,0)</f>
        <v>0</v>
      </c>
      <c r="BG659" s="161">
        <f>IF(N659="zákl. přenesená",J659,0)</f>
        <v>0</v>
      </c>
      <c r="BH659" s="161">
        <f>IF(N659="sníž. přenesená",J659,0)</f>
        <v>0</v>
      </c>
      <c r="BI659" s="161">
        <f>IF(N659="nulová",J659,0)</f>
        <v>0</v>
      </c>
      <c r="BJ659" s="17" t="s">
        <v>83</v>
      </c>
      <c r="BK659" s="161">
        <f>ROUND(I659*H659,2)</f>
        <v>0</v>
      </c>
      <c r="BL659" s="17" t="s">
        <v>322</v>
      </c>
      <c r="BM659" s="17" t="s">
        <v>1250</v>
      </c>
    </row>
    <row r="660" s="1" customFormat="1">
      <c r="B660" s="32"/>
      <c r="D660" s="163" t="s">
        <v>152</v>
      </c>
      <c r="F660" s="170" t="s">
        <v>1213</v>
      </c>
      <c r="L660" s="32"/>
      <c r="M660" s="171"/>
      <c r="N660" s="62"/>
      <c r="O660" s="62"/>
      <c r="P660" s="62"/>
      <c r="Q660" s="62"/>
      <c r="R660" s="62"/>
      <c r="S660" s="62"/>
      <c r="T660" s="63"/>
      <c r="AT660" s="17" t="s">
        <v>152</v>
      </c>
      <c r="AU660" s="17" t="s">
        <v>86</v>
      </c>
    </row>
    <row r="661" s="11" customFormat="1">
      <c r="B661" s="162"/>
      <c r="D661" s="163" t="s">
        <v>146</v>
      </c>
      <c r="F661" s="165" t="s">
        <v>1251</v>
      </c>
      <c r="H661" s="166">
        <v>0.19900000000000001</v>
      </c>
      <c r="L661" s="162"/>
      <c r="M661" s="167"/>
      <c r="N661" s="168"/>
      <c r="O661" s="168"/>
      <c r="P661" s="168"/>
      <c r="Q661" s="168"/>
      <c r="R661" s="168"/>
      <c r="S661" s="168"/>
      <c r="T661" s="169"/>
      <c r="AT661" s="164" t="s">
        <v>146</v>
      </c>
      <c r="AU661" s="164" t="s">
        <v>86</v>
      </c>
      <c r="AV661" s="11" t="s">
        <v>86</v>
      </c>
      <c r="AW661" s="11" t="s">
        <v>3</v>
      </c>
      <c r="AX661" s="11" t="s">
        <v>83</v>
      </c>
      <c r="AY661" s="164" t="s">
        <v>137</v>
      </c>
    </row>
    <row r="662" s="1" customFormat="1" ht="16.5" customHeight="1">
      <c r="B662" s="151"/>
      <c r="C662" s="152" t="s">
        <v>1252</v>
      </c>
      <c r="D662" s="152" t="s">
        <v>139</v>
      </c>
      <c r="E662" s="153" t="s">
        <v>1253</v>
      </c>
      <c r="F662" s="154" t="s">
        <v>1254</v>
      </c>
      <c r="G662" s="155" t="s">
        <v>150</v>
      </c>
      <c r="H662" s="156">
        <v>78.400000000000006</v>
      </c>
      <c r="I662" s="157">
        <v>0</v>
      </c>
      <c r="J662" s="157">
        <f>ROUND(I662*H662,2)</f>
        <v>0</v>
      </c>
      <c r="K662" s="154" t="s">
        <v>143</v>
      </c>
      <c r="L662" s="32"/>
      <c r="M662" s="60" t="s">
        <v>1</v>
      </c>
      <c r="N662" s="158" t="s">
        <v>46</v>
      </c>
      <c r="O662" s="159">
        <v>0</v>
      </c>
      <c r="P662" s="159">
        <f>O662*H662</f>
        <v>0</v>
      </c>
      <c r="Q662" s="159">
        <v>0</v>
      </c>
      <c r="R662" s="159">
        <f>Q662*H662</f>
        <v>0</v>
      </c>
      <c r="S662" s="159">
        <v>0</v>
      </c>
      <c r="T662" s="160">
        <f>S662*H662</f>
        <v>0</v>
      </c>
      <c r="AR662" s="17" t="s">
        <v>322</v>
      </c>
      <c r="AT662" s="17" t="s">
        <v>139</v>
      </c>
      <c r="AU662" s="17" t="s">
        <v>86</v>
      </c>
      <c r="AY662" s="17" t="s">
        <v>137</v>
      </c>
      <c r="BE662" s="161">
        <f>IF(N662="základní",J662,0)</f>
        <v>0</v>
      </c>
      <c r="BF662" s="161">
        <f>IF(N662="snížená",J662,0)</f>
        <v>0</v>
      </c>
      <c r="BG662" s="161">
        <f>IF(N662="zákl. přenesená",J662,0)</f>
        <v>0</v>
      </c>
      <c r="BH662" s="161">
        <f>IF(N662="sníž. přenesená",J662,0)</f>
        <v>0</v>
      </c>
      <c r="BI662" s="161">
        <f>IF(N662="nulová",J662,0)</f>
        <v>0</v>
      </c>
      <c r="BJ662" s="17" t="s">
        <v>83</v>
      </c>
      <c r="BK662" s="161">
        <f>ROUND(I662*H662,2)</f>
        <v>0</v>
      </c>
      <c r="BL662" s="17" t="s">
        <v>322</v>
      </c>
      <c r="BM662" s="17" t="s">
        <v>1255</v>
      </c>
    </row>
    <row r="663" s="1" customFormat="1">
      <c r="B663" s="32"/>
      <c r="D663" s="163" t="s">
        <v>152</v>
      </c>
      <c r="F663" s="170" t="s">
        <v>1256</v>
      </c>
      <c r="L663" s="32"/>
      <c r="M663" s="171"/>
      <c r="N663" s="62"/>
      <c r="O663" s="62"/>
      <c r="P663" s="62"/>
      <c r="Q663" s="62"/>
      <c r="R663" s="62"/>
      <c r="S663" s="62"/>
      <c r="T663" s="63"/>
      <c r="AT663" s="17" t="s">
        <v>152</v>
      </c>
      <c r="AU663" s="17" t="s">
        <v>86</v>
      </c>
    </row>
    <row r="664" s="13" customFormat="1">
      <c r="B664" s="185"/>
      <c r="D664" s="163" t="s">
        <v>146</v>
      </c>
      <c r="E664" s="186" t="s">
        <v>1</v>
      </c>
      <c r="F664" s="187" t="s">
        <v>618</v>
      </c>
      <c r="H664" s="186" t="s">
        <v>1</v>
      </c>
      <c r="L664" s="185"/>
      <c r="M664" s="188"/>
      <c r="N664" s="189"/>
      <c r="O664" s="189"/>
      <c r="P664" s="189"/>
      <c r="Q664" s="189"/>
      <c r="R664" s="189"/>
      <c r="S664" s="189"/>
      <c r="T664" s="190"/>
      <c r="AT664" s="186" t="s">
        <v>146</v>
      </c>
      <c r="AU664" s="186" t="s">
        <v>86</v>
      </c>
      <c r="AV664" s="13" t="s">
        <v>83</v>
      </c>
      <c r="AW664" s="13" t="s">
        <v>36</v>
      </c>
      <c r="AX664" s="13" t="s">
        <v>75</v>
      </c>
      <c r="AY664" s="186" t="s">
        <v>137</v>
      </c>
    </row>
    <row r="665" s="11" customFormat="1">
      <c r="B665" s="162"/>
      <c r="D665" s="163" t="s">
        <v>146</v>
      </c>
      <c r="E665" s="164" t="s">
        <v>1</v>
      </c>
      <c r="F665" s="165" t="s">
        <v>1257</v>
      </c>
      <c r="H665" s="166">
        <v>39.200000000000003</v>
      </c>
      <c r="L665" s="162"/>
      <c r="M665" s="167"/>
      <c r="N665" s="168"/>
      <c r="O665" s="168"/>
      <c r="P665" s="168"/>
      <c r="Q665" s="168"/>
      <c r="R665" s="168"/>
      <c r="S665" s="168"/>
      <c r="T665" s="169"/>
      <c r="AT665" s="164" t="s">
        <v>146</v>
      </c>
      <c r="AU665" s="164" t="s">
        <v>86</v>
      </c>
      <c r="AV665" s="11" t="s">
        <v>86</v>
      </c>
      <c r="AW665" s="11" t="s">
        <v>36</v>
      </c>
      <c r="AX665" s="11" t="s">
        <v>75</v>
      </c>
      <c r="AY665" s="164" t="s">
        <v>137</v>
      </c>
    </row>
    <row r="666" s="11" customFormat="1">
      <c r="B666" s="162"/>
      <c r="D666" s="163" t="s">
        <v>146</v>
      </c>
      <c r="E666" s="164" t="s">
        <v>1</v>
      </c>
      <c r="F666" s="165" t="s">
        <v>1258</v>
      </c>
      <c r="H666" s="166">
        <v>39.200000000000003</v>
      </c>
      <c r="L666" s="162"/>
      <c r="M666" s="167"/>
      <c r="N666" s="168"/>
      <c r="O666" s="168"/>
      <c r="P666" s="168"/>
      <c r="Q666" s="168"/>
      <c r="R666" s="168"/>
      <c r="S666" s="168"/>
      <c r="T666" s="169"/>
      <c r="AT666" s="164" t="s">
        <v>146</v>
      </c>
      <c r="AU666" s="164" t="s">
        <v>86</v>
      </c>
      <c r="AV666" s="11" t="s">
        <v>86</v>
      </c>
      <c r="AW666" s="11" t="s">
        <v>36</v>
      </c>
      <c r="AX666" s="11" t="s">
        <v>75</v>
      </c>
      <c r="AY666" s="164" t="s">
        <v>137</v>
      </c>
    </row>
    <row r="667" s="12" customFormat="1">
      <c r="B667" s="175"/>
      <c r="D667" s="163" t="s">
        <v>146</v>
      </c>
      <c r="E667" s="176" t="s">
        <v>1</v>
      </c>
      <c r="F667" s="177" t="s">
        <v>215</v>
      </c>
      <c r="H667" s="178">
        <v>78.400000000000006</v>
      </c>
      <c r="L667" s="175"/>
      <c r="M667" s="179"/>
      <c r="N667" s="180"/>
      <c r="O667" s="180"/>
      <c r="P667" s="180"/>
      <c r="Q667" s="180"/>
      <c r="R667" s="180"/>
      <c r="S667" s="180"/>
      <c r="T667" s="181"/>
      <c r="AT667" s="176" t="s">
        <v>146</v>
      </c>
      <c r="AU667" s="176" t="s">
        <v>86</v>
      </c>
      <c r="AV667" s="12" t="s">
        <v>144</v>
      </c>
      <c r="AW667" s="12" t="s">
        <v>36</v>
      </c>
      <c r="AX667" s="12" t="s">
        <v>83</v>
      </c>
      <c r="AY667" s="176" t="s">
        <v>137</v>
      </c>
    </row>
    <row r="668" s="1" customFormat="1" ht="16.5" customHeight="1">
      <c r="B668" s="151"/>
      <c r="C668" s="191" t="s">
        <v>1259</v>
      </c>
      <c r="D668" s="191" t="s">
        <v>441</v>
      </c>
      <c r="E668" s="192" t="s">
        <v>1197</v>
      </c>
      <c r="F668" s="193" t="s">
        <v>1198</v>
      </c>
      <c r="G668" s="194" t="s">
        <v>175</v>
      </c>
      <c r="H668" s="195">
        <v>0.012</v>
      </c>
      <c r="I668" s="196">
        <v>0</v>
      </c>
      <c r="J668" s="196">
        <f>ROUND(I668*H668,2)</f>
        <v>0</v>
      </c>
      <c r="K668" s="193" t="s">
        <v>143</v>
      </c>
      <c r="L668" s="197"/>
      <c r="M668" s="198" t="s">
        <v>1</v>
      </c>
      <c r="N668" s="199" t="s">
        <v>46</v>
      </c>
      <c r="O668" s="159">
        <v>0</v>
      </c>
      <c r="P668" s="159">
        <f>O668*H668</f>
        <v>0</v>
      </c>
      <c r="Q668" s="159">
        <v>1</v>
      </c>
      <c r="R668" s="159">
        <f>Q668*H668</f>
        <v>0.012</v>
      </c>
      <c r="S668" s="159">
        <v>0</v>
      </c>
      <c r="T668" s="160">
        <f>S668*H668</f>
        <v>0</v>
      </c>
      <c r="AR668" s="17" t="s">
        <v>501</v>
      </c>
      <c r="AT668" s="17" t="s">
        <v>441</v>
      </c>
      <c r="AU668" s="17" t="s">
        <v>86</v>
      </c>
      <c r="AY668" s="17" t="s">
        <v>137</v>
      </c>
      <c r="BE668" s="161">
        <f>IF(N668="základní",J668,0)</f>
        <v>0</v>
      </c>
      <c r="BF668" s="161">
        <f>IF(N668="snížená",J668,0)</f>
        <v>0</v>
      </c>
      <c r="BG668" s="161">
        <f>IF(N668="zákl. přenesená",J668,0)</f>
        <v>0</v>
      </c>
      <c r="BH668" s="161">
        <f>IF(N668="sníž. přenesená",J668,0)</f>
        <v>0</v>
      </c>
      <c r="BI668" s="161">
        <f>IF(N668="nulová",J668,0)</f>
        <v>0</v>
      </c>
      <c r="BJ668" s="17" t="s">
        <v>83</v>
      </c>
      <c r="BK668" s="161">
        <f>ROUND(I668*H668,2)</f>
        <v>0</v>
      </c>
      <c r="BL668" s="17" t="s">
        <v>322</v>
      </c>
      <c r="BM668" s="17" t="s">
        <v>1260</v>
      </c>
    </row>
    <row r="669" s="1" customFormat="1">
      <c r="B669" s="32"/>
      <c r="D669" s="163" t="s">
        <v>152</v>
      </c>
      <c r="F669" s="170" t="s">
        <v>1200</v>
      </c>
      <c r="L669" s="32"/>
      <c r="M669" s="171"/>
      <c r="N669" s="62"/>
      <c r="O669" s="62"/>
      <c r="P669" s="62"/>
      <c r="Q669" s="62"/>
      <c r="R669" s="62"/>
      <c r="S669" s="62"/>
      <c r="T669" s="63"/>
      <c r="AT669" s="17" t="s">
        <v>152</v>
      </c>
      <c r="AU669" s="17" t="s">
        <v>86</v>
      </c>
    </row>
    <row r="670" s="11" customFormat="1">
      <c r="B670" s="162"/>
      <c r="D670" s="163" t="s">
        <v>146</v>
      </c>
      <c r="F670" s="165" t="s">
        <v>1261</v>
      </c>
      <c r="H670" s="166">
        <v>0.012</v>
      </c>
      <c r="L670" s="162"/>
      <c r="M670" s="167"/>
      <c r="N670" s="168"/>
      <c r="O670" s="168"/>
      <c r="P670" s="168"/>
      <c r="Q670" s="168"/>
      <c r="R670" s="168"/>
      <c r="S670" s="168"/>
      <c r="T670" s="169"/>
      <c r="AT670" s="164" t="s">
        <v>146</v>
      </c>
      <c r="AU670" s="164" t="s">
        <v>86</v>
      </c>
      <c r="AV670" s="11" t="s">
        <v>86</v>
      </c>
      <c r="AW670" s="11" t="s">
        <v>3</v>
      </c>
      <c r="AX670" s="11" t="s">
        <v>83</v>
      </c>
      <c r="AY670" s="164" t="s">
        <v>137</v>
      </c>
    </row>
    <row r="671" s="1" customFormat="1" ht="16.5" customHeight="1">
      <c r="B671" s="151"/>
      <c r="C671" s="191" t="s">
        <v>1262</v>
      </c>
      <c r="D671" s="191" t="s">
        <v>441</v>
      </c>
      <c r="E671" s="192" t="s">
        <v>1263</v>
      </c>
      <c r="F671" s="193" t="s">
        <v>1264</v>
      </c>
      <c r="G671" s="194" t="s">
        <v>150</v>
      </c>
      <c r="H671" s="195">
        <v>39.200000000000003</v>
      </c>
      <c r="I671" s="196">
        <v>0</v>
      </c>
      <c r="J671" s="196">
        <f>ROUND(I671*H671,2)</f>
        <v>0</v>
      </c>
      <c r="K671" s="193" t="s">
        <v>1</v>
      </c>
      <c r="L671" s="197"/>
      <c r="M671" s="198" t="s">
        <v>1</v>
      </c>
      <c r="N671" s="199" t="s">
        <v>46</v>
      </c>
      <c r="O671" s="159">
        <v>0</v>
      </c>
      <c r="P671" s="159">
        <f>O671*H671</f>
        <v>0</v>
      </c>
      <c r="Q671" s="159">
        <v>0.01</v>
      </c>
      <c r="R671" s="159">
        <f>Q671*H671</f>
        <v>0.39200000000000002</v>
      </c>
      <c r="S671" s="159">
        <v>0</v>
      </c>
      <c r="T671" s="160">
        <f>S671*H671</f>
        <v>0</v>
      </c>
      <c r="AR671" s="17" t="s">
        <v>501</v>
      </c>
      <c r="AT671" s="17" t="s">
        <v>441</v>
      </c>
      <c r="AU671" s="17" t="s">
        <v>86</v>
      </c>
      <c r="AY671" s="17" t="s">
        <v>137</v>
      </c>
      <c r="BE671" s="161">
        <f>IF(N671="základní",J671,0)</f>
        <v>0</v>
      </c>
      <c r="BF671" s="161">
        <f>IF(N671="snížená",J671,0)</f>
        <v>0</v>
      </c>
      <c r="BG671" s="161">
        <f>IF(N671="zákl. přenesená",J671,0)</f>
        <v>0</v>
      </c>
      <c r="BH671" s="161">
        <f>IF(N671="sníž. přenesená",J671,0)</f>
        <v>0</v>
      </c>
      <c r="BI671" s="161">
        <f>IF(N671="nulová",J671,0)</f>
        <v>0</v>
      </c>
      <c r="BJ671" s="17" t="s">
        <v>83</v>
      </c>
      <c r="BK671" s="161">
        <f>ROUND(I671*H671,2)</f>
        <v>0</v>
      </c>
      <c r="BL671" s="17" t="s">
        <v>322</v>
      </c>
      <c r="BM671" s="17" t="s">
        <v>1265</v>
      </c>
    </row>
    <row r="672" s="1" customFormat="1" ht="16.5" customHeight="1">
      <c r="B672" s="151"/>
      <c r="C672" s="152" t="s">
        <v>1266</v>
      </c>
      <c r="D672" s="152" t="s">
        <v>139</v>
      </c>
      <c r="E672" s="153" t="s">
        <v>1267</v>
      </c>
      <c r="F672" s="154" t="s">
        <v>1268</v>
      </c>
      <c r="G672" s="155" t="s">
        <v>150</v>
      </c>
      <c r="H672" s="156">
        <v>157.55199999999999</v>
      </c>
      <c r="I672" s="157">
        <v>0</v>
      </c>
      <c r="J672" s="157">
        <f>ROUND(I672*H672,2)</f>
        <v>0</v>
      </c>
      <c r="K672" s="154" t="s">
        <v>143</v>
      </c>
      <c r="L672" s="32"/>
      <c r="M672" s="60" t="s">
        <v>1</v>
      </c>
      <c r="N672" s="158" t="s">
        <v>46</v>
      </c>
      <c r="O672" s="159">
        <v>0</v>
      </c>
      <c r="P672" s="159">
        <f>O672*H672</f>
        <v>0</v>
      </c>
      <c r="Q672" s="159">
        <v>0.00038000000000000002</v>
      </c>
      <c r="R672" s="159">
        <f>Q672*H672</f>
        <v>0.059869760000000001</v>
      </c>
      <c r="S672" s="159">
        <v>0</v>
      </c>
      <c r="T672" s="160">
        <f>S672*H672</f>
        <v>0</v>
      </c>
      <c r="AR672" s="17" t="s">
        <v>322</v>
      </c>
      <c r="AT672" s="17" t="s">
        <v>139</v>
      </c>
      <c r="AU672" s="17" t="s">
        <v>86</v>
      </c>
      <c r="AY672" s="17" t="s">
        <v>137</v>
      </c>
      <c r="BE672" s="161">
        <f>IF(N672="základní",J672,0)</f>
        <v>0</v>
      </c>
      <c r="BF672" s="161">
        <f>IF(N672="snížená",J672,0)</f>
        <v>0</v>
      </c>
      <c r="BG672" s="161">
        <f>IF(N672="zákl. přenesená",J672,0)</f>
        <v>0</v>
      </c>
      <c r="BH672" s="161">
        <f>IF(N672="sníž. přenesená",J672,0)</f>
        <v>0</v>
      </c>
      <c r="BI672" s="161">
        <f>IF(N672="nulová",J672,0)</f>
        <v>0</v>
      </c>
      <c r="BJ672" s="17" t="s">
        <v>83</v>
      </c>
      <c r="BK672" s="161">
        <f>ROUND(I672*H672,2)</f>
        <v>0</v>
      </c>
      <c r="BL672" s="17" t="s">
        <v>322</v>
      </c>
      <c r="BM672" s="17" t="s">
        <v>1269</v>
      </c>
    </row>
    <row r="673" s="1" customFormat="1">
      <c r="B673" s="32"/>
      <c r="D673" s="163" t="s">
        <v>152</v>
      </c>
      <c r="F673" s="170" t="s">
        <v>1270</v>
      </c>
      <c r="L673" s="32"/>
      <c r="M673" s="171"/>
      <c r="N673" s="62"/>
      <c r="O673" s="62"/>
      <c r="P673" s="62"/>
      <c r="Q673" s="62"/>
      <c r="R673" s="62"/>
      <c r="S673" s="62"/>
      <c r="T673" s="63"/>
      <c r="AT673" s="17" t="s">
        <v>152</v>
      </c>
      <c r="AU673" s="17" t="s">
        <v>86</v>
      </c>
    </row>
    <row r="674" s="13" customFormat="1">
      <c r="B674" s="185"/>
      <c r="D674" s="163" t="s">
        <v>146</v>
      </c>
      <c r="E674" s="186" t="s">
        <v>1</v>
      </c>
      <c r="F674" s="187" t="s">
        <v>893</v>
      </c>
      <c r="H674" s="186" t="s">
        <v>1</v>
      </c>
      <c r="L674" s="185"/>
      <c r="M674" s="188"/>
      <c r="N674" s="189"/>
      <c r="O674" s="189"/>
      <c r="P674" s="189"/>
      <c r="Q674" s="189"/>
      <c r="R674" s="189"/>
      <c r="S674" s="189"/>
      <c r="T674" s="190"/>
      <c r="AT674" s="186" t="s">
        <v>146</v>
      </c>
      <c r="AU674" s="186" t="s">
        <v>86</v>
      </c>
      <c r="AV674" s="13" t="s">
        <v>83</v>
      </c>
      <c r="AW674" s="13" t="s">
        <v>36</v>
      </c>
      <c r="AX674" s="13" t="s">
        <v>75</v>
      </c>
      <c r="AY674" s="186" t="s">
        <v>137</v>
      </c>
    </row>
    <row r="675" s="11" customFormat="1">
      <c r="B675" s="162"/>
      <c r="D675" s="163" t="s">
        <v>146</v>
      </c>
      <c r="E675" s="164" t="s">
        <v>1</v>
      </c>
      <c r="F675" s="165" t="s">
        <v>1271</v>
      </c>
      <c r="H675" s="166">
        <v>21.760000000000002</v>
      </c>
      <c r="L675" s="162"/>
      <c r="M675" s="167"/>
      <c r="N675" s="168"/>
      <c r="O675" s="168"/>
      <c r="P675" s="168"/>
      <c r="Q675" s="168"/>
      <c r="R675" s="168"/>
      <c r="S675" s="168"/>
      <c r="T675" s="169"/>
      <c r="AT675" s="164" t="s">
        <v>146</v>
      </c>
      <c r="AU675" s="164" t="s">
        <v>86</v>
      </c>
      <c r="AV675" s="11" t="s">
        <v>86</v>
      </c>
      <c r="AW675" s="11" t="s">
        <v>36</v>
      </c>
      <c r="AX675" s="11" t="s">
        <v>75</v>
      </c>
      <c r="AY675" s="164" t="s">
        <v>137</v>
      </c>
    </row>
    <row r="676" s="11" customFormat="1">
      <c r="B676" s="162"/>
      <c r="D676" s="163" t="s">
        <v>146</v>
      </c>
      <c r="E676" s="164" t="s">
        <v>1</v>
      </c>
      <c r="F676" s="165" t="s">
        <v>1272</v>
      </c>
      <c r="H676" s="166">
        <v>109.392</v>
      </c>
      <c r="L676" s="162"/>
      <c r="M676" s="167"/>
      <c r="N676" s="168"/>
      <c r="O676" s="168"/>
      <c r="P676" s="168"/>
      <c r="Q676" s="168"/>
      <c r="R676" s="168"/>
      <c r="S676" s="168"/>
      <c r="T676" s="169"/>
      <c r="AT676" s="164" t="s">
        <v>146</v>
      </c>
      <c r="AU676" s="164" t="s">
        <v>86</v>
      </c>
      <c r="AV676" s="11" t="s">
        <v>86</v>
      </c>
      <c r="AW676" s="11" t="s">
        <v>36</v>
      </c>
      <c r="AX676" s="11" t="s">
        <v>75</v>
      </c>
      <c r="AY676" s="164" t="s">
        <v>137</v>
      </c>
    </row>
    <row r="677" s="11" customFormat="1">
      <c r="B677" s="162"/>
      <c r="D677" s="163" t="s">
        <v>146</v>
      </c>
      <c r="E677" s="164" t="s">
        <v>1</v>
      </c>
      <c r="F677" s="165" t="s">
        <v>1273</v>
      </c>
      <c r="H677" s="166">
        <v>26.399999999999999</v>
      </c>
      <c r="L677" s="162"/>
      <c r="M677" s="167"/>
      <c r="N677" s="168"/>
      <c r="O677" s="168"/>
      <c r="P677" s="168"/>
      <c r="Q677" s="168"/>
      <c r="R677" s="168"/>
      <c r="S677" s="168"/>
      <c r="T677" s="169"/>
      <c r="AT677" s="164" t="s">
        <v>146</v>
      </c>
      <c r="AU677" s="164" t="s">
        <v>86</v>
      </c>
      <c r="AV677" s="11" t="s">
        <v>86</v>
      </c>
      <c r="AW677" s="11" t="s">
        <v>36</v>
      </c>
      <c r="AX677" s="11" t="s">
        <v>75</v>
      </c>
      <c r="AY677" s="164" t="s">
        <v>137</v>
      </c>
    </row>
    <row r="678" s="12" customFormat="1">
      <c r="B678" s="175"/>
      <c r="D678" s="163" t="s">
        <v>146</v>
      </c>
      <c r="E678" s="176" t="s">
        <v>1</v>
      </c>
      <c r="F678" s="177" t="s">
        <v>215</v>
      </c>
      <c r="H678" s="178">
        <v>157.55199999999999</v>
      </c>
      <c r="L678" s="175"/>
      <c r="M678" s="179"/>
      <c r="N678" s="180"/>
      <c r="O678" s="180"/>
      <c r="P678" s="180"/>
      <c r="Q678" s="180"/>
      <c r="R678" s="180"/>
      <c r="S678" s="180"/>
      <c r="T678" s="181"/>
      <c r="AT678" s="176" t="s">
        <v>146</v>
      </c>
      <c r="AU678" s="176" t="s">
        <v>86</v>
      </c>
      <c r="AV678" s="12" t="s">
        <v>144</v>
      </c>
      <c r="AW678" s="12" t="s">
        <v>36</v>
      </c>
      <c r="AX678" s="12" t="s">
        <v>83</v>
      </c>
      <c r="AY678" s="176" t="s">
        <v>137</v>
      </c>
    </row>
    <row r="679" s="1" customFormat="1" ht="16.5" customHeight="1">
      <c r="B679" s="151"/>
      <c r="C679" s="191" t="s">
        <v>1274</v>
      </c>
      <c r="D679" s="191" t="s">
        <v>441</v>
      </c>
      <c r="E679" s="192" t="s">
        <v>1275</v>
      </c>
      <c r="F679" s="193" t="s">
        <v>1276</v>
      </c>
      <c r="G679" s="194" t="s">
        <v>150</v>
      </c>
      <c r="H679" s="195">
        <v>163.14500000000001</v>
      </c>
      <c r="I679" s="196">
        <v>0</v>
      </c>
      <c r="J679" s="196">
        <f>ROUND(I679*H679,2)</f>
        <v>0</v>
      </c>
      <c r="K679" s="193" t="s">
        <v>143</v>
      </c>
      <c r="L679" s="197"/>
      <c r="M679" s="198" t="s">
        <v>1</v>
      </c>
      <c r="N679" s="199" t="s">
        <v>46</v>
      </c>
      <c r="O679" s="159">
        <v>0</v>
      </c>
      <c r="P679" s="159">
        <f>O679*H679</f>
        <v>0</v>
      </c>
      <c r="Q679" s="159">
        <v>0.0043</v>
      </c>
      <c r="R679" s="159">
        <f>Q679*H679</f>
        <v>0.70152350000000008</v>
      </c>
      <c r="S679" s="159">
        <v>0</v>
      </c>
      <c r="T679" s="160">
        <f>S679*H679</f>
        <v>0</v>
      </c>
      <c r="AR679" s="17" t="s">
        <v>501</v>
      </c>
      <c r="AT679" s="17" t="s">
        <v>441</v>
      </c>
      <c r="AU679" s="17" t="s">
        <v>86</v>
      </c>
      <c r="AY679" s="17" t="s">
        <v>137</v>
      </c>
      <c r="BE679" s="161">
        <f>IF(N679="základní",J679,0)</f>
        <v>0</v>
      </c>
      <c r="BF679" s="161">
        <f>IF(N679="snížená",J679,0)</f>
        <v>0</v>
      </c>
      <c r="BG679" s="161">
        <f>IF(N679="zákl. přenesená",J679,0)</f>
        <v>0</v>
      </c>
      <c r="BH679" s="161">
        <f>IF(N679="sníž. přenesená",J679,0)</f>
        <v>0</v>
      </c>
      <c r="BI679" s="161">
        <f>IF(N679="nulová",J679,0)</f>
        <v>0</v>
      </c>
      <c r="BJ679" s="17" t="s">
        <v>83</v>
      </c>
      <c r="BK679" s="161">
        <f>ROUND(I679*H679,2)</f>
        <v>0</v>
      </c>
      <c r="BL679" s="17" t="s">
        <v>322</v>
      </c>
      <c r="BM679" s="17" t="s">
        <v>1277</v>
      </c>
    </row>
    <row r="680" s="1" customFormat="1">
      <c r="B680" s="32"/>
      <c r="D680" s="163" t="s">
        <v>152</v>
      </c>
      <c r="F680" s="170" t="s">
        <v>1278</v>
      </c>
      <c r="L680" s="32"/>
      <c r="M680" s="171"/>
      <c r="N680" s="62"/>
      <c r="O680" s="62"/>
      <c r="P680" s="62"/>
      <c r="Q680" s="62"/>
      <c r="R680" s="62"/>
      <c r="S680" s="62"/>
      <c r="T680" s="63"/>
      <c r="AT680" s="17" t="s">
        <v>152</v>
      </c>
      <c r="AU680" s="17" t="s">
        <v>86</v>
      </c>
    </row>
    <row r="681" s="11" customFormat="1">
      <c r="B681" s="162"/>
      <c r="D681" s="163" t="s">
        <v>146</v>
      </c>
      <c r="F681" s="165" t="s">
        <v>1279</v>
      </c>
      <c r="H681" s="166">
        <v>163.14500000000001</v>
      </c>
      <c r="L681" s="162"/>
      <c r="M681" s="167"/>
      <c r="N681" s="168"/>
      <c r="O681" s="168"/>
      <c r="P681" s="168"/>
      <c r="Q681" s="168"/>
      <c r="R681" s="168"/>
      <c r="S681" s="168"/>
      <c r="T681" s="169"/>
      <c r="AT681" s="164" t="s">
        <v>146</v>
      </c>
      <c r="AU681" s="164" t="s">
        <v>86</v>
      </c>
      <c r="AV681" s="11" t="s">
        <v>86</v>
      </c>
      <c r="AW681" s="11" t="s">
        <v>3</v>
      </c>
      <c r="AX681" s="11" t="s">
        <v>83</v>
      </c>
      <c r="AY681" s="164" t="s">
        <v>137</v>
      </c>
    </row>
    <row r="682" s="1" customFormat="1" ht="16.5" customHeight="1">
      <c r="B682" s="151"/>
      <c r="C682" s="191" t="s">
        <v>1280</v>
      </c>
      <c r="D682" s="191" t="s">
        <v>441</v>
      </c>
      <c r="E682" s="192" t="s">
        <v>1281</v>
      </c>
      <c r="F682" s="193" t="s">
        <v>1282</v>
      </c>
      <c r="G682" s="194" t="s">
        <v>150</v>
      </c>
      <c r="H682" s="195">
        <v>18.039999999999999</v>
      </c>
      <c r="I682" s="196">
        <v>0</v>
      </c>
      <c r="J682" s="196">
        <f>ROUND(I682*H682,2)</f>
        <v>0</v>
      </c>
      <c r="K682" s="193" t="s">
        <v>143</v>
      </c>
      <c r="L682" s="197"/>
      <c r="M682" s="198" t="s">
        <v>1</v>
      </c>
      <c r="N682" s="199" t="s">
        <v>46</v>
      </c>
      <c r="O682" s="159">
        <v>0</v>
      </c>
      <c r="P682" s="159">
        <f>O682*H682</f>
        <v>0</v>
      </c>
      <c r="Q682" s="159">
        <v>0.0041000000000000003</v>
      </c>
      <c r="R682" s="159">
        <f>Q682*H682</f>
        <v>0.073964000000000002</v>
      </c>
      <c r="S682" s="159">
        <v>0</v>
      </c>
      <c r="T682" s="160">
        <f>S682*H682</f>
        <v>0</v>
      </c>
      <c r="AR682" s="17" t="s">
        <v>501</v>
      </c>
      <c r="AT682" s="17" t="s">
        <v>441</v>
      </c>
      <c r="AU682" s="17" t="s">
        <v>86</v>
      </c>
      <c r="AY682" s="17" t="s">
        <v>137</v>
      </c>
      <c r="BE682" s="161">
        <f>IF(N682="základní",J682,0)</f>
        <v>0</v>
      </c>
      <c r="BF682" s="161">
        <f>IF(N682="snížená",J682,0)</f>
        <v>0</v>
      </c>
      <c r="BG682" s="161">
        <f>IF(N682="zákl. přenesená",J682,0)</f>
        <v>0</v>
      </c>
      <c r="BH682" s="161">
        <f>IF(N682="sníž. přenesená",J682,0)</f>
        <v>0</v>
      </c>
      <c r="BI682" s="161">
        <f>IF(N682="nulová",J682,0)</f>
        <v>0</v>
      </c>
      <c r="BJ682" s="17" t="s">
        <v>83</v>
      </c>
      <c r="BK682" s="161">
        <f>ROUND(I682*H682,2)</f>
        <v>0</v>
      </c>
      <c r="BL682" s="17" t="s">
        <v>322</v>
      </c>
      <c r="BM682" s="17" t="s">
        <v>1283</v>
      </c>
    </row>
    <row r="683" s="11" customFormat="1">
      <c r="B683" s="162"/>
      <c r="D683" s="163" t="s">
        <v>146</v>
      </c>
      <c r="F683" s="165" t="s">
        <v>1284</v>
      </c>
      <c r="H683" s="166">
        <v>18.039999999999999</v>
      </c>
      <c r="L683" s="162"/>
      <c r="M683" s="167"/>
      <c r="N683" s="168"/>
      <c r="O683" s="168"/>
      <c r="P683" s="168"/>
      <c r="Q683" s="168"/>
      <c r="R683" s="168"/>
      <c r="S683" s="168"/>
      <c r="T683" s="169"/>
      <c r="AT683" s="164" t="s">
        <v>146</v>
      </c>
      <c r="AU683" s="164" t="s">
        <v>86</v>
      </c>
      <c r="AV683" s="11" t="s">
        <v>86</v>
      </c>
      <c r="AW683" s="11" t="s">
        <v>3</v>
      </c>
      <c r="AX683" s="11" t="s">
        <v>83</v>
      </c>
      <c r="AY683" s="164" t="s">
        <v>137</v>
      </c>
    </row>
    <row r="684" s="1" customFormat="1" ht="16.5" customHeight="1">
      <c r="B684" s="151"/>
      <c r="C684" s="152" t="s">
        <v>1285</v>
      </c>
      <c r="D684" s="152" t="s">
        <v>139</v>
      </c>
      <c r="E684" s="153" t="s">
        <v>1286</v>
      </c>
      <c r="F684" s="154" t="s">
        <v>1287</v>
      </c>
      <c r="G684" s="155" t="s">
        <v>150</v>
      </c>
      <c r="H684" s="156">
        <v>118.27200000000001</v>
      </c>
      <c r="I684" s="157">
        <v>0</v>
      </c>
      <c r="J684" s="157">
        <f>ROUND(I684*H684,2)</f>
        <v>0</v>
      </c>
      <c r="K684" s="154" t="s">
        <v>143</v>
      </c>
      <c r="L684" s="32"/>
      <c r="M684" s="60" t="s">
        <v>1</v>
      </c>
      <c r="N684" s="158" t="s">
        <v>46</v>
      </c>
      <c r="O684" s="159">
        <v>0</v>
      </c>
      <c r="P684" s="159">
        <f>O684*H684</f>
        <v>0</v>
      </c>
      <c r="Q684" s="159">
        <v>0</v>
      </c>
      <c r="R684" s="159">
        <f>Q684*H684</f>
        <v>0</v>
      </c>
      <c r="S684" s="159">
        <v>0</v>
      </c>
      <c r="T684" s="160">
        <f>S684*H684</f>
        <v>0</v>
      </c>
      <c r="AR684" s="17" t="s">
        <v>322</v>
      </c>
      <c r="AT684" s="17" t="s">
        <v>139</v>
      </c>
      <c r="AU684" s="17" t="s">
        <v>86</v>
      </c>
      <c r="AY684" s="17" t="s">
        <v>137</v>
      </c>
      <c r="BE684" s="161">
        <f>IF(N684="základní",J684,0)</f>
        <v>0</v>
      </c>
      <c r="BF684" s="161">
        <f>IF(N684="snížená",J684,0)</f>
        <v>0</v>
      </c>
      <c r="BG684" s="161">
        <f>IF(N684="zákl. přenesená",J684,0)</f>
        <v>0</v>
      </c>
      <c r="BH684" s="161">
        <f>IF(N684="sníž. přenesená",J684,0)</f>
        <v>0</v>
      </c>
      <c r="BI684" s="161">
        <f>IF(N684="nulová",J684,0)</f>
        <v>0</v>
      </c>
      <c r="BJ684" s="17" t="s">
        <v>83</v>
      </c>
      <c r="BK684" s="161">
        <f>ROUND(I684*H684,2)</f>
        <v>0</v>
      </c>
      <c r="BL684" s="17" t="s">
        <v>322</v>
      </c>
      <c r="BM684" s="17" t="s">
        <v>1288</v>
      </c>
    </row>
    <row r="685" s="1" customFormat="1">
      <c r="B685" s="32"/>
      <c r="D685" s="163" t="s">
        <v>152</v>
      </c>
      <c r="F685" s="170" t="s">
        <v>1289</v>
      </c>
      <c r="L685" s="32"/>
      <c r="M685" s="171"/>
      <c r="N685" s="62"/>
      <c r="O685" s="62"/>
      <c r="P685" s="62"/>
      <c r="Q685" s="62"/>
      <c r="R685" s="62"/>
      <c r="S685" s="62"/>
      <c r="T685" s="63"/>
      <c r="AT685" s="17" t="s">
        <v>152</v>
      </c>
      <c r="AU685" s="17" t="s">
        <v>86</v>
      </c>
    </row>
    <row r="686" s="11" customFormat="1">
      <c r="B686" s="162"/>
      <c r="D686" s="163" t="s">
        <v>146</v>
      </c>
      <c r="E686" s="164" t="s">
        <v>1</v>
      </c>
      <c r="F686" s="165" t="s">
        <v>1290</v>
      </c>
      <c r="H686" s="166">
        <v>59.136000000000003</v>
      </c>
      <c r="L686" s="162"/>
      <c r="M686" s="167"/>
      <c r="N686" s="168"/>
      <c r="O686" s="168"/>
      <c r="P686" s="168"/>
      <c r="Q686" s="168"/>
      <c r="R686" s="168"/>
      <c r="S686" s="168"/>
      <c r="T686" s="169"/>
      <c r="AT686" s="164" t="s">
        <v>146</v>
      </c>
      <c r="AU686" s="164" t="s">
        <v>86</v>
      </c>
      <c r="AV686" s="11" t="s">
        <v>86</v>
      </c>
      <c r="AW686" s="11" t="s">
        <v>36</v>
      </c>
      <c r="AX686" s="11" t="s">
        <v>75</v>
      </c>
      <c r="AY686" s="164" t="s">
        <v>137</v>
      </c>
    </row>
    <row r="687" s="11" customFormat="1">
      <c r="B687" s="162"/>
      <c r="D687" s="163" t="s">
        <v>146</v>
      </c>
      <c r="E687" s="164" t="s">
        <v>1</v>
      </c>
      <c r="F687" s="165" t="s">
        <v>1291</v>
      </c>
      <c r="H687" s="166">
        <v>59.136000000000003</v>
      </c>
      <c r="L687" s="162"/>
      <c r="M687" s="167"/>
      <c r="N687" s="168"/>
      <c r="O687" s="168"/>
      <c r="P687" s="168"/>
      <c r="Q687" s="168"/>
      <c r="R687" s="168"/>
      <c r="S687" s="168"/>
      <c r="T687" s="169"/>
      <c r="AT687" s="164" t="s">
        <v>146</v>
      </c>
      <c r="AU687" s="164" t="s">
        <v>86</v>
      </c>
      <c r="AV687" s="11" t="s">
        <v>86</v>
      </c>
      <c r="AW687" s="11" t="s">
        <v>36</v>
      </c>
      <c r="AX687" s="11" t="s">
        <v>75</v>
      </c>
      <c r="AY687" s="164" t="s">
        <v>137</v>
      </c>
    </row>
    <row r="688" s="12" customFormat="1">
      <c r="B688" s="175"/>
      <c r="D688" s="163" t="s">
        <v>146</v>
      </c>
      <c r="E688" s="176" t="s">
        <v>1</v>
      </c>
      <c r="F688" s="177" t="s">
        <v>215</v>
      </c>
      <c r="H688" s="178">
        <v>118.27200000000001</v>
      </c>
      <c r="L688" s="175"/>
      <c r="M688" s="179"/>
      <c r="N688" s="180"/>
      <c r="O688" s="180"/>
      <c r="P688" s="180"/>
      <c r="Q688" s="180"/>
      <c r="R688" s="180"/>
      <c r="S688" s="180"/>
      <c r="T688" s="181"/>
      <c r="AT688" s="176" t="s">
        <v>146</v>
      </c>
      <c r="AU688" s="176" t="s">
        <v>86</v>
      </c>
      <c r="AV688" s="12" t="s">
        <v>144</v>
      </c>
      <c r="AW688" s="12" t="s">
        <v>36</v>
      </c>
      <c r="AX688" s="12" t="s">
        <v>83</v>
      </c>
      <c r="AY688" s="176" t="s">
        <v>137</v>
      </c>
    </row>
    <row r="689" s="1" customFormat="1" ht="16.5" customHeight="1">
      <c r="B689" s="151"/>
      <c r="C689" s="191" t="s">
        <v>1292</v>
      </c>
      <c r="D689" s="191" t="s">
        <v>441</v>
      </c>
      <c r="E689" s="192" t="s">
        <v>1293</v>
      </c>
      <c r="F689" s="193" t="s">
        <v>1294</v>
      </c>
      <c r="G689" s="194" t="s">
        <v>150</v>
      </c>
      <c r="H689" s="195">
        <v>118.27200000000001</v>
      </c>
      <c r="I689" s="196">
        <v>0</v>
      </c>
      <c r="J689" s="196">
        <f>ROUND(I689*H689,2)</f>
        <v>0</v>
      </c>
      <c r="K689" s="193" t="s">
        <v>143</v>
      </c>
      <c r="L689" s="197"/>
      <c r="M689" s="198" t="s">
        <v>1</v>
      </c>
      <c r="N689" s="199" t="s">
        <v>46</v>
      </c>
      <c r="O689" s="159">
        <v>0</v>
      </c>
      <c r="P689" s="159">
        <f>O689*H689</f>
        <v>0</v>
      </c>
      <c r="Q689" s="159">
        <v>0.0024199999999999998</v>
      </c>
      <c r="R689" s="159">
        <f>Q689*H689</f>
        <v>0.28621824000000001</v>
      </c>
      <c r="S689" s="159">
        <v>0</v>
      </c>
      <c r="T689" s="160">
        <f>S689*H689</f>
        <v>0</v>
      </c>
      <c r="AR689" s="17" t="s">
        <v>501</v>
      </c>
      <c r="AT689" s="17" t="s">
        <v>441</v>
      </c>
      <c r="AU689" s="17" t="s">
        <v>86</v>
      </c>
      <c r="AY689" s="17" t="s">
        <v>137</v>
      </c>
      <c r="BE689" s="161">
        <f>IF(N689="základní",J689,0)</f>
        <v>0</v>
      </c>
      <c r="BF689" s="161">
        <f>IF(N689="snížená",J689,0)</f>
        <v>0</v>
      </c>
      <c r="BG689" s="161">
        <f>IF(N689="zákl. přenesená",J689,0)</f>
        <v>0</v>
      </c>
      <c r="BH689" s="161">
        <f>IF(N689="sníž. přenesená",J689,0)</f>
        <v>0</v>
      </c>
      <c r="BI689" s="161">
        <f>IF(N689="nulová",J689,0)</f>
        <v>0</v>
      </c>
      <c r="BJ689" s="17" t="s">
        <v>83</v>
      </c>
      <c r="BK689" s="161">
        <f>ROUND(I689*H689,2)</f>
        <v>0</v>
      </c>
      <c r="BL689" s="17" t="s">
        <v>322</v>
      </c>
      <c r="BM689" s="17" t="s">
        <v>1295</v>
      </c>
    </row>
    <row r="690" s="1" customFormat="1" ht="16.5" customHeight="1">
      <c r="B690" s="151"/>
      <c r="C690" s="152" t="s">
        <v>1296</v>
      </c>
      <c r="D690" s="152" t="s">
        <v>139</v>
      </c>
      <c r="E690" s="153" t="s">
        <v>1297</v>
      </c>
      <c r="F690" s="154" t="s">
        <v>1298</v>
      </c>
      <c r="G690" s="155" t="s">
        <v>150</v>
      </c>
      <c r="H690" s="156">
        <v>157.08000000000001</v>
      </c>
      <c r="I690" s="157">
        <v>0</v>
      </c>
      <c r="J690" s="157">
        <f>ROUND(I690*H690,2)</f>
        <v>0</v>
      </c>
      <c r="K690" s="154" t="s">
        <v>143</v>
      </c>
      <c r="L690" s="32"/>
      <c r="M690" s="60" t="s">
        <v>1</v>
      </c>
      <c r="N690" s="158" t="s">
        <v>46</v>
      </c>
      <c r="O690" s="159">
        <v>0</v>
      </c>
      <c r="P690" s="159">
        <f>O690*H690</f>
        <v>0</v>
      </c>
      <c r="Q690" s="159">
        <v>0</v>
      </c>
      <c r="R690" s="159">
        <f>Q690*H690</f>
        <v>0</v>
      </c>
      <c r="S690" s="159">
        <v>0</v>
      </c>
      <c r="T690" s="160">
        <f>S690*H690</f>
        <v>0</v>
      </c>
      <c r="AR690" s="17" t="s">
        <v>322</v>
      </c>
      <c r="AT690" s="17" t="s">
        <v>139</v>
      </c>
      <c r="AU690" s="17" t="s">
        <v>86</v>
      </c>
      <c r="AY690" s="17" t="s">
        <v>137</v>
      </c>
      <c r="BE690" s="161">
        <f>IF(N690="základní",J690,0)</f>
        <v>0</v>
      </c>
      <c r="BF690" s="161">
        <f>IF(N690="snížená",J690,0)</f>
        <v>0</v>
      </c>
      <c r="BG690" s="161">
        <f>IF(N690="zákl. přenesená",J690,0)</f>
        <v>0</v>
      </c>
      <c r="BH690" s="161">
        <f>IF(N690="sníž. přenesená",J690,0)</f>
        <v>0</v>
      </c>
      <c r="BI690" s="161">
        <f>IF(N690="nulová",J690,0)</f>
        <v>0</v>
      </c>
      <c r="BJ690" s="17" t="s">
        <v>83</v>
      </c>
      <c r="BK690" s="161">
        <f>ROUND(I690*H690,2)</f>
        <v>0</v>
      </c>
      <c r="BL690" s="17" t="s">
        <v>322</v>
      </c>
      <c r="BM690" s="17" t="s">
        <v>1299</v>
      </c>
    </row>
    <row r="691" s="1" customFormat="1">
      <c r="B691" s="32"/>
      <c r="D691" s="163" t="s">
        <v>152</v>
      </c>
      <c r="F691" s="170" t="s">
        <v>1300</v>
      </c>
      <c r="L691" s="32"/>
      <c r="M691" s="171"/>
      <c r="N691" s="62"/>
      <c r="O691" s="62"/>
      <c r="P691" s="62"/>
      <c r="Q691" s="62"/>
      <c r="R691" s="62"/>
      <c r="S691" s="62"/>
      <c r="T691" s="63"/>
      <c r="AT691" s="17" t="s">
        <v>152</v>
      </c>
      <c r="AU691" s="17" t="s">
        <v>86</v>
      </c>
    </row>
    <row r="692" s="13" customFormat="1">
      <c r="B692" s="185"/>
      <c r="D692" s="163" t="s">
        <v>146</v>
      </c>
      <c r="E692" s="186" t="s">
        <v>1</v>
      </c>
      <c r="F692" s="187" t="s">
        <v>618</v>
      </c>
      <c r="H692" s="186" t="s">
        <v>1</v>
      </c>
      <c r="L692" s="185"/>
      <c r="M692" s="188"/>
      <c r="N692" s="189"/>
      <c r="O692" s="189"/>
      <c r="P692" s="189"/>
      <c r="Q692" s="189"/>
      <c r="R692" s="189"/>
      <c r="S692" s="189"/>
      <c r="T692" s="190"/>
      <c r="AT692" s="186" t="s">
        <v>146</v>
      </c>
      <c r="AU692" s="186" t="s">
        <v>86</v>
      </c>
      <c r="AV692" s="13" t="s">
        <v>83</v>
      </c>
      <c r="AW692" s="13" t="s">
        <v>36</v>
      </c>
      <c r="AX692" s="13" t="s">
        <v>75</v>
      </c>
      <c r="AY692" s="186" t="s">
        <v>137</v>
      </c>
    </row>
    <row r="693" s="11" customFormat="1">
      <c r="B693" s="162"/>
      <c r="D693" s="163" t="s">
        <v>146</v>
      </c>
      <c r="E693" s="164" t="s">
        <v>1</v>
      </c>
      <c r="F693" s="165" t="s">
        <v>1301</v>
      </c>
      <c r="H693" s="166">
        <v>78.540000000000006</v>
      </c>
      <c r="L693" s="162"/>
      <c r="M693" s="167"/>
      <c r="N693" s="168"/>
      <c r="O693" s="168"/>
      <c r="P693" s="168"/>
      <c r="Q693" s="168"/>
      <c r="R693" s="168"/>
      <c r="S693" s="168"/>
      <c r="T693" s="169"/>
      <c r="AT693" s="164" t="s">
        <v>146</v>
      </c>
      <c r="AU693" s="164" t="s">
        <v>86</v>
      </c>
      <c r="AV693" s="11" t="s">
        <v>86</v>
      </c>
      <c r="AW693" s="11" t="s">
        <v>36</v>
      </c>
      <c r="AX693" s="11" t="s">
        <v>75</v>
      </c>
      <c r="AY693" s="164" t="s">
        <v>137</v>
      </c>
    </row>
    <row r="694" s="11" customFormat="1">
      <c r="B694" s="162"/>
      <c r="D694" s="163" t="s">
        <v>146</v>
      </c>
      <c r="E694" s="164" t="s">
        <v>1</v>
      </c>
      <c r="F694" s="165" t="s">
        <v>1302</v>
      </c>
      <c r="H694" s="166">
        <v>78.540000000000006</v>
      </c>
      <c r="L694" s="162"/>
      <c r="M694" s="167"/>
      <c r="N694" s="168"/>
      <c r="O694" s="168"/>
      <c r="P694" s="168"/>
      <c r="Q694" s="168"/>
      <c r="R694" s="168"/>
      <c r="S694" s="168"/>
      <c r="T694" s="169"/>
      <c r="AT694" s="164" t="s">
        <v>146</v>
      </c>
      <c r="AU694" s="164" t="s">
        <v>86</v>
      </c>
      <c r="AV694" s="11" t="s">
        <v>86</v>
      </c>
      <c r="AW694" s="11" t="s">
        <v>36</v>
      </c>
      <c r="AX694" s="11" t="s">
        <v>75</v>
      </c>
      <c r="AY694" s="164" t="s">
        <v>137</v>
      </c>
    </row>
    <row r="695" s="12" customFormat="1">
      <c r="B695" s="175"/>
      <c r="D695" s="163" t="s">
        <v>146</v>
      </c>
      <c r="E695" s="176" t="s">
        <v>1</v>
      </c>
      <c r="F695" s="177" t="s">
        <v>215</v>
      </c>
      <c r="H695" s="178">
        <v>157.08000000000001</v>
      </c>
      <c r="L695" s="175"/>
      <c r="M695" s="179"/>
      <c r="N695" s="180"/>
      <c r="O695" s="180"/>
      <c r="P695" s="180"/>
      <c r="Q695" s="180"/>
      <c r="R695" s="180"/>
      <c r="S695" s="180"/>
      <c r="T695" s="181"/>
      <c r="AT695" s="176" t="s">
        <v>146</v>
      </c>
      <c r="AU695" s="176" t="s">
        <v>86</v>
      </c>
      <c r="AV695" s="12" t="s">
        <v>144</v>
      </c>
      <c r="AW695" s="12" t="s">
        <v>36</v>
      </c>
      <c r="AX695" s="12" t="s">
        <v>83</v>
      </c>
      <c r="AY695" s="176" t="s">
        <v>137</v>
      </c>
    </row>
    <row r="696" s="1" customFormat="1" ht="16.5" customHeight="1">
      <c r="B696" s="151"/>
      <c r="C696" s="191" t="s">
        <v>1303</v>
      </c>
      <c r="D696" s="191" t="s">
        <v>441</v>
      </c>
      <c r="E696" s="192" t="s">
        <v>1304</v>
      </c>
      <c r="F696" s="193" t="s">
        <v>1305</v>
      </c>
      <c r="G696" s="194" t="s">
        <v>150</v>
      </c>
      <c r="H696" s="195">
        <v>164.934</v>
      </c>
      <c r="I696" s="196">
        <v>0</v>
      </c>
      <c r="J696" s="196">
        <f>ROUND(I696*H696,2)</f>
        <v>0</v>
      </c>
      <c r="K696" s="193" t="s">
        <v>143</v>
      </c>
      <c r="L696" s="197"/>
      <c r="M696" s="198" t="s">
        <v>1</v>
      </c>
      <c r="N696" s="199" t="s">
        <v>46</v>
      </c>
      <c r="O696" s="159">
        <v>0</v>
      </c>
      <c r="P696" s="159">
        <f>O696*H696</f>
        <v>0</v>
      </c>
      <c r="Q696" s="159">
        <v>0.00029999999999999997</v>
      </c>
      <c r="R696" s="159">
        <f>Q696*H696</f>
        <v>0.049480199999999995</v>
      </c>
      <c r="S696" s="159">
        <v>0</v>
      </c>
      <c r="T696" s="160">
        <f>S696*H696</f>
        <v>0</v>
      </c>
      <c r="AR696" s="17" t="s">
        <v>501</v>
      </c>
      <c r="AT696" s="17" t="s">
        <v>441</v>
      </c>
      <c r="AU696" s="17" t="s">
        <v>86</v>
      </c>
      <c r="AY696" s="17" t="s">
        <v>137</v>
      </c>
      <c r="BE696" s="161">
        <f>IF(N696="základní",J696,0)</f>
        <v>0</v>
      </c>
      <c r="BF696" s="161">
        <f>IF(N696="snížená",J696,0)</f>
        <v>0</v>
      </c>
      <c r="BG696" s="161">
        <f>IF(N696="zákl. přenesená",J696,0)</f>
        <v>0</v>
      </c>
      <c r="BH696" s="161">
        <f>IF(N696="sníž. přenesená",J696,0)</f>
        <v>0</v>
      </c>
      <c r="BI696" s="161">
        <f>IF(N696="nulová",J696,0)</f>
        <v>0</v>
      </c>
      <c r="BJ696" s="17" t="s">
        <v>83</v>
      </c>
      <c r="BK696" s="161">
        <f>ROUND(I696*H696,2)</f>
        <v>0</v>
      </c>
      <c r="BL696" s="17" t="s">
        <v>322</v>
      </c>
      <c r="BM696" s="17" t="s">
        <v>1306</v>
      </c>
    </row>
    <row r="697" s="1" customFormat="1">
      <c r="B697" s="32"/>
      <c r="D697" s="163" t="s">
        <v>152</v>
      </c>
      <c r="F697" s="170" t="s">
        <v>1307</v>
      </c>
      <c r="L697" s="32"/>
      <c r="M697" s="171"/>
      <c r="N697" s="62"/>
      <c r="O697" s="62"/>
      <c r="P697" s="62"/>
      <c r="Q697" s="62"/>
      <c r="R697" s="62"/>
      <c r="S697" s="62"/>
      <c r="T697" s="63"/>
      <c r="AT697" s="17" t="s">
        <v>152</v>
      </c>
      <c r="AU697" s="17" t="s">
        <v>86</v>
      </c>
    </row>
    <row r="698" s="11" customFormat="1">
      <c r="B698" s="162"/>
      <c r="D698" s="163" t="s">
        <v>146</v>
      </c>
      <c r="F698" s="165" t="s">
        <v>1308</v>
      </c>
      <c r="H698" s="166">
        <v>164.934</v>
      </c>
      <c r="L698" s="162"/>
      <c r="M698" s="167"/>
      <c r="N698" s="168"/>
      <c r="O698" s="168"/>
      <c r="P698" s="168"/>
      <c r="Q698" s="168"/>
      <c r="R698" s="168"/>
      <c r="S698" s="168"/>
      <c r="T698" s="169"/>
      <c r="AT698" s="164" t="s">
        <v>146</v>
      </c>
      <c r="AU698" s="164" t="s">
        <v>86</v>
      </c>
      <c r="AV698" s="11" t="s">
        <v>86</v>
      </c>
      <c r="AW698" s="11" t="s">
        <v>3</v>
      </c>
      <c r="AX698" s="11" t="s">
        <v>83</v>
      </c>
      <c r="AY698" s="164" t="s">
        <v>137</v>
      </c>
    </row>
    <row r="699" s="1" customFormat="1" ht="16.5" customHeight="1">
      <c r="B699" s="151"/>
      <c r="C699" s="152" t="s">
        <v>1309</v>
      </c>
      <c r="D699" s="152" t="s">
        <v>139</v>
      </c>
      <c r="E699" s="153" t="s">
        <v>1310</v>
      </c>
      <c r="F699" s="154" t="s">
        <v>1311</v>
      </c>
      <c r="G699" s="155" t="s">
        <v>175</v>
      </c>
      <c r="H699" s="156">
        <v>1.8919999999999999</v>
      </c>
      <c r="I699" s="157">
        <v>0</v>
      </c>
      <c r="J699" s="157">
        <f>ROUND(I699*H699,2)</f>
        <v>0</v>
      </c>
      <c r="K699" s="154" t="s">
        <v>143</v>
      </c>
      <c r="L699" s="32"/>
      <c r="M699" s="60" t="s">
        <v>1</v>
      </c>
      <c r="N699" s="158" t="s">
        <v>46</v>
      </c>
      <c r="O699" s="159">
        <v>0</v>
      </c>
      <c r="P699" s="159">
        <f>O699*H699</f>
        <v>0</v>
      </c>
      <c r="Q699" s="159">
        <v>0</v>
      </c>
      <c r="R699" s="159">
        <f>Q699*H699</f>
        <v>0</v>
      </c>
      <c r="S699" s="159">
        <v>0</v>
      </c>
      <c r="T699" s="160">
        <f>S699*H699</f>
        <v>0</v>
      </c>
      <c r="AR699" s="17" t="s">
        <v>322</v>
      </c>
      <c r="AT699" s="17" t="s">
        <v>139</v>
      </c>
      <c r="AU699" s="17" t="s">
        <v>86</v>
      </c>
      <c r="AY699" s="17" t="s">
        <v>137</v>
      </c>
      <c r="BE699" s="161">
        <f>IF(N699="základní",J699,0)</f>
        <v>0</v>
      </c>
      <c r="BF699" s="161">
        <f>IF(N699="snížená",J699,0)</f>
        <v>0</v>
      </c>
      <c r="BG699" s="161">
        <f>IF(N699="zákl. přenesená",J699,0)</f>
        <v>0</v>
      </c>
      <c r="BH699" s="161">
        <f>IF(N699="sníž. přenesená",J699,0)</f>
        <v>0</v>
      </c>
      <c r="BI699" s="161">
        <f>IF(N699="nulová",J699,0)</f>
        <v>0</v>
      </c>
      <c r="BJ699" s="17" t="s">
        <v>83</v>
      </c>
      <c r="BK699" s="161">
        <f>ROUND(I699*H699,2)</f>
        <v>0</v>
      </c>
      <c r="BL699" s="17" t="s">
        <v>322</v>
      </c>
      <c r="BM699" s="17" t="s">
        <v>1312</v>
      </c>
    </row>
    <row r="700" s="1" customFormat="1" ht="16.5" customHeight="1">
      <c r="B700" s="151"/>
      <c r="C700" s="152" t="s">
        <v>1313</v>
      </c>
      <c r="D700" s="152" t="s">
        <v>139</v>
      </c>
      <c r="E700" s="153" t="s">
        <v>1314</v>
      </c>
      <c r="F700" s="154" t="s">
        <v>1315</v>
      </c>
      <c r="G700" s="155" t="s">
        <v>175</v>
      </c>
      <c r="H700" s="156">
        <v>1.8919999999999999</v>
      </c>
      <c r="I700" s="157">
        <v>0</v>
      </c>
      <c r="J700" s="157">
        <f>ROUND(I700*H700,2)</f>
        <v>0</v>
      </c>
      <c r="K700" s="154" t="s">
        <v>143</v>
      </c>
      <c r="L700" s="32"/>
      <c r="M700" s="60" t="s">
        <v>1</v>
      </c>
      <c r="N700" s="158" t="s">
        <v>46</v>
      </c>
      <c r="O700" s="159">
        <v>0</v>
      </c>
      <c r="P700" s="159">
        <f>O700*H700</f>
        <v>0</v>
      </c>
      <c r="Q700" s="159">
        <v>0</v>
      </c>
      <c r="R700" s="159">
        <f>Q700*H700</f>
        <v>0</v>
      </c>
      <c r="S700" s="159">
        <v>0</v>
      </c>
      <c r="T700" s="160">
        <f>S700*H700</f>
        <v>0</v>
      </c>
      <c r="AR700" s="17" t="s">
        <v>322</v>
      </c>
      <c r="AT700" s="17" t="s">
        <v>139</v>
      </c>
      <c r="AU700" s="17" t="s">
        <v>86</v>
      </c>
      <c r="AY700" s="17" t="s">
        <v>137</v>
      </c>
      <c r="BE700" s="161">
        <f>IF(N700="základní",J700,0)</f>
        <v>0</v>
      </c>
      <c r="BF700" s="161">
        <f>IF(N700="snížená",J700,0)</f>
        <v>0</v>
      </c>
      <c r="BG700" s="161">
        <f>IF(N700="zákl. přenesená",J700,0)</f>
        <v>0</v>
      </c>
      <c r="BH700" s="161">
        <f>IF(N700="sníž. přenesená",J700,0)</f>
        <v>0</v>
      </c>
      <c r="BI700" s="161">
        <f>IF(N700="nulová",J700,0)</f>
        <v>0</v>
      </c>
      <c r="BJ700" s="17" t="s">
        <v>83</v>
      </c>
      <c r="BK700" s="161">
        <f>ROUND(I700*H700,2)</f>
        <v>0</v>
      </c>
      <c r="BL700" s="17" t="s">
        <v>322</v>
      </c>
      <c r="BM700" s="17" t="s">
        <v>1316</v>
      </c>
    </row>
    <row r="701" s="10" customFormat="1" ht="25.92" customHeight="1">
      <c r="B701" s="139"/>
      <c r="D701" s="140" t="s">
        <v>74</v>
      </c>
      <c r="E701" s="141" t="s">
        <v>242</v>
      </c>
      <c r="F701" s="141" t="s">
        <v>243</v>
      </c>
      <c r="J701" s="142">
        <f>BK701</f>
        <v>240000</v>
      </c>
      <c r="L701" s="139"/>
      <c r="M701" s="143"/>
      <c r="N701" s="144"/>
      <c r="O701" s="144"/>
      <c r="P701" s="145">
        <f>P702+P712+P715+P718</f>
        <v>0</v>
      </c>
      <c r="Q701" s="144"/>
      <c r="R701" s="145">
        <f>R702+R712+R715+R718</f>
        <v>0</v>
      </c>
      <c r="S701" s="144"/>
      <c r="T701" s="146">
        <f>T702+T712+T715+T718</f>
        <v>0</v>
      </c>
      <c r="AR701" s="140" t="s">
        <v>166</v>
      </c>
      <c r="AT701" s="147" t="s">
        <v>74</v>
      </c>
      <c r="AU701" s="147" t="s">
        <v>75</v>
      </c>
      <c r="AY701" s="140" t="s">
        <v>137</v>
      </c>
      <c r="BK701" s="148">
        <f>BK702+BK712+BK715+BK718</f>
        <v>240000</v>
      </c>
    </row>
    <row r="702" s="10" customFormat="1" ht="22.8" customHeight="1">
      <c r="B702" s="139"/>
      <c r="D702" s="140" t="s">
        <v>74</v>
      </c>
      <c r="E702" s="149" t="s">
        <v>1317</v>
      </c>
      <c r="F702" s="149" t="s">
        <v>1318</v>
      </c>
      <c r="J702" s="150">
        <f>BK702</f>
        <v>0</v>
      </c>
      <c r="L702" s="139"/>
      <c r="M702" s="143"/>
      <c r="N702" s="144"/>
      <c r="O702" s="144"/>
      <c r="P702" s="145">
        <f>SUM(P703:P711)</f>
        <v>0</v>
      </c>
      <c r="Q702" s="144"/>
      <c r="R702" s="145">
        <f>SUM(R703:R711)</f>
        <v>0</v>
      </c>
      <c r="S702" s="144"/>
      <c r="T702" s="146">
        <f>SUM(T703:T711)</f>
        <v>0</v>
      </c>
      <c r="AR702" s="140" t="s">
        <v>166</v>
      </c>
      <c r="AT702" s="147" t="s">
        <v>74</v>
      </c>
      <c r="AU702" s="147" t="s">
        <v>83</v>
      </c>
      <c r="AY702" s="140" t="s">
        <v>137</v>
      </c>
      <c r="BK702" s="148">
        <f>SUM(BK703:BK711)</f>
        <v>0</v>
      </c>
    </row>
    <row r="703" s="1" customFormat="1" ht="16.5" customHeight="1">
      <c r="B703" s="151"/>
      <c r="C703" s="152" t="s">
        <v>1319</v>
      </c>
      <c r="D703" s="152" t="s">
        <v>139</v>
      </c>
      <c r="E703" s="153" t="s">
        <v>1320</v>
      </c>
      <c r="F703" s="154" t="s">
        <v>1321</v>
      </c>
      <c r="G703" s="155" t="s">
        <v>1322</v>
      </c>
      <c r="H703" s="156">
        <v>1</v>
      </c>
      <c r="I703" s="157">
        <v>0</v>
      </c>
      <c r="J703" s="157">
        <f>ROUND(I703*H703,2)</f>
        <v>0</v>
      </c>
      <c r="K703" s="154" t="s">
        <v>143</v>
      </c>
      <c r="L703" s="32"/>
      <c r="M703" s="60" t="s">
        <v>1</v>
      </c>
      <c r="N703" s="158" t="s">
        <v>46</v>
      </c>
      <c r="O703" s="159">
        <v>0</v>
      </c>
      <c r="P703" s="159">
        <f>O703*H703</f>
        <v>0</v>
      </c>
      <c r="Q703" s="159">
        <v>0</v>
      </c>
      <c r="R703" s="159">
        <f>Q703*H703</f>
        <v>0</v>
      </c>
      <c r="S703" s="159">
        <v>0</v>
      </c>
      <c r="T703" s="160">
        <f>S703*H703</f>
        <v>0</v>
      </c>
      <c r="AR703" s="17" t="s">
        <v>247</v>
      </c>
      <c r="AT703" s="17" t="s">
        <v>139</v>
      </c>
      <c r="AU703" s="17" t="s">
        <v>86</v>
      </c>
      <c r="AY703" s="17" t="s">
        <v>137</v>
      </c>
      <c r="BE703" s="161">
        <f>IF(N703="základní",J703,0)</f>
        <v>0</v>
      </c>
      <c r="BF703" s="161">
        <f>IF(N703="snížená",J703,0)</f>
        <v>0</v>
      </c>
      <c r="BG703" s="161">
        <f>IF(N703="zákl. přenesená",J703,0)</f>
        <v>0</v>
      </c>
      <c r="BH703" s="161">
        <f>IF(N703="sníž. přenesená",J703,0)</f>
        <v>0</v>
      </c>
      <c r="BI703" s="161">
        <f>IF(N703="nulová",J703,0)</f>
        <v>0</v>
      </c>
      <c r="BJ703" s="17" t="s">
        <v>83</v>
      </c>
      <c r="BK703" s="161">
        <f>ROUND(I703*H703,2)</f>
        <v>0</v>
      </c>
      <c r="BL703" s="17" t="s">
        <v>247</v>
      </c>
      <c r="BM703" s="17" t="s">
        <v>1323</v>
      </c>
    </row>
    <row r="704" s="1" customFormat="1" ht="16.5" customHeight="1">
      <c r="B704" s="151"/>
      <c r="C704" s="152" t="s">
        <v>1324</v>
      </c>
      <c r="D704" s="152" t="s">
        <v>139</v>
      </c>
      <c r="E704" s="153" t="s">
        <v>1325</v>
      </c>
      <c r="F704" s="154" t="s">
        <v>1326</v>
      </c>
      <c r="G704" s="155" t="s">
        <v>1327</v>
      </c>
      <c r="H704" s="156">
        <v>1</v>
      </c>
      <c r="I704" s="157">
        <v>0</v>
      </c>
      <c r="J704" s="157">
        <f>ROUND(I704*H704,2)</f>
        <v>0</v>
      </c>
      <c r="K704" s="154" t="s">
        <v>143</v>
      </c>
      <c r="L704" s="32"/>
      <c r="M704" s="60" t="s">
        <v>1</v>
      </c>
      <c r="N704" s="158" t="s">
        <v>46</v>
      </c>
      <c r="O704" s="159">
        <v>0</v>
      </c>
      <c r="P704" s="159">
        <f>O704*H704</f>
        <v>0</v>
      </c>
      <c r="Q704" s="159">
        <v>0</v>
      </c>
      <c r="R704" s="159">
        <f>Q704*H704</f>
        <v>0</v>
      </c>
      <c r="S704" s="159">
        <v>0</v>
      </c>
      <c r="T704" s="160">
        <f>S704*H704</f>
        <v>0</v>
      </c>
      <c r="AR704" s="17" t="s">
        <v>247</v>
      </c>
      <c r="AT704" s="17" t="s">
        <v>139</v>
      </c>
      <c r="AU704" s="17" t="s">
        <v>86</v>
      </c>
      <c r="AY704" s="17" t="s">
        <v>137</v>
      </c>
      <c r="BE704" s="161">
        <f>IF(N704="základní",J704,0)</f>
        <v>0</v>
      </c>
      <c r="BF704" s="161">
        <f>IF(N704="snížená",J704,0)</f>
        <v>0</v>
      </c>
      <c r="BG704" s="161">
        <f>IF(N704="zákl. přenesená",J704,0)</f>
        <v>0</v>
      </c>
      <c r="BH704" s="161">
        <f>IF(N704="sníž. přenesená",J704,0)</f>
        <v>0</v>
      </c>
      <c r="BI704" s="161">
        <f>IF(N704="nulová",J704,0)</f>
        <v>0</v>
      </c>
      <c r="BJ704" s="17" t="s">
        <v>83</v>
      </c>
      <c r="BK704" s="161">
        <f>ROUND(I704*H704,2)</f>
        <v>0</v>
      </c>
      <c r="BL704" s="17" t="s">
        <v>247</v>
      </c>
      <c r="BM704" s="17" t="s">
        <v>1328</v>
      </c>
    </row>
    <row r="705" s="1" customFormat="1">
      <c r="B705" s="32"/>
      <c r="D705" s="163" t="s">
        <v>152</v>
      </c>
      <c r="F705" s="170" t="s">
        <v>1329</v>
      </c>
      <c r="L705" s="32"/>
      <c r="M705" s="171"/>
      <c r="N705" s="62"/>
      <c r="O705" s="62"/>
      <c r="P705" s="62"/>
      <c r="Q705" s="62"/>
      <c r="R705" s="62"/>
      <c r="S705" s="62"/>
      <c r="T705" s="63"/>
      <c r="AT705" s="17" t="s">
        <v>152</v>
      </c>
      <c r="AU705" s="17" t="s">
        <v>86</v>
      </c>
    </row>
    <row r="706" s="1" customFormat="1" ht="16.5" customHeight="1">
      <c r="B706" s="151"/>
      <c r="C706" s="152" t="s">
        <v>1330</v>
      </c>
      <c r="D706" s="152" t="s">
        <v>139</v>
      </c>
      <c r="E706" s="153" t="s">
        <v>1331</v>
      </c>
      <c r="F706" s="154" t="s">
        <v>1332</v>
      </c>
      <c r="G706" s="155" t="s">
        <v>1327</v>
      </c>
      <c r="H706" s="156">
        <v>1</v>
      </c>
      <c r="I706" s="157">
        <v>0</v>
      </c>
      <c r="J706" s="157">
        <f>ROUND(I706*H706,2)</f>
        <v>0</v>
      </c>
      <c r="K706" s="154" t="s">
        <v>143</v>
      </c>
      <c r="L706" s="32"/>
      <c r="M706" s="60" t="s">
        <v>1</v>
      </c>
      <c r="N706" s="158" t="s">
        <v>46</v>
      </c>
      <c r="O706" s="159">
        <v>0</v>
      </c>
      <c r="P706" s="159">
        <f>O706*H706</f>
        <v>0</v>
      </c>
      <c r="Q706" s="159">
        <v>0</v>
      </c>
      <c r="R706" s="159">
        <f>Q706*H706</f>
        <v>0</v>
      </c>
      <c r="S706" s="159">
        <v>0</v>
      </c>
      <c r="T706" s="160">
        <f>S706*H706</f>
        <v>0</v>
      </c>
      <c r="AR706" s="17" t="s">
        <v>247</v>
      </c>
      <c r="AT706" s="17" t="s">
        <v>139</v>
      </c>
      <c r="AU706" s="17" t="s">
        <v>86</v>
      </c>
      <c r="AY706" s="17" t="s">
        <v>137</v>
      </c>
      <c r="BE706" s="161">
        <f>IF(N706="základní",J706,0)</f>
        <v>0</v>
      </c>
      <c r="BF706" s="161">
        <f>IF(N706="snížená",J706,0)</f>
        <v>0</v>
      </c>
      <c r="BG706" s="161">
        <f>IF(N706="zákl. přenesená",J706,0)</f>
        <v>0</v>
      </c>
      <c r="BH706" s="161">
        <f>IF(N706="sníž. přenesená",J706,0)</f>
        <v>0</v>
      </c>
      <c r="BI706" s="161">
        <f>IF(N706="nulová",J706,0)</f>
        <v>0</v>
      </c>
      <c r="BJ706" s="17" t="s">
        <v>83</v>
      </c>
      <c r="BK706" s="161">
        <f>ROUND(I706*H706,2)</f>
        <v>0</v>
      </c>
      <c r="BL706" s="17" t="s">
        <v>247</v>
      </c>
      <c r="BM706" s="17" t="s">
        <v>1333</v>
      </c>
    </row>
    <row r="707" s="1" customFormat="1" ht="16.5" customHeight="1">
      <c r="B707" s="151"/>
      <c r="C707" s="152" t="s">
        <v>1334</v>
      </c>
      <c r="D707" s="152" t="s">
        <v>139</v>
      </c>
      <c r="E707" s="153" t="s">
        <v>1335</v>
      </c>
      <c r="F707" s="154" t="s">
        <v>1336</v>
      </c>
      <c r="G707" s="155" t="s">
        <v>1327</v>
      </c>
      <c r="H707" s="156">
        <v>1</v>
      </c>
      <c r="I707" s="157">
        <v>0</v>
      </c>
      <c r="J707" s="157">
        <f>ROUND(I707*H707,2)</f>
        <v>0</v>
      </c>
      <c r="K707" s="154" t="s">
        <v>143</v>
      </c>
      <c r="L707" s="32"/>
      <c r="M707" s="60" t="s">
        <v>1</v>
      </c>
      <c r="N707" s="158" t="s">
        <v>46</v>
      </c>
      <c r="O707" s="159">
        <v>0</v>
      </c>
      <c r="P707" s="159">
        <f>O707*H707</f>
        <v>0</v>
      </c>
      <c r="Q707" s="159">
        <v>0</v>
      </c>
      <c r="R707" s="159">
        <f>Q707*H707</f>
        <v>0</v>
      </c>
      <c r="S707" s="159">
        <v>0</v>
      </c>
      <c r="T707" s="160">
        <f>S707*H707</f>
        <v>0</v>
      </c>
      <c r="AR707" s="17" t="s">
        <v>247</v>
      </c>
      <c r="AT707" s="17" t="s">
        <v>139</v>
      </c>
      <c r="AU707" s="17" t="s">
        <v>86</v>
      </c>
      <c r="AY707" s="17" t="s">
        <v>137</v>
      </c>
      <c r="BE707" s="161">
        <f>IF(N707="základní",J707,0)</f>
        <v>0</v>
      </c>
      <c r="BF707" s="161">
        <f>IF(N707="snížená",J707,0)</f>
        <v>0</v>
      </c>
      <c r="BG707" s="161">
        <f>IF(N707="zákl. přenesená",J707,0)</f>
        <v>0</v>
      </c>
      <c r="BH707" s="161">
        <f>IF(N707="sníž. přenesená",J707,0)</f>
        <v>0</v>
      </c>
      <c r="BI707" s="161">
        <f>IF(N707="nulová",J707,0)</f>
        <v>0</v>
      </c>
      <c r="BJ707" s="17" t="s">
        <v>83</v>
      </c>
      <c r="BK707" s="161">
        <f>ROUND(I707*H707,2)</f>
        <v>0</v>
      </c>
      <c r="BL707" s="17" t="s">
        <v>247</v>
      </c>
      <c r="BM707" s="17" t="s">
        <v>1337</v>
      </c>
    </row>
    <row r="708" s="1" customFormat="1">
      <c r="B708" s="32"/>
      <c r="D708" s="163" t="s">
        <v>152</v>
      </c>
      <c r="F708" s="170" t="s">
        <v>1338</v>
      </c>
      <c r="L708" s="32"/>
      <c r="M708" s="171"/>
      <c r="N708" s="62"/>
      <c r="O708" s="62"/>
      <c r="P708" s="62"/>
      <c r="Q708" s="62"/>
      <c r="R708" s="62"/>
      <c r="S708" s="62"/>
      <c r="T708" s="63"/>
      <c r="AT708" s="17" t="s">
        <v>152</v>
      </c>
      <c r="AU708" s="17" t="s">
        <v>86</v>
      </c>
    </row>
    <row r="709" s="1" customFormat="1" ht="16.5" customHeight="1">
      <c r="B709" s="151"/>
      <c r="C709" s="152" t="s">
        <v>1339</v>
      </c>
      <c r="D709" s="152" t="s">
        <v>139</v>
      </c>
      <c r="E709" s="153" t="s">
        <v>1340</v>
      </c>
      <c r="F709" s="154" t="s">
        <v>1341</v>
      </c>
      <c r="G709" s="155" t="s">
        <v>1327</v>
      </c>
      <c r="H709" s="156">
        <v>1</v>
      </c>
      <c r="I709" s="157">
        <v>0</v>
      </c>
      <c r="J709" s="157">
        <f>ROUND(I709*H709,2)</f>
        <v>0</v>
      </c>
      <c r="K709" s="154" t="s">
        <v>143</v>
      </c>
      <c r="L709" s="32"/>
      <c r="M709" s="60" t="s">
        <v>1</v>
      </c>
      <c r="N709" s="158" t="s">
        <v>46</v>
      </c>
      <c r="O709" s="159">
        <v>0</v>
      </c>
      <c r="P709" s="159">
        <f>O709*H709</f>
        <v>0</v>
      </c>
      <c r="Q709" s="159">
        <v>0</v>
      </c>
      <c r="R709" s="159">
        <f>Q709*H709</f>
        <v>0</v>
      </c>
      <c r="S709" s="159">
        <v>0</v>
      </c>
      <c r="T709" s="160">
        <f>S709*H709</f>
        <v>0</v>
      </c>
      <c r="AR709" s="17" t="s">
        <v>247</v>
      </c>
      <c r="AT709" s="17" t="s">
        <v>139</v>
      </c>
      <c r="AU709" s="17" t="s">
        <v>86</v>
      </c>
      <c r="AY709" s="17" t="s">
        <v>137</v>
      </c>
      <c r="BE709" s="161">
        <f>IF(N709="základní",J709,0)</f>
        <v>0</v>
      </c>
      <c r="BF709" s="161">
        <f>IF(N709="snížená",J709,0)</f>
        <v>0</v>
      </c>
      <c r="BG709" s="161">
        <f>IF(N709="zákl. přenesená",J709,0)</f>
        <v>0</v>
      </c>
      <c r="BH709" s="161">
        <f>IF(N709="sníž. přenesená",J709,0)</f>
        <v>0</v>
      </c>
      <c r="BI709" s="161">
        <f>IF(N709="nulová",J709,0)</f>
        <v>0</v>
      </c>
      <c r="BJ709" s="17" t="s">
        <v>83</v>
      </c>
      <c r="BK709" s="161">
        <f>ROUND(I709*H709,2)</f>
        <v>0</v>
      </c>
      <c r="BL709" s="17" t="s">
        <v>247</v>
      </c>
      <c r="BM709" s="17" t="s">
        <v>1342</v>
      </c>
    </row>
    <row r="710" s="1" customFormat="1">
      <c r="B710" s="32"/>
      <c r="D710" s="163" t="s">
        <v>152</v>
      </c>
      <c r="F710" s="170" t="s">
        <v>1343</v>
      </c>
      <c r="L710" s="32"/>
      <c r="M710" s="171"/>
      <c r="N710" s="62"/>
      <c r="O710" s="62"/>
      <c r="P710" s="62"/>
      <c r="Q710" s="62"/>
      <c r="R710" s="62"/>
      <c r="S710" s="62"/>
      <c r="T710" s="63"/>
      <c r="AT710" s="17" t="s">
        <v>152</v>
      </c>
      <c r="AU710" s="17" t="s">
        <v>86</v>
      </c>
    </row>
    <row r="711" s="1" customFormat="1" ht="16.5" customHeight="1">
      <c r="B711" s="151"/>
      <c r="C711" s="152" t="s">
        <v>1344</v>
      </c>
      <c r="D711" s="152" t="s">
        <v>139</v>
      </c>
      <c r="E711" s="153" t="s">
        <v>1345</v>
      </c>
      <c r="F711" s="154" t="s">
        <v>1346</v>
      </c>
      <c r="G711" s="155" t="s">
        <v>1327</v>
      </c>
      <c r="H711" s="156">
        <v>1</v>
      </c>
      <c r="I711" s="157">
        <v>0</v>
      </c>
      <c r="J711" s="157">
        <f>ROUND(I711*H711,2)</f>
        <v>0</v>
      </c>
      <c r="K711" s="154" t="s">
        <v>143</v>
      </c>
      <c r="L711" s="32"/>
      <c r="M711" s="60" t="s">
        <v>1</v>
      </c>
      <c r="N711" s="158" t="s">
        <v>46</v>
      </c>
      <c r="O711" s="159">
        <v>0</v>
      </c>
      <c r="P711" s="159">
        <f>O711*H711</f>
        <v>0</v>
      </c>
      <c r="Q711" s="159">
        <v>0</v>
      </c>
      <c r="R711" s="159">
        <f>Q711*H711</f>
        <v>0</v>
      </c>
      <c r="S711" s="159">
        <v>0</v>
      </c>
      <c r="T711" s="160">
        <f>S711*H711</f>
        <v>0</v>
      </c>
      <c r="AR711" s="17" t="s">
        <v>247</v>
      </c>
      <c r="AT711" s="17" t="s">
        <v>139</v>
      </c>
      <c r="AU711" s="17" t="s">
        <v>86</v>
      </c>
      <c r="AY711" s="17" t="s">
        <v>137</v>
      </c>
      <c r="BE711" s="161">
        <f>IF(N711="základní",J711,0)</f>
        <v>0</v>
      </c>
      <c r="BF711" s="161">
        <f>IF(N711="snížená",J711,0)</f>
        <v>0</v>
      </c>
      <c r="BG711" s="161">
        <f>IF(N711="zákl. přenesená",J711,0)</f>
        <v>0</v>
      </c>
      <c r="BH711" s="161">
        <f>IF(N711="sníž. přenesená",J711,0)</f>
        <v>0</v>
      </c>
      <c r="BI711" s="161">
        <f>IF(N711="nulová",J711,0)</f>
        <v>0</v>
      </c>
      <c r="BJ711" s="17" t="s">
        <v>83</v>
      </c>
      <c r="BK711" s="161">
        <f>ROUND(I711*H711,2)</f>
        <v>0</v>
      </c>
      <c r="BL711" s="17" t="s">
        <v>247</v>
      </c>
      <c r="BM711" s="17" t="s">
        <v>1347</v>
      </c>
    </row>
    <row r="712" s="10" customFormat="1" ht="22.8" customHeight="1">
      <c r="B712" s="139"/>
      <c r="D712" s="140" t="s">
        <v>74</v>
      </c>
      <c r="E712" s="149" t="s">
        <v>320</v>
      </c>
      <c r="F712" s="149" t="s">
        <v>321</v>
      </c>
      <c r="J712" s="150">
        <f>BK712</f>
        <v>0</v>
      </c>
      <c r="L712" s="139"/>
      <c r="M712" s="143"/>
      <c r="N712" s="144"/>
      <c r="O712" s="144"/>
      <c r="P712" s="145">
        <f>SUM(P713:P714)</f>
        <v>0</v>
      </c>
      <c r="Q712" s="144"/>
      <c r="R712" s="145">
        <f>SUM(R713:R714)</f>
        <v>0</v>
      </c>
      <c r="S712" s="144"/>
      <c r="T712" s="146">
        <f>SUM(T713:T714)</f>
        <v>0</v>
      </c>
      <c r="AR712" s="140" t="s">
        <v>166</v>
      </c>
      <c r="AT712" s="147" t="s">
        <v>74</v>
      </c>
      <c r="AU712" s="147" t="s">
        <v>83</v>
      </c>
      <c r="AY712" s="140" t="s">
        <v>137</v>
      </c>
      <c r="BK712" s="148">
        <f>SUM(BK713:BK714)</f>
        <v>0</v>
      </c>
    </row>
    <row r="713" s="1" customFormat="1" ht="16.5" customHeight="1">
      <c r="B713" s="151"/>
      <c r="C713" s="152" t="s">
        <v>1348</v>
      </c>
      <c r="D713" s="152" t="s">
        <v>139</v>
      </c>
      <c r="E713" s="153" t="s">
        <v>1349</v>
      </c>
      <c r="F713" s="154" t="s">
        <v>1350</v>
      </c>
      <c r="G713" s="155" t="s">
        <v>202</v>
      </c>
      <c r="H713" s="156">
        <v>1</v>
      </c>
      <c r="I713" s="157">
        <v>0</v>
      </c>
      <c r="J713" s="157">
        <f>ROUND(I713*H713,2)</f>
        <v>0</v>
      </c>
      <c r="K713" s="154" t="s">
        <v>143</v>
      </c>
      <c r="L713" s="32"/>
      <c r="M713" s="60" t="s">
        <v>1</v>
      </c>
      <c r="N713" s="158" t="s">
        <v>46</v>
      </c>
      <c r="O713" s="159">
        <v>0</v>
      </c>
      <c r="P713" s="159">
        <f>O713*H713</f>
        <v>0</v>
      </c>
      <c r="Q713" s="159">
        <v>0</v>
      </c>
      <c r="R713" s="159">
        <f>Q713*H713</f>
        <v>0</v>
      </c>
      <c r="S713" s="159">
        <v>0</v>
      </c>
      <c r="T713" s="160">
        <f>S713*H713</f>
        <v>0</v>
      </c>
      <c r="AR713" s="17" t="s">
        <v>247</v>
      </c>
      <c r="AT713" s="17" t="s">
        <v>139</v>
      </c>
      <c r="AU713" s="17" t="s">
        <v>86</v>
      </c>
      <c r="AY713" s="17" t="s">
        <v>137</v>
      </c>
      <c r="BE713" s="161">
        <f>IF(N713="základní",J713,0)</f>
        <v>0</v>
      </c>
      <c r="BF713" s="161">
        <f>IF(N713="snížená",J713,0)</f>
        <v>0</v>
      </c>
      <c r="BG713" s="161">
        <f>IF(N713="zákl. přenesená",J713,0)</f>
        <v>0</v>
      </c>
      <c r="BH713" s="161">
        <f>IF(N713="sníž. přenesená",J713,0)</f>
        <v>0</v>
      </c>
      <c r="BI713" s="161">
        <f>IF(N713="nulová",J713,0)</f>
        <v>0</v>
      </c>
      <c r="BJ713" s="17" t="s">
        <v>83</v>
      </c>
      <c r="BK713" s="161">
        <f>ROUND(I713*H713,2)</f>
        <v>0</v>
      </c>
      <c r="BL713" s="17" t="s">
        <v>247</v>
      </c>
      <c r="BM713" s="17" t="s">
        <v>1351</v>
      </c>
    </row>
    <row r="714" s="1" customFormat="1">
      <c r="B714" s="32"/>
      <c r="D714" s="163" t="s">
        <v>152</v>
      </c>
      <c r="F714" s="170" t="s">
        <v>1352</v>
      </c>
      <c r="L714" s="32"/>
      <c r="M714" s="171"/>
      <c r="N714" s="62"/>
      <c r="O714" s="62"/>
      <c r="P714" s="62"/>
      <c r="Q714" s="62"/>
      <c r="R714" s="62"/>
      <c r="S714" s="62"/>
      <c r="T714" s="63"/>
      <c r="AT714" s="17" t="s">
        <v>152</v>
      </c>
      <c r="AU714" s="17" t="s">
        <v>86</v>
      </c>
    </row>
    <row r="715" s="10" customFormat="1" ht="22.8" customHeight="1">
      <c r="B715" s="139"/>
      <c r="D715" s="140" t="s">
        <v>74</v>
      </c>
      <c r="E715" s="149" t="s">
        <v>1353</v>
      </c>
      <c r="F715" s="149" t="s">
        <v>1354</v>
      </c>
      <c r="J715" s="150">
        <f>BK715</f>
        <v>0</v>
      </c>
      <c r="L715" s="139"/>
      <c r="M715" s="143"/>
      <c r="N715" s="144"/>
      <c r="O715" s="144"/>
      <c r="P715" s="145">
        <f>SUM(P716:P717)</f>
        <v>0</v>
      </c>
      <c r="Q715" s="144"/>
      <c r="R715" s="145">
        <f>SUM(R716:R717)</f>
        <v>0</v>
      </c>
      <c r="S715" s="144"/>
      <c r="T715" s="146">
        <f>SUM(T716:T717)</f>
        <v>0</v>
      </c>
      <c r="AR715" s="140" t="s">
        <v>166</v>
      </c>
      <c r="AT715" s="147" t="s">
        <v>74</v>
      </c>
      <c r="AU715" s="147" t="s">
        <v>83</v>
      </c>
      <c r="AY715" s="140" t="s">
        <v>137</v>
      </c>
      <c r="BK715" s="148">
        <f>SUM(BK716:BK717)</f>
        <v>0</v>
      </c>
    </row>
    <row r="716" s="1" customFormat="1" ht="16.5" customHeight="1">
      <c r="B716" s="151"/>
      <c r="C716" s="152" t="s">
        <v>1355</v>
      </c>
      <c r="D716" s="152" t="s">
        <v>139</v>
      </c>
      <c r="E716" s="153" t="s">
        <v>1356</v>
      </c>
      <c r="F716" s="154" t="s">
        <v>1357</v>
      </c>
      <c r="G716" s="155" t="s">
        <v>1327</v>
      </c>
      <c r="H716" s="156">
        <v>1</v>
      </c>
      <c r="I716" s="157">
        <v>0</v>
      </c>
      <c r="J716" s="157">
        <f>ROUND(I716*H716,2)</f>
        <v>0</v>
      </c>
      <c r="K716" s="154" t="s">
        <v>143</v>
      </c>
      <c r="L716" s="32"/>
      <c r="M716" s="60" t="s">
        <v>1</v>
      </c>
      <c r="N716" s="158" t="s">
        <v>46</v>
      </c>
      <c r="O716" s="159">
        <v>0</v>
      </c>
      <c r="P716" s="159">
        <f>O716*H716</f>
        <v>0</v>
      </c>
      <c r="Q716" s="159">
        <v>0</v>
      </c>
      <c r="R716" s="159">
        <f>Q716*H716</f>
        <v>0</v>
      </c>
      <c r="S716" s="159">
        <v>0</v>
      </c>
      <c r="T716" s="160">
        <f>S716*H716</f>
        <v>0</v>
      </c>
      <c r="AR716" s="17" t="s">
        <v>247</v>
      </c>
      <c r="AT716" s="17" t="s">
        <v>139</v>
      </c>
      <c r="AU716" s="17" t="s">
        <v>86</v>
      </c>
      <c r="AY716" s="17" t="s">
        <v>137</v>
      </c>
      <c r="BE716" s="161">
        <f>IF(N716="základní",J716,0)</f>
        <v>0</v>
      </c>
      <c r="BF716" s="161">
        <f>IF(N716="snížená",J716,0)</f>
        <v>0</v>
      </c>
      <c r="BG716" s="161">
        <f>IF(N716="zákl. přenesená",J716,0)</f>
        <v>0</v>
      </c>
      <c r="BH716" s="161">
        <f>IF(N716="sníž. přenesená",J716,0)</f>
        <v>0</v>
      </c>
      <c r="BI716" s="161">
        <f>IF(N716="nulová",J716,0)</f>
        <v>0</v>
      </c>
      <c r="BJ716" s="17" t="s">
        <v>83</v>
      </c>
      <c r="BK716" s="161">
        <f>ROUND(I716*H716,2)</f>
        <v>0</v>
      </c>
      <c r="BL716" s="17" t="s">
        <v>247</v>
      </c>
      <c r="BM716" s="17" t="s">
        <v>1358</v>
      </c>
    </row>
    <row r="717" s="1" customFormat="1">
      <c r="B717" s="32"/>
      <c r="D717" s="163" t="s">
        <v>152</v>
      </c>
      <c r="F717" s="170" t="s">
        <v>1359</v>
      </c>
      <c r="L717" s="32"/>
      <c r="M717" s="171"/>
      <c r="N717" s="62"/>
      <c r="O717" s="62"/>
      <c r="P717" s="62"/>
      <c r="Q717" s="62"/>
      <c r="R717" s="62"/>
      <c r="S717" s="62"/>
      <c r="T717" s="63"/>
      <c r="AT717" s="17" t="s">
        <v>152</v>
      </c>
      <c r="AU717" s="17" t="s">
        <v>86</v>
      </c>
    </row>
    <row r="718" s="10" customFormat="1" ht="22.8" customHeight="1">
      <c r="B718" s="139"/>
      <c r="D718" s="140" t="s">
        <v>74</v>
      </c>
      <c r="E718" s="149" t="s">
        <v>1360</v>
      </c>
      <c r="F718" s="149" t="s">
        <v>1361</v>
      </c>
      <c r="J718" s="150">
        <f>BK718</f>
        <v>240000</v>
      </c>
      <c r="L718" s="139"/>
      <c r="M718" s="143"/>
      <c r="N718" s="144"/>
      <c r="O718" s="144"/>
      <c r="P718" s="145">
        <f>SUM(P719:P720)</f>
        <v>0</v>
      </c>
      <c r="Q718" s="144"/>
      <c r="R718" s="145">
        <f>SUM(R719:R720)</f>
        <v>0</v>
      </c>
      <c r="S718" s="144"/>
      <c r="T718" s="146">
        <f>SUM(T719:T720)</f>
        <v>0</v>
      </c>
      <c r="AR718" s="140" t="s">
        <v>166</v>
      </c>
      <c r="AT718" s="147" t="s">
        <v>74</v>
      </c>
      <c r="AU718" s="147" t="s">
        <v>83</v>
      </c>
      <c r="AY718" s="140" t="s">
        <v>137</v>
      </c>
      <c r="BK718" s="148">
        <f>SUM(BK719:BK720)</f>
        <v>240000</v>
      </c>
    </row>
    <row r="719" s="1" customFormat="1" ht="16.5" customHeight="1">
      <c r="B719" s="151"/>
      <c r="C719" s="152" t="s">
        <v>1362</v>
      </c>
      <c r="D719" s="152" t="s">
        <v>139</v>
      </c>
      <c r="E719" s="153" t="s">
        <v>1363</v>
      </c>
      <c r="F719" s="154" t="s">
        <v>1364</v>
      </c>
      <c r="G719" s="155" t="s">
        <v>1327</v>
      </c>
      <c r="H719" s="156">
        <v>1</v>
      </c>
      <c r="I719" s="157">
        <v>240000</v>
      </c>
      <c r="J719" s="157">
        <f>ROUND(I719*H719,2)</f>
        <v>240000</v>
      </c>
      <c r="K719" s="154" t="s">
        <v>143</v>
      </c>
      <c r="L719" s="32"/>
      <c r="M719" s="60" t="s">
        <v>1</v>
      </c>
      <c r="N719" s="158" t="s">
        <v>46</v>
      </c>
      <c r="O719" s="159">
        <v>0</v>
      </c>
      <c r="P719" s="159">
        <f>O719*H719</f>
        <v>0</v>
      </c>
      <c r="Q719" s="159">
        <v>0</v>
      </c>
      <c r="R719" s="159">
        <f>Q719*H719</f>
        <v>0</v>
      </c>
      <c r="S719" s="159">
        <v>0</v>
      </c>
      <c r="T719" s="160">
        <f>S719*H719</f>
        <v>0</v>
      </c>
      <c r="AR719" s="17" t="s">
        <v>247</v>
      </c>
      <c r="AT719" s="17" t="s">
        <v>139</v>
      </c>
      <c r="AU719" s="17" t="s">
        <v>86</v>
      </c>
      <c r="AY719" s="17" t="s">
        <v>137</v>
      </c>
      <c r="BE719" s="161">
        <f>IF(N719="základní",J719,0)</f>
        <v>240000</v>
      </c>
      <c r="BF719" s="161">
        <f>IF(N719="snížená",J719,0)</f>
        <v>0</v>
      </c>
      <c r="BG719" s="161">
        <f>IF(N719="zákl. přenesená",J719,0)</f>
        <v>0</v>
      </c>
      <c r="BH719" s="161">
        <f>IF(N719="sníž. přenesená",J719,0)</f>
        <v>0</v>
      </c>
      <c r="BI719" s="161">
        <f>IF(N719="nulová",J719,0)</f>
        <v>0</v>
      </c>
      <c r="BJ719" s="17" t="s">
        <v>83</v>
      </c>
      <c r="BK719" s="161">
        <f>ROUND(I719*H719,2)</f>
        <v>240000</v>
      </c>
      <c r="BL719" s="17" t="s">
        <v>247</v>
      </c>
      <c r="BM719" s="17" t="s">
        <v>1365</v>
      </c>
    </row>
    <row r="720" s="1" customFormat="1">
      <c r="B720" s="32"/>
      <c r="D720" s="163" t="s">
        <v>152</v>
      </c>
      <c r="F720" s="170" t="s">
        <v>1366</v>
      </c>
      <c r="L720" s="32"/>
      <c r="M720" s="182"/>
      <c r="N720" s="183"/>
      <c r="O720" s="183"/>
      <c r="P720" s="183"/>
      <c r="Q720" s="183"/>
      <c r="R720" s="183"/>
      <c r="S720" s="183"/>
      <c r="T720" s="184"/>
      <c r="AT720" s="17" t="s">
        <v>152</v>
      </c>
      <c r="AU720" s="17" t="s">
        <v>86</v>
      </c>
    </row>
    <row r="721" s="1" customFormat="1" ht="6.96" customHeight="1">
      <c r="B721" s="47"/>
      <c r="C721" s="48"/>
      <c r="D721" s="48"/>
      <c r="E721" s="48"/>
      <c r="F721" s="48"/>
      <c r="G721" s="48"/>
      <c r="H721" s="48"/>
      <c r="I721" s="48"/>
      <c r="J721" s="48"/>
      <c r="K721" s="48"/>
      <c r="L721" s="32"/>
    </row>
  </sheetData>
  <autoFilter ref="C101:K720"/>
  <mergeCells count="9">
    <mergeCell ref="E7:H7"/>
    <mergeCell ref="E9:H9"/>
    <mergeCell ref="E18:H18"/>
    <mergeCell ref="E27:H27"/>
    <mergeCell ref="E50:H50"/>
    <mergeCell ref="E52:H52"/>
    <mergeCell ref="E92:H92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98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ht="24.96" customHeight="1">
      <c r="B4" s="20"/>
      <c r="D4" s="21" t="s">
        <v>106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107</v>
      </c>
      <c r="L8" s="32"/>
    </row>
    <row r="9" s="1" customFormat="1" ht="36.96" customHeight="1">
      <c r="B9" s="32"/>
      <c r="E9" s="53" t="s">
        <v>1367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85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19. 3. 2019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">
        <v>1</v>
      </c>
      <c r="L14" s="32"/>
    </row>
    <row r="15" s="1" customFormat="1" ht="18" customHeight="1">
      <c r="B15" s="32"/>
      <c r="E15" s="17" t="s">
        <v>28</v>
      </c>
      <c r="I15" s="26" t="s">
        <v>29</v>
      </c>
      <c r="J15" s="17" t="s">
        <v>1</v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">
        <v>33</v>
      </c>
      <c r="L20" s="32"/>
    </row>
    <row r="21" s="1" customFormat="1" ht="18" customHeight="1">
      <c r="B21" s="32"/>
      <c r="E21" s="17" t="s">
        <v>34</v>
      </c>
      <c r="I21" s="26" t="s">
        <v>29</v>
      </c>
      <c r="J21" s="17" t="s">
        <v>35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">
        <v>1</v>
      </c>
      <c r="L23" s="32"/>
    </row>
    <row r="24" s="1" customFormat="1" ht="18" customHeight="1">
      <c r="B24" s="32"/>
      <c r="E24" s="17" t="s">
        <v>109</v>
      </c>
      <c r="I24" s="26" t="s">
        <v>29</v>
      </c>
      <c r="J24" s="17" t="s">
        <v>1</v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38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110</v>
      </c>
      <c r="J30" s="31">
        <f>J61</f>
        <v>0</v>
      </c>
      <c r="L30" s="32"/>
    </row>
    <row r="31" s="1" customFormat="1" ht="14.4" customHeight="1">
      <c r="B31" s="32"/>
      <c r="D31" s="30" t="s">
        <v>111</v>
      </c>
      <c r="J31" s="31">
        <f>J66</f>
        <v>0</v>
      </c>
      <c r="L31" s="32"/>
    </row>
    <row r="32" s="1" customFormat="1" ht="25.44" customHeight="1">
      <c r="B32" s="32"/>
      <c r="D32" s="111" t="s">
        <v>41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43</v>
      </c>
      <c r="I34" s="36" t="s">
        <v>42</v>
      </c>
      <c r="J34" s="36" t="s">
        <v>44</v>
      </c>
      <c r="L34" s="32"/>
    </row>
    <row r="35" s="1" customFormat="1" ht="14.4" customHeight="1">
      <c r="B35" s="32"/>
      <c r="D35" s="26" t="s">
        <v>45</v>
      </c>
      <c r="E35" s="26" t="s">
        <v>46</v>
      </c>
      <c r="F35" s="112">
        <f>ROUND((SUM(BE66:BE67) + SUM(BE87:BE109)),  2)</f>
        <v>0</v>
      </c>
      <c r="I35" s="38">
        <v>0.20999999999999999</v>
      </c>
      <c r="J35" s="112">
        <f>ROUND(((SUM(BE66:BE67) + SUM(BE87:BE109))*I35),  2)</f>
        <v>0</v>
      </c>
      <c r="L35" s="32"/>
    </row>
    <row r="36" s="1" customFormat="1" ht="14.4" customHeight="1">
      <c r="B36" s="32"/>
      <c r="E36" s="26" t="s">
        <v>47</v>
      </c>
      <c r="F36" s="112">
        <f>ROUND((SUM(BF66:BF67) + SUM(BF87:BF109)),  2)</f>
        <v>0</v>
      </c>
      <c r="I36" s="38">
        <v>0.14999999999999999</v>
      </c>
      <c r="J36" s="112">
        <f>ROUND(((SUM(BF66:BF67) + SUM(BF87:BF109))*I36),  2)</f>
        <v>0</v>
      </c>
      <c r="L36" s="32"/>
    </row>
    <row r="37" hidden="1" s="1" customFormat="1" ht="14.4" customHeight="1">
      <c r="B37" s="32"/>
      <c r="E37" s="26" t="s">
        <v>48</v>
      </c>
      <c r="F37" s="112">
        <f>ROUND((SUM(BG66:BG67) + SUM(BG87:BG109)),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49</v>
      </c>
      <c r="F38" s="112">
        <f>ROUND((SUM(BH66:BH67) + SUM(BH87:BH109)),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50</v>
      </c>
      <c r="F39" s="112">
        <f>ROUND((SUM(BI66:BI67) + SUM(BI87:BI109)),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51</v>
      </c>
      <c r="E41" s="66"/>
      <c r="F41" s="66"/>
      <c r="G41" s="114" t="s">
        <v>52</v>
      </c>
      <c r="H41" s="115" t="s">
        <v>53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112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107</v>
      </c>
      <c r="L51" s="32"/>
    </row>
    <row r="52" s="1" customFormat="1" ht="16.5" customHeight="1">
      <c r="B52" s="32"/>
      <c r="E52" s="53" t="str">
        <f>E9</f>
        <v>SO 320 - Úprava vodoteče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19. 3. 2019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>Ing. Hanzlová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113</v>
      </c>
      <c r="D59" s="105"/>
      <c r="E59" s="105"/>
      <c r="F59" s="105"/>
      <c r="G59" s="105"/>
      <c r="H59" s="105"/>
      <c r="I59" s="105"/>
      <c r="J59" s="119" t="s">
        <v>114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115</v>
      </c>
      <c r="J61" s="79">
        <f>J87</f>
        <v>0</v>
      </c>
      <c r="L61" s="32"/>
      <c r="AU61" s="17" t="s">
        <v>116</v>
      </c>
    </row>
    <row r="62" s="7" customFormat="1" ht="24.96" customHeight="1">
      <c r="B62" s="121"/>
      <c r="D62" s="122" t="s">
        <v>117</v>
      </c>
      <c r="E62" s="123"/>
      <c r="F62" s="123"/>
      <c r="G62" s="123"/>
      <c r="H62" s="123"/>
      <c r="I62" s="123"/>
      <c r="J62" s="124">
        <f>J88</f>
        <v>0</v>
      </c>
      <c r="L62" s="121"/>
    </row>
    <row r="63" s="8" customFormat="1" ht="19.92" customHeight="1">
      <c r="B63" s="125"/>
      <c r="D63" s="126" t="s">
        <v>118</v>
      </c>
      <c r="E63" s="127"/>
      <c r="F63" s="127"/>
      <c r="G63" s="127"/>
      <c r="H63" s="127"/>
      <c r="I63" s="127"/>
      <c r="J63" s="128">
        <f>J89</f>
        <v>0</v>
      </c>
      <c r="L63" s="125"/>
    </row>
    <row r="64" s="1" customFormat="1" ht="21.84" customHeight="1">
      <c r="B64" s="32"/>
      <c r="L64" s="32"/>
    </row>
    <row r="65" s="1" customFormat="1" ht="6.96" customHeight="1">
      <c r="B65" s="32"/>
      <c r="L65" s="32"/>
    </row>
    <row r="66" s="1" customFormat="1" ht="29.28" customHeight="1">
      <c r="B66" s="32"/>
      <c r="C66" s="120" t="s">
        <v>121</v>
      </c>
      <c r="J66" s="129">
        <v>0</v>
      </c>
      <c r="L66" s="32"/>
      <c r="N66" s="130" t="s">
        <v>45</v>
      </c>
    </row>
    <row r="67" s="1" customFormat="1" ht="18" customHeight="1">
      <c r="B67" s="32"/>
      <c r="L67" s="32"/>
    </row>
    <row r="68" s="1" customFormat="1" ht="29.28" customHeight="1">
      <c r="B68" s="32"/>
      <c r="C68" s="104" t="s">
        <v>105</v>
      </c>
      <c r="D68" s="105"/>
      <c r="E68" s="105"/>
      <c r="F68" s="105"/>
      <c r="G68" s="105"/>
      <c r="H68" s="105"/>
      <c r="I68" s="105"/>
      <c r="J68" s="106">
        <f>ROUND(J61+J66,2)</f>
        <v>0</v>
      </c>
      <c r="K68" s="105"/>
      <c r="L68" s="32"/>
    </row>
    <row r="69" s="1" customFormat="1" ht="6.96" customHeight="1"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32"/>
    </row>
    <row r="73" s="1" customFormat="1" ht="6.96" customHeight="1"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32"/>
    </row>
    <row r="74" s="1" customFormat="1" ht="24.96" customHeight="1">
      <c r="B74" s="32"/>
      <c r="C74" s="21" t="s">
        <v>122</v>
      </c>
      <c r="L74" s="32"/>
    </row>
    <row r="75" s="1" customFormat="1" ht="6.96" customHeight="1">
      <c r="B75" s="32"/>
      <c r="L75" s="32"/>
    </row>
    <row r="76" s="1" customFormat="1" ht="12" customHeight="1">
      <c r="B76" s="32"/>
      <c r="C76" s="26" t="s">
        <v>14</v>
      </c>
      <c r="L76" s="32"/>
    </row>
    <row r="77" s="1" customFormat="1" ht="16.5" customHeight="1">
      <c r="B77" s="32"/>
      <c r="E77" s="108" t="str">
        <f>E7</f>
        <v>III/330 Nymburk, most ev. č. 330-003</v>
      </c>
      <c r="F77" s="26"/>
      <c r="G77" s="26"/>
      <c r="H77" s="26"/>
      <c r="L77" s="32"/>
    </row>
    <row r="78" s="1" customFormat="1" ht="12" customHeight="1">
      <c r="B78" s="32"/>
      <c r="C78" s="26" t="s">
        <v>107</v>
      </c>
      <c r="L78" s="32"/>
    </row>
    <row r="79" s="1" customFormat="1" ht="16.5" customHeight="1">
      <c r="B79" s="32"/>
      <c r="E79" s="53" t="str">
        <f>E9</f>
        <v>SO 320 - Úprava vodoteče</v>
      </c>
      <c r="F79" s="1"/>
      <c r="G79" s="1"/>
      <c r="H79" s="1"/>
      <c r="L79" s="32"/>
    </row>
    <row r="80" s="1" customFormat="1" ht="6.96" customHeight="1">
      <c r="B80" s="32"/>
      <c r="L80" s="32"/>
    </row>
    <row r="81" s="1" customFormat="1" ht="12" customHeight="1">
      <c r="B81" s="32"/>
      <c r="C81" s="26" t="s">
        <v>20</v>
      </c>
      <c r="F81" s="17" t="str">
        <f>F12</f>
        <v>Nymburk</v>
      </c>
      <c r="I81" s="26" t="s">
        <v>22</v>
      </c>
      <c r="J81" s="55" t="str">
        <f>IF(J12="","",J12)</f>
        <v>19. 3. 2019</v>
      </c>
      <c r="L81" s="32"/>
    </row>
    <row r="82" s="1" customFormat="1" ht="6.96" customHeight="1">
      <c r="B82" s="32"/>
      <c r="L82" s="32"/>
    </row>
    <row r="83" s="1" customFormat="1" ht="13.65" customHeight="1">
      <c r="B83" s="32"/>
      <c r="C83" s="26" t="s">
        <v>26</v>
      </c>
      <c r="F83" s="17" t="str">
        <f>E15</f>
        <v>Středočeský kraj</v>
      </c>
      <c r="I83" s="26" t="s">
        <v>32</v>
      </c>
      <c r="J83" s="28" t="str">
        <f>E21</f>
        <v xml:space="preserve">VPÚ DECO PRAHA  a.s.</v>
      </c>
      <c r="L83" s="32"/>
    </row>
    <row r="84" s="1" customFormat="1" ht="13.65" customHeight="1">
      <c r="B84" s="32"/>
      <c r="C84" s="26" t="s">
        <v>30</v>
      </c>
      <c r="F84" s="17" t="str">
        <f>IF(E18="","",E18)</f>
        <v xml:space="preserve"> </v>
      </c>
      <c r="I84" s="26" t="s">
        <v>37</v>
      </c>
      <c r="J84" s="28" t="str">
        <f>E24</f>
        <v>Ing. Hanzlová</v>
      </c>
      <c r="L84" s="32"/>
    </row>
    <row r="85" s="1" customFormat="1" ht="10.32" customHeight="1">
      <c r="B85" s="32"/>
      <c r="L85" s="32"/>
    </row>
    <row r="86" s="9" customFormat="1" ht="29.28" customHeight="1">
      <c r="B86" s="131"/>
      <c r="C86" s="132" t="s">
        <v>123</v>
      </c>
      <c r="D86" s="133" t="s">
        <v>60</v>
      </c>
      <c r="E86" s="133" t="s">
        <v>56</v>
      </c>
      <c r="F86" s="133" t="s">
        <v>57</v>
      </c>
      <c r="G86" s="133" t="s">
        <v>124</v>
      </c>
      <c r="H86" s="133" t="s">
        <v>125</v>
      </c>
      <c r="I86" s="133" t="s">
        <v>126</v>
      </c>
      <c r="J86" s="133" t="s">
        <v>114</v>
      </c>
      <c r="K86" s="134" t="s">
        <v>127</v>
      </c>
      <c r="L86" s="131"/>
      <c r="M86" s="71" t="s">
        <v>1</v>
      </c>
      <c r="N86" s="72" t="s">
        <v>45</v>
      </c>
      <c r="O86" s="72" t="s">
        <v>128</v>
      </c>
      <c r="P86" s="72" t="s">
        <v>129</v>
      </c>
      <c r="Q86" s="72" t="s">
        <v>130</v>
      </c>
      <c r="R86" s="72" t="s">
        <v>131</v>
      </c>
      <c r="S86" s="72" t="s">
        <v>132</v>
      </c>
      <c r="T86" s="73" t="s">
        <v>133</v>
      </c>
    </row>
    <row r="87" s="1" customFormat="1" ht="22.8" customHeight="1">
      <c r="B87" s="32"/>
      <c r="C87" s="76" t="s">
        <v>134</v>
      </c>
      <c r="J87" s="135">
        <f>BK87</f>
        <v>0</v>
      </c>
      <c r="L87" s="32"/>
      <c r="M87" s="74"/>
      <c r="N87" s="58"/>
      <c r="O87" s="58"/>
      <c r="P87" s="136">
        <f>P88</f>
        <v>0</v>
      </c>
      <c r="Q87" s="58"/>
      <c r="R87" s="136">
        <f>R88</f>
        <v>0.44850000000000001</v>
      </c>
      <c r="S87" s="58"/>
      <c r="T87" s="137">
        <f>T88</f>
        <v>0</v>
      </c>
      <c r="AT87" s="17" t="s">
        <v>74</v>
      </c>
      <c r="AU87" s="17" t="s">
        <v>116</v>
      </c>
      <c r="BK87" s="138">
        <f>BK88</f>
        <v>0</v>
      </c>
    </row>
    <row r="88" s="10" customFormat="1" ht="25.92" customHeight="1">
      <c r="B88" s="139"/>
      <c r="D88" s="140" t="s">
        <v>74</v>
      </c>
      <c r="E88" s="141" t="s">
        <v>135</v>
      </c>
      <c r="F88" s="141" t="s">
        <v>136</v>
      </c>
      <c r="J88" s="142">
        <f>BK88</f>
        <v>0</v>
      </c>
      <c r="L88" s="139"/>
      <c r="M88" s="143"/>
      <c r="N88" s="144"/>
      <c r="O88" s="144"/>
      <c r="P88" s="145">
        <f>P89</f>
        <v>0</v>
      </c>
      <c r="Q88" s="144"/>
      <c r="R88" s="145">
        <f>R89</f>
        <v>0.44850000000000001</v>
      </c>
      <c r="S88" s="144"/>
      <c r="T88" s="146">
        <f>T89</f>
        <v>0</v>
      </c>
      <c r="AR88" s="140" t="s">
        <v>83</v>
      </c>
      <c r="AT88" s="147" t="s">
        <v>74</v>
      </c>
      <c r="AU88" s="147" t="s">
        <v>75</v>
      </c>
      <c r="AY88" s="140" t="s">
        <v>137</v>
      </c>
      <c r="BK88" s="148">
        <f>BK89</f>
        <v>0</v>
      </c>
    </row>
    <row r="89" s="10" customFormat="1" ht="22.8" customHeight="1">
      <c r="B89" s="139"/>
      <c r="D89" s="140" t="s">
        <v>74</v>
      </c>
      <c r="E89" s="149" t="s">
        <v>83</v>
      </c>
      <c r="F89" s="149" t="s">
        <v>138</v>
      </c>
      <c r="J89" s="150">
        <f>BK89</f>
        <v>0</v>
      </c>
      <c r="L89" s="139"/>
      <c r="M89" s="143"/>
      <c r="N89" s="144"/>
      <c r="O89" s="144"/>
      <c r="P89" s="145">
        <f>SUM(P90:P109)</f>
        <v>0</v>
      </c>
      <c r="Q89" s="144"/>
      <c r="R89" s="145">
        <f>SUM(R90:R109)</f>
        <v>0.44850000000000001</v>
      </c>
      <c r="S89" s="144"/>
      <c r="T89" s="146">
        <f>SUM(T90:T109)</f>
        <v>0</v>
      </c>
      <c r="AR89" s="140" t="s">
        <v>83</v>
      </c>
      <c r="AT89" s="147" t="s">
        <v>74</v>
      </c>
      <c r="AU89" s="147" t="s">
        <v>83</v>
      </c>
      <c r="AY89" s="140" t="s">
        <v>137</v>
      </c>
      <c r="BK89" s="148">
        <f>SUM(BK90:BK109)</f>
        <v>0</v>
      </c>
    </row>
    <row r="90" s="1" customFormat="1" ht="16.5" customHeight="1">
      <c r="B90" s="151"/>
      <c r="C90" s="152" t="s">
        <v>83</v>
      </c>
      <c r="D90" s="152" t="s">
        <v>139</v>
      </c>
      <c r="E90" s="153" t="s">
        <v>1368</v>
      </c>
      <c r="F90" s="154" t="s">
        <v>1369</v>
      </c>
      <c r="G90" s="155" t="s">
        <v>158</v>
      </c>
      <c r="H90" s="156">
        <v>60</v>
      </c>
      <c r="I90" s="157">
        <v>0</v>
      </c>
      <c r="J90" s="157">
        <f>ROUND(I90*H90,2)</f>
        <v>0</v>
      </c>
      <c r="K90" s="154" t="s">
        <v>143</v>
      </c>
      <c r="L90" s="32"/>
      <c r="M90" s="60" t="s">
        <v>1</v>
      </c>
      <c r="N90" s="158" t="s">
        <v>46</v>
      </c>
      <c r="O90" s="159">
        <v>0</v>
      </c>
      <c r="P90" s="159">
        <f>O90*H90</f>
        <v>0</v>
      </c>
      <c r="Q90" s="159">
        <v>0</v>
      </c>
      <c r="R90" s="159">
        <f>Q90*H90</f>
        <v>0</v>
      </c>
      <c r="S90" s="159">
        <v>0</v>
      </c>
      <c r="T90" s="160">
        <f>S90*H90</f>
        <v>0</v>
      </c>
      <c r="AR90" s="17" t="s">
        <v>144</v>
      </c>
      <c r="AT90" s="17" t="s">
        <v>139</v>
      </c>
      <c r="AU90" s="17" t="s">
        <v>86</v>
      </c>
      <c r="AY90" s="17" t="s">
        <v>137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7" t="s">
        <v>83</v>
      </c>
      <c r="BK90" s="161">
        <f>ROUND(I90*H90,2)</f>
        <v>0</v>
      </c>
      <c r="BL90" s="17" t="s">
        <v>144</v>
      </c>
      <c r="BM90" s="17" t="s">
        <v>1370</v>
      </c>
    </row>
    <row r="91" s="1" customFormat="1">
      <c r="B91" s="32"/>
      <c r="D91" s="163" t="s">
        <v>152</v>
      </c>
      <c r="F91" s="170" t="s">
        <v>1371</v>
      </c>
      <c r="L91" s="32"/>
      <c r="M91" s="171"/>
      <c r="N91" s="62"/>
      <c r="O91" s="62"/>
      <c r="P91" s="62"/>
      <c r="Q91" s="62"/>
      <c r="R91" s="62"/>
      <c r="S91" s="62"/>
      <c r="T91" s="63"/>
      <c r="AT91" s="17" t="s">
        <v>152</v>
      </c>
      <c r="AU91" s="17" t="s">
        <v>86</v>
      </c>
    </row>
    <row r="92" s="11" customFormat="1">
      <c r="B92" s="162"/>
      <c r="D92" s="163" t="s">
        <v>146</v>
      </c>
      <c r="E92" s="164" t="s">
        <v>1</v>
      </c>
      <c r="F92" s="165" t="s">
        <v>1372</v>
      </c>
      <c r="H92" s="166">
        <v>60</v>
      </c>
      <c r="L92" s="162"/>
      <c r="M92" s="167"/>
      <c r="N92" s="168"/>
      <c r="O92" s="168"/>
      <c r="P92" s="168"/>
      <c r="Q92" s="168"/>
      <c r="R92" s="168"/>
      <c r="S92" s="168"/>
      <c r="T92" s="169"/>
      <c r="AT92" s="164" t="s">
        <v>146</v>
      </c>
      <c r="AU92" s="164" t="s">
        <v>86</v>
      </c>
      <c r="AV92" s="11" t="s">
        <v>86</v>
      </c>
      <c r="AW92" s="11" t="s">
        <v>36</v>
      </c>
      <c r="AX92" s="11" t="s">
        <v>83</v>
      </c>
      <c r="AY92" s="164" t="s">
        <v>137</v>
      </c>
    </row>
    <row r="93" s="1" customFormat="1" ht="16.5" customHeight="1">
      <c r="B93" s="151"/>
      <c r="C93" s="152" t="s">
        <v>294</v>
      </c>
      <c r="D93" s="152" t="s">
        <v>139</v>
      </c>
      <c r="E93" s="153" t="s">
        <v>1373</v>
      </c>
      <c r="F93" s="154" t="s">
        <v>1374</v>
      </c>
      <c r="G93" s="155" t="s">
        <v>150</v>
      </c>
      <c r="H93" s="156">
        <v>300</v>
      </c>
      <c r="I93" s="157">
        <v>0</v>
      </c>
      <c r="J93" s="157">
        <f>ROUND(I93*H93,2)</f>
        <v>0</v>
      </c>
      <c r="K93" s="154" t="s">
        <v>143</v>
      </c>
      <c r="L93" s="32"/>
      <c r="M93" s="60" t="s">
        <v>1</v>
      </c>
      <c r="N93" s="158" t="s">
        <v>46</v>
      </c>
      <c r="O93" s="159">
        <v>0</v>
      </c>
      <c r="P93" s="159">
        <f>O93*H93</f>
        <v>0</v>
      </c>
      <c r="Q93" s="159">
        <v>0</v>
      </c>
      <c r="R93" s="159">
        <f>Q93*H93</f>
        <v>0</v>
      </c>
      <c r="S93" s="159">
        <v>0</v>
      </c>
      <c r="T93" s="160">
        <f>S93*H93</f>
        <v>0</v>
      </c>
      <c r="AR93" s="17" t="s">
        <v>144</v>
      </c>
      <c r="AT93" s="17" t="s">
        <v>139</v>
      </c>
      <c r="AU93" s="17" t="s">
        <v>86</v>
      </c>
      <c r="AY93" s="17" t="s">
        <v>137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17" t="s">
        <v>83</v>
      </c>
      <c r="BK93" s="161">
        <f>ROUND(I93*H93,2)</f>
        <v>0</v>
      </c>
      <c r="BL93" s="17" t="s">
        <v>144</v>
      </c>
      <c r="BM93" s="17" t="s">
        <v>1375</v>
      </c>
    </row>
    <row r="94" s="1" customFormat="1" ht="16.5" customHeight="1">
      <c r="B94" s="151"/>
      <c r="C94" s="152" t="s">
        <v>86</v>
      </c>
      <c r="D94" s="152" t="s">
        <v>139</v>
      </c>
      <c r="E94" s="153" t="s">
        <v>1376</v>
      </c>
      <c r="F94" s="154" t="s">
        <v>1377</v>
      </c>
      <c r="G94" s="155" t="s">
        <v>150</v>
      </c>
      <c r="H94" s="156">
        <v>300</v>
      </c>
      <c r="I94" s="157">
        <v>0</v>
      </c>
      <c r="J94" s="157">
        <f>ROUND(I94*H94,2)</f>
        <v>0</v>
      </c>
      <c r="K94" s="154" t="s">
        <v>143</v>
      </c>
      <c r="L94" s="32"/>
      <c r="M94" s="60" t="s">
        <v>1</v>
      </c>
      <c r="N94" s="158" t="s">
        <v>46</v>
      </c>
      <c r="O94" s="159">
        <v>0</v>
      </c>
      <c r="P94" s="159">
        <f>O94*H94</f>
        <v>0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17" t="s">
        <v>144</v>
      </c>
      <c r="AT94" s="17" t="s">
        <v>139</v>
      </c>
      <c r="AU94" s="17" t="s">
        <v>86</v>
      </c>
      <c r="AY94" s="17" t="s">
        <v>137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7" t="s">
        <v>83</v>
      </c>
      <c r="BK94" s="161">
        <f>ROUND(I94*H94,2)</f>
        <v>0</v>
      </c>
      <c r="BL94" s="17" t="s">
        <v>144</v>
      </c>
      <c r="BM94" s="17" t="s">
        <v>1378</v>
      </c>
    </row>
    <row r="95" s="11" customFormat="1">
      <c r="B95" s="162"/>
      <c r="D95" s="163" t="s">
        <v>146</v>
      </c>
      <c r="E95" s="164" t="s">
        <v>1</v>
      </c>
      <c r="F95" s="165" t="s">
        <v>1379</v>
      </c>
      <c r="H95" s="166">
        <v>300</v>
      </c>
      <c r="L95" s="162"/>
      <c r="M95" s="167"/>
      <c r="N95" s="168"/>
      <c r="O95" s="168"/>
      <c r="P95" s="168"/>
      <c r="Q95" s="168"/>
      <c r="R95" s="168"/>
      <c r="S95" s="168"/>
      <c r="T95" s="169"/>
      <c r="AT95" s="164" t="s">
        <v>146</v>
      </c>
      <c r="AU95" s="164" t="s">
        <v>86</v>
      </c>
      <c r="AV95" s="11" t="s">
        <v>86</v>
      </c>
      <c r="AW95" s="11" t="s">
        <v>36</v>
      </c>
      <c r="AX95" s="11" t="s">
        <v>83</v>
      </c>
      <c r="AY95" s="164" t="s">
        <v>137</v>
      </c>
    </row>
    <row r="96" s="1" customFormat="1" ht="16.5" customHeight="1">
      <c r="B96" s="151"/>
      <c r="C96" s="152" t="s">
        <v>180</v>
      </c>
      <c r="D96" s="152" t="s">
        <v>139</v>
      </c>
      <c r="E96" s="153" t="s">
        <v>535</v>
      </c>
      <c r="F96" s="154" t="s">
        <v>536</v>
      </c>
      <c r="G96" s="155" t="s">
        <v>150</v>
      </c>
      <c r="H96" s="156">
        <v>300</v>
      </c>
      <c r="I96" s="157">
        <v>0</v>
      </c>
      <c r="J96" s="157">
        <f>ROUND(I96*H96,2)</f>
        <v>0</v>
      </c>
      <c r="K96" s="154" t="s">
        <v>143</v>
      </c>
      <c r="L96" s="32"/>
      <c r="M96" s="60" t="s">
        <v>1</v>
      </c>
      <c r="N96" s="158" t="s">
        <v>46</v>
      </c>
      <c r="O96" s="159">
        <v>0</v>
      </c>
      <c r="P96" s="159">
        <f>O96*H96</f>
        <v>0</v>
      </c>
      <c r="Q96" s="159">
        <v>0</v>
      </c>
      <c r="R96" s="159">
        <f>Q96*H96</f>
        <v>0</v>
      </c>
      <c r="S96" s="159">
        <v>0</v>
      </c>
      <c r="T96" s="160">
        <f>S96*H96</f>
        <v>0</v>
      </c>
      <c r="AR96" s="17" t="s">
        <v>144</v>
      </c>
      <c r="AT96" s="17" t="s">
        <v>139</v>
      </c>
      <c r="AU96" s="17" t="s">
        <v>86</v>
      </c>
      <c r="AY96" s="17" t="s">
        <v>137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7" t="s">
        <v>83</v>
      </c>
      <c r="BK96" s="161">
        <f>ROUND(I96*H96,2)</f>
        <v>0</v>
      </c>
      <c r="BL96" s="17" t="s">
        <v>144</v>
      </c>
      <c r="BM96" s="17" t="s">
        <v>1380</v>
      </c>
    </row>
    <row r="97" s="1" customFormat="1">
      <c r="B97" s="32"/>
      <c r="D97" s="163" t="s">
        <v>152</v>
      </c>
      <c r="F97" s="170" t="s">
        <v>1381</v>
      </c>
      <c r="L97" s="32"/>
      <c r="M97" s="171"/>
      <c r="N97" s="62"/>
      <c r="O97" s="62"/>
      <c r="P97" s="62"/>
      <c r="Q97" s="62"/>
      <c r="R97" s="62"/>
      <c r="S97" s="62"/>
      <c r="T97" s="63"/>
      <c r="AT97" s="17" t="s">
        <v>152</v>
      </c>
      <c r="AU97" s="17" t="s">
        <v>86</v>
      </c>
    </row>
    <row r="98" s="1" customFormat="1" ht="16.5" customHeight="1">
      <c r="B98" s="151"/>
      <c r="C98" s="152" t="s">
        <v>155</v>
      </c>
      <c r="D98" s="152" t="s">
        <v>139</v>
      </c>
      <c r="E98" s="153" t="s">
        <v>551</v>
      </c>
      <c r="F98" s="154" t="s">
        <v>552</v>
      </c>
      <c r="G98" s="155" t="s">
        <v>150</v>
      </c>
      <c r="H98" s="156">
        <v>300</v>
      </c>
      <c r="I98" s="157">
        <v>0</v>
      </c>
      <c r="J98" s="157">
        <f>ROUND(I98*H98,2)</f>
        <v>0</v>
      </c>
      <c r="K98" s="154" t="s">
        <v>143</v>
      </c>
      <c r="L98" s="32"/>
      <c r="M98" s="60" t="s">
        <v>1</v>
      </c>
      <c r="N98" s="158" t="s">
        <v>46</v>
      </c>
      <c r="O98" s="159">
        <v>0</v>
      </c>
      <c r="P98" s="159">
        <f>O98*H98</f>
        <v>0</v>
      </c>
      <c r="Q98" s="159">
        <v>0.0012700000000000001</v>
      </c>
      <c r="R98" s="159">
        <f>Q98*H98</f>
        <v>0.38100000000000001</v>
      </c>
      <c r="S98" s="159">
        <v>0</v>
      </c>
      <c r="T98" s="160">
        <f>S98*H98</f>
        <v>0</v>
      </c>
      <c r="AR98" s="17" t="s">
        <v>144</v>
      </c>
      <c r="AT98" s="17" t="s">
        <v>139</v>
      </c>
      <c r="AU98" s="17" t="s">
        <v>86</v>
      </c>
      <c r="AY98" s="17" t="s">
        <v>137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7" t="s">
        <v>83</v>
      </c>
      <c r="BK98" s="161">
        <f>ROUND(I98*H98,2)</f>
        <v>0</v>
      </c>
      <c r="BL98" s="17" t="s">
        <v>144</v>
      </c>
      <c r="BM98" s="17" t="s">
        <v>1382</v>
      </c>
    </row>
    <row r="99" s="1" customFormat="1" ht="16.5" customHeight="1">
      <c r="B99" s="151"/>
      <c r="C99" s="191" t="s">
        <v>144</v>
      </c>
      <c r="D99" s="191" t="s">
        <v>441</v>
      </c>
      <c r="E99" s="192" t="s">
        <v>1383</v>
      </c>
      <c r="F99" s="193" t="s">
        <v>1384</v>
      </c>
      <c r="G99" s="194" t="s">
        <v>557</v>
      </c>
      <c r="H99" s="195">
        <v>7.5</v>
      </c>
      <c r="I99" s="196">
        <v>0</v>
      </c>
      <c r="J99" s="196">
        <f>ROUND(I99*H99,2)</f>
        <v>0</v>
      </c>
      <c r="K99" s="193" t="s">
        <v>143</v>
      </c>
      <c r="L99" s="197"/>
      <c r="M99" s="198" t="s">
        <v>1</v>
      </c>
      <c r="N99" s="199" t="s">
        <v>46</v>
      </c>
      <c r="O99" s="159">
        <v>0</v>
      </c>
      <c r="P99" s="159">
        <f>O99*H99</f>
        <v>0</v>
      </c>
      <c r="Q99" s="159">
        <v>0.001</v>
      </c>
      <c r="R99" s="159">
        <f>Q99*H99</f>
        <v>0.0074999999999999997</v>
      </c>
      <c r="S99" s="159">
        <v>0</v>
      </c>
      <c r="T99" s="160">
        <f>S99*H99</f>
        <v>0</v>
      </c>
      <c r="AR99" s="17" t="s">
        <v>188</v>
      </c>
      <c r="AT99" s="17" t="s">
        <v>441</v>
      </c>
      <c r="AU99" s="17" t="s">
        <v>86</v>
      </c>
      <c r="AY99" s="17" t="s">
        <v>137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7" t="s">
        <v>83</v>
      </c>
      <c r="BK99" s="161">
        <f>ROUND(I99*H99,2)</f>
        <v>0</v>
      </c>
      <c r="BL99" s="17" t="s">
        <v>144</v>
      </c>
      <c r="BM99" s="17" t="s">
        <v>1385</v>
      </c>
    </row>
    <row r="100" s="11" customFormat="1">
      <c r="B100" s="162"/>
      <c r="D100" s="163" t="s">
        <v>146</v>
      </c>
      <c r="F100" s="165" t="s">
        <v>1386</v>
      </c>
      <c r="H100" s="166">
        <v>7.5</v>
      </c>
      <c r="L100" s="162"/>
      <c r="M100" s="167"/>
      <c r="N100" s="168"/>
      <c r="O100" s="168"/>
      <c r="P100" s="168"/>
      <c r="Q100" s="168"/>
      <c r="R100" s="168"/>
      <c r="S100" s="168"/>
      <c r="T100" s="169"/>
      <c r="AT100" s="164" t="s">
        <v>146</v>
      </c>
      <c r="AU100" s="164" t="s">
        <v>86</v>
      </c>
      <c r="AV100" s="11" t="s">
        <v>86</v>
      </c>
      <c r="AW100" s="11" t="s">
        <v>3</v>
      </c>
      <c r="AX100" s="11" t="s">
        <v>83</v>
      </c>
      <c r="AY100" s="164" t="s">
        <v>137</v>
      </c>
    </row>
    <row r="101" s="1" customFormat="1" ht="16.5" customHeight="1">
      <c r="B101" s="151"/>
      <c r="C101" s="152" t="s">
        <v>178</v>
      </c>
      <c r="D101" s="152" t="s">
        <v>139</v>
      </c>
      <c r="E101" s="153" t="s">
        <v>1387</v>
      </c>
      <c r="F101" s="154" t="s">
        <v>1388</v>
      </c>
      <c r="G101" s="155" t="s">
        <v>150</v>
      </c>
      <c r="H101" s="156">
        <v>300</v>
      </c>
      <c r="I101" s="157">
        <v>0</v>
      </c>
      <c r="J101" s="157">
        <f>ROUND(I101*H101,2)</f>
        <v>0</v>
      </c>
      <c r="K101" s="154" t="s">
        <v>143</v>
      </c>
      <c r="L101" s="32"/>
      <c r="M101" s="60" t="s">
        <v>1</v>
      </c>
      <c r="N101" s="158" t="s">
        <v>46</v>
      </c>
      <c r="O101" s="159">
        <v>0</v>
      </c>
      <c r="P101" s="159">
        <f>O101*H101</f>
        <v>0</v>
      </c>
      <c r="Q101" s="159">
        <v>0</v>
      </c>
      <c r="R101" s="159">
        <f>Q101*H101</f>
        <v>0</v>
      </c>
      <c r="S101" s="159">
        <v>0</v>
      </c>
      <c r="T101" s="160">
        <f>S101*H101</f>
        <v>0</v>
      </c>
      <c r="AR101" s="17" t="s">
        <v>144</v>
      </c>
      <c r="AT101" s="17" t="s">
        <v>139</v>
      </c>
      <c r="AU101" s="17" t="s">
        <v>86</v>
      </c>
      <c r="AY101" s="17" t="s">
        <v>137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7" t="s">
        <v>83</v>
      </c>
      <c r="BK101" s="161">
        <f>ROUND(I101*H101,2)</f>
        <v>0</v>
      </c>
      <c r="BL101" s="17" t="s">
        <v>144</v>
      </c>
      <c r="BM101" s="17" t="s">
        <v>1389</v>
      </c>
    </row>
    <row r="102" s="1" customFormat="1" ht="16.5" customHeight="1">
      <c r="B102" s="151"/>
      <c r="C102" s="152" t="s">
        <v>166</v>
      </c>
      <c r="D102" s="152" t="s">
        <v>139</v>
      </c>
      <c r="E102" s="153" t="s">
        <v>1390</v>
      </c>
      <c r="F102" s="154" t="s">
        <v>1391</v>
      </c>
      <c r="G102" s="155" t="s">
        <v>175</v>
      </c>
      <c r="H102" s="156">
        <v>0.059999999999999998</v>
      </c>
      <c r="I102" s="157">
        <v>0</v>
      </c>
      <c r="J102" s="157">
        <f>ROUND(I102*H102,2)</f>
        <v>0</v>
      </c>
      <c r="K102" s="154" t="s">
        <v>143</v>
      </c>
      <c r="L102" s="32"/>
      <c r="M102" s="60" t="s">
        <v>1</v>
      </c>
      <c r="N102" s="158" t="s">
        <v>46</v>
      </c>
      <c r="O102" s="159">
        <v>0</v>
      </c>
      <c r="P102" s="159">
        <f>O102*H102</f>
        <v>0</v>
      </c>
      <c r="Q102" s="159">
        <v>0</v>
      </c>
      <c r="R102" s="159">
        <f>Q102*H102</f>
        <v>0</v>
      </c>
      <c r="S102" s="159">
        <v>0</v>
      </c>
      <c r="T102" s="160">
        <f>S102*H102</f>
        <v>0</v>
      </c>
      <c r="AR102" s="17" t="s">
        <v>144</v>
      </c>
      <c r="AT102" s="17" t="s">
        <v>139</v>
      </c>
      <c r="AU102" s="17" t="s">
        <v>86</v>
      </c>
      <c r="AY102" s="17" t="s">
        <v>137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7" t="s">
        <v>83</v>
      </c>
      <c r="BK102" s="161">
        <f>ROUND(I102*H102,2)</f>
        <v>0</v>
      </c>
      <c r="BL102" s="17" t="s">
        <v>144</v>
      </c>
      <c r="BM102" s="17" t="s">
        <v>1392</v>
      </c>
    </row>
    <row r="103" s="1" customFormat="1">
      <c r="B103" s="32"/>
      <c r="D103" s="163" t="s">
        <v>152</v>
      </c>
      <c r="F103" s="170" t="s">
        <v>1393</v>
      </c>
      <c r="L103" s="32"/>
      <c r="M103" s="171"/>
      <c r="N103" s="62"/>
      <c r="O103" s="62"/>
      <c r="P103" s="62"/>
      <c r="Q103" s="62"/>
      <c r="R103" s="62"/>
      <c r="S103" s="62"/>
      <c r="T103" s="63"/>
      <c r="AT103" s="17" t="s">
        <v>152</v>
      </c>
      <c r="AU103" s="17" t="s">
        <v>86</v>
      </c>
    </row>
    <row r="104" s="11" customFormat="1">
      <c r="B104" s="162"/>
      <c r="D104" s="163" t="s">
        <v>146</v>
      </c>
      <c r="E104" s="164" t="s">
        <v>1</v>
      </c>
      <c r="F104" s="165" t="s">
        <v>1394</v>
      </c>
      <c r="H104" s="166">
        <v>0.059999999999999998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146</v>
      </c>
      <c r="AU104" s="164" t="s">
        <v>86</v>
      </c>
      <c r="AV104" s="11" t="s">
        <v>86</v>
      </c>
      <c r="AW104" s="11" t="s">
        <v>36</v>
      </c>
      <c r="AX104" s="11" t="s">
        <v>83</v>
      </c>
      <c r="AY104" s="164" t="s">
        <v>137</v>
      </c>
    </row>
    <row r="105" s="1" customFormat="1" ht="16.5" customHeight="1">
      <c r="B105" s="151"/>
      <c r="C105" s="191" t="s">
        <v>172</v>
      </c>
      <c r="D105" s="191" t="s">
        <v>441</v>
      </c>
      <c r="E105" s="192" t="s">
        <v>1395</v>
      </c>
      <c r="F105" s="193" t="s">
        <v>1396</v>
      </c>
      <c r="G105" s="194" t="s">
        <v>557</v>
      </c>
      <c r="H105" s="195">
        <v>60</v>
      </c>
      <c r="I105" s="196">
        <v>0</v>
      </c>
      <c r="J105" s="196">
        <f>ROUND(I105*H105,2)</f>
        <v>0</v>
      </c>
      <c r="K105" s="193" t="s">
        <v>143</v>
      </c>
      <c r="L105" s="197"/>
      <c r="M105" s="198" t="s">
        <v>1</v>
      </c>
      <c r="N105" s="199" t="s">
        <v>46</v>
      </c>
      <c r="O105" s="159">
        <v>0</v>
      </c>
      <c r="P105" s="159">
        <f>O105*H105</f>
        <v>0</v>
      </c>
      <c r="Q105" s="159">
        <v>0.001</v>
      </c>
      <c r="R105" s="159">
        <f>Q105*H105</f>
        <v>0.059999999999999998</v>
      </c>
      <c r="S105" s="159">
        <v>0</v>
      </c>
      <c r="T105" s="160">
        <f>S105*H105</f>
        <v>0</v>
      </c>
      <c r="AR105" s="17" t="s">
        <v>188</v>
      </c>
      <c r="AT105" s="17" t="s">
        <v>441</v>
      </c>
      <c r="AU105" s="17" t="s">
        <v>86</v>
      </c>
      <c r="AY105" s="17" t="s">
        <v>137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7" t="s">
        <v>83</v>
      </c>
      <c r="BK105" s="161">
        <f>ROUND(I105*H105,2)</f>
        <v>0</v>
      </c>
      <c r="BL105" s="17" t="s">
        <v>144</v>
      </c>
      <c r="BM105" s="17" t="s">
        <v>1397</v>
      </c>
    </row>
    <row r="106" s="11" customFormat="1">
      <c r="B106" s="162"/>
      <c r="D106" s="163" t="s">
        <v>146</v>
      </c>
      <c r="E106" s="164" t="s">
        <v>1</v>
      </c>
      <c r="F106" s="165" t="s">
        <v>1398</v>
      </c>
      <c r="H106" s="166">
        <v>60</v>
      </c>
      <c r="L106" s="162"/>
      <c r="M106" s="167"/>
      <c r="N106" s="168"/>
      <c r="O106" s="168"/>
      <c r="P106" s="168"/>
      <c r="Q106" s="168"/>
      <c r="R106" s="168"/>
      <c r="S106" s="168"/>
      <c r="T106" s="169"/>
      <c r="AT106" s="164" t="s">
        <v>146</v>
      </c>
      <c r="AU106" s="164" t="s">
        <v>86</v>
      </c>
      <c r="AV106" s="11" t="s">
        <v>86</v>
      </c>
      <c r="AW106" s="11" t="s">
        <v>36</v>
      </c>
      <c r="AX106" s="11" t="s">
        <v>83</v>
      </c>
      <c r="AY106" s="164" t="s">
        <v>137</v>
      </c>
    </row>
    <row r="107" s="1" customFormat="1" ht="16.5" customHeight="1">
      <c r="B107" s="151"/>
      <c r="C107" s="152" t="s">
        <v>188</v>
      </c>
      <c r="D107" s="152" t="s">
        <v>139</v>
      </c>
      <c r="E107" s="153" t="s">
        <v>1399</v>
      </c>
      <c r="F107" s="154" t="s">
        <v>1400</v>
      </c>
      <c r="G107" s="155" t="s">
        <v>150</v>
      </c>
      <c r="H107" s="156">
        <v>300</v>
      </c>
      <c r="I107" s="157">
        <v>0</v>
      </c>
      <c r="J107" s="157">
        <f>ROUND(I107*H107,2)</f>
        <v>0</v>
      </c>
      <c r="K107" s="154" t="s">
        <v>143</v>
      </c>
      <c r="L107" s="32"/>
      <c r="M107" s="60" t="s">
        <v>1</v>
      </c>
      <c r="N107" s="158" t="s">
        <v>46</v>
      </c>
      <c r="O107" s="159">
        <v>0</v>
      </c>
      <c r="P107" s="159">
        <f>O107*H107</f>
        <v>0</v>
      </c>
      <c r="Q107" s="159">
        <v>0</v>
      </c>
      <c r="R107" s="159">
        <f>Q107*H107</f>
        <v>0</v>
      </c>
      <c r="S107" s="159">
        <v>0</v>
      </c>
      <c r="T107" s="160">
        <f>S107*H107</f>
        <v>0</v>
      </c>
      <c r="AR107" s="17" t="s">
        <v>144</v>
      </c>
      <c r="AT107" s="17" t="s">
        <v>139</v>
      </c>
      <c r="AU107" s="17" t="s">
        <v>86</v>
      </c>
      <c r="AY107" s="17" t="s">
        <v>137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17" t="s">
        <v>83</v>
      </c>
      <c r="BK107" s="161">
        <f>ROUND(I107*H107,2)</f>
        <v>0</v>
      </c>
      <c r="BL107" s="17" t="s">
        <v>144</v>
      </c>
      <c r="BM107" s="17" t="s">
        <v>1401</v>
      </c>
    </row>
    <row r="108" s="1" customFormat="1" ht="16.5" customHeight="1">
      <c r="B108" s="151"/>
      <c r="C108" s="152" t="s">
        <v>299</v>
      </c>
      <c r="D108" s="152" t="s">
        <v>139</v>
      </c>
      <c r="E108" s="153" t="s">
        <v>1402</v>
      </c>
      <c r="F108" s="154" t="s">
        <v>1403</v>
      </c>
      <c r="G108" s="155" t="s">
        <v>158</v>
      </c>
      <c r="H108" s="156">
        <v>9</v>
      </c>
      <c r="I108" s="157">
        <v>0</v>
      </c>
      <c r="J108" s="157">
        <f>ROUND(I108*H108,2)</f>
        <v>0</v>
      </c>
      <c r="K108" s="154" t="s">
        <v>143</v>
      </c>
      <c r="L108" s="32"/>
      <c r="M108" s="60" t="s">
        <v>1</v>
      </c>
      <c r="N108" s="158" t="s">
        <v>46</v>
      </c>
      <c r="O108" s="159">
        <v>0</v>
      </c>
      <c r="P108" s="159">
        <f>O108*H108</f>
        <v>0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7" t="s">
        <v>144</v>
      </c>
      <c r="AT108" s="17" t="s">
        <v>139</v>
      </c>
      <c r="AU108" s="17" t="s">
        <v>86</v>
      </c>
      <c r="AY108" s="17" t="s">
        <v>137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7" t="s">
        <v>83</v>
      </c>
      <c r="BK108" s="161">
        <f>ROUND(I108*H108,2)</f>
        <v>0</v>
      </c>
      <c r="BL108" s="17" t="s">
        <v>144</v>
      </c>
      <c r="BM108" s="17" t="s">
        <v>1404</v>
      </c>
    </row>
    <row r="109" s="11" customFormat="1">
      <c r="B109" s="162"/>
      <c r="D109" s="163" t="s">
        <v>146</v>
      </c>
      <c r="E109" s="164" t="s">
        <v>1</v>
      </c>
      <c r="F109" s="165" t="s">
        <v>1405</v>
      </c>
      <c r="H109" s="166">
        <v>9</v>
      </c>
      <c r="L109" s="162"/>
      <c r="M109" s="172"/>
      <c r="N109" s="173"/>
      <c r="O109" s="173"/>
      <c r="P109" s="173"/>
      <c r="Q109" s="173"/>
      <c r="R109" s="173"/>
      <c r="S109" s="173"/>
      <c r="T109" s="174"/>
      <c r="AT109" s="164" t="s">
        <v>146</v>
      </c>
      <c r="AU109" s="164" t="s">
        <v>86</v>
      </c>
      <c r="AV109" s="11" t="s">
        <v>86</v>
      </c>
      <c r="AW109" s="11" t="s">
        <v>36</v>
      </c>
      <c r="AX109" s="11" t="s">
        <v>83</v>
      </c>
      <c r="AY109" s="164" t="s">
        <v>137</v>
      </c>
    </row>
    <row r="110" s="1" customFormat="1" ht="6.96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2"/>
    </row>
  </sheetData>
  <autoFilter ref="C86:K109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6" t="s">
        <v>5</v>
      </c>
      <c r="AT2" s="17" t="s">
        <v>101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ht="24.96" customHeight="1">
      <c r="B4" s="20"/>
      <c r="D4" s="21" t="s">
        <v>106</v>
      </c>
      <c r="L4" s="20"/>
      <c r="M4" s="22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26" t="s">
        <v>14</v>
      </c>
      <c r="L6" s="20"/>
    </row>
    <row r="7" ht="16.5" customHeight="1">
      <c r="B7" s="20"/>
      <c r="E7" s="108" t="str">
        <f>'Rekapitulace stavby'!K6</f>
        <v>III/330 Nymburk, most ev. č. 330-003</v>
      </c>
      <c r="F7" s="26"/>
      <c r="G7" s="26"/>
      <c r="H7" s="26"/>
      <c r="L7" s="20"/>
    </row>
    <row r="8" s="1" customFormat="1" ht="12" customHeight="1">
      <c r="B8" s="32"/>
      <c r="D8" s="26" t="s">
        <v>107</v>
      </c>
      <c r="L8" s="32"/>
    </row>
    <row r="9" s="1" customFormat="1" ht="36.96" customHeight="1">
      <c r="B9" s="32"/>
      <c r="E9" s="53" t="s">
        <v>1406</v>
      </c>
      <c r="F9" s="1"/>
      <c r="G9" s="1"/>
      <c r="H9" s="1"/>
      <c r="L9" s="32"/>
    </row>
    <row r="10" s="1" customFormat="1">
      <c r="B10" s="32"/>
      <c r="L10" s="32"/>
    </row>
    <row r="11" s="1" customFormat="1" ht="12" customHeight="1">
      <c r="B11" s="32"/>
      <c r="D11" s="26" t="s">
        <v>16</v>
      </c>
      <c r="F11" s="17" t="s">
        <v>1</v>
      </c>
      <c r="I11" s="26" t="s">
        <v>18</v>
      </c>
      <c r="J11" s="17" t="s">
        <v>1</v>
      </c>
      <c r="L11" s="32"/>
    </row>
    <row r="12" s="1" customFormat="1" ht="12" customHeight="1">
      <c r="B12" s="32"/>
      <c r="D12" s="26" t="s">
        <v>20</v>
      </c>
      <c r="F12" s="17" t="s">
        <v>21</v>
      </c>
      <c r="I12" s="26" t="s">
        <v>22</v>
      </c>
      <c r="J12" s="55" t="str">
        <f>'Rekapitulace stavby'!AN8</f>
        <v>19. 3. 2019</v>
      </c>
      <c r="L12" s="32"/>
    </row>
    <row r="13" s="1" customFormat="1" ht="10.8" customHeight="1">
      <c r="B13" s="32"/>
      <c r="L13" s="32"/>
    </row>
    <row r="14" s="1" customFormat="1" ht="12" customHeight="1">
      <c r="B14" s="32"/>
      <c r="D14" s="26" t="s">
        <v>26</v>
      </c>
      <c r="I14" s="26" t="s">
        <v>27</v>
      </c>
      <c r="J14" s="17" t="str">
        <f>IF('Rekapitulace stavby'!AN10="","",'Rekapitulace stavby'!AN10)</f>
        <v/>
      </c>
      <c r="L14" s="32"/>
    </row>
    <row r="15" s="1" customFormat="1" ht="18" customHeight="1">
      <c r="B15" s="32"/>
      <c r="E15" s="17" t="str">
        <f>IF('Rekapitulace stavby'!E11="","",'Rekapitulace stavby'!E11)</f>
        <v>Středočeský kraj</v>
      </c>
      <c r="I15" s="26" t="s">
        <v>29</v>
      </c>
      <c r="J15" s="17" t="str">
        <f>IF('Rekapitulace stavby'!AN11="","",'Rekapitulace stavby'!AN11)</f>
        <v/>
      </c>
      <c r="L15" s="32"/>
    </row>
    <row r="16" s="1" customFormat="1" ht="6.96" customHeight="1">
      <c r="B16" s="32"/>
      <c r="L16" s="32"/>
    </row>
    <row r="17" s="1" customFormat="1" ht="12" customHeight="1">
      <c r="B17" s="32"/>
      <c r="D17" s="26" t="s">
        <v>30</v>
      </c>
      <c r="I17" s="26" t="s">
        <v>27</v>
      </c>
      <c r="J17" s="17" t="str">
        <f>'Rekapitulace stavby'!AN13</f>
        <v/>
      </c>
      <c r="L17" s="32"/>
    </row>
    <row r="18" s="1" customFormat="1" ht="18" customHeight="1">
      <c r="B18" s="32"/>
      <c r="E18" s="17" t="str">
        <f>'Rekapitulace stavby'!E14</f>
        <v xml:space="preserve"> </v>
      </c>
      <c r="F18" s="17"/>
      <c r="G18" s="17"/>
      <c r="H18" s="17"/>
      <c r="I18" s="26" t="s">
        <v>29</v>
      </c>
      <c r="J18" s="17" t="str">
        <f>'Rekapitulace stavby'!AN14</f>
        <v/>
      </c>
      <c r="L18" s="32"/>
    </row>
    <row r="19" s="1" customFormat="1" ht="6.96" customHeight="1">
      <c r="B19" s="32"/>
      <c r="L19" s="32"/>
    </row>
    <row r="20" s="1" customFormat="1" ht="12" customHeight="1">
      <c r="B20" s="32"/>
      <c r="D20" s="26" t="s">
        <v>32</v>
      </c>
      <c r="I20" s="26" t="s">
        <v>27</v>
      </c>
      <c r="J20" s="17" t="str">
        <f>IF('Rekapitulace stavby'!AN16="","",'Rekapitulace stavby'!AN16)</f>
        <v>60193280</v>
      </c>
      <c r="L20" s="32"/>
    </row>
    <row r="21" s="1" customFormat="1" ht="18" customHeight="1">
      <c r="B21" s="32"/>
      <c r="E21" s="17" t="str">
        <f>IF('Rekapitulace stavby'!E17="","",'Rekapitulace stavby'!E17)</f>
        <v xml:space="preserve">VPÚ DECO PRAHA  a.s.</v>
      </c>
      <c r="I21" s="26" t="s">
        <v>29</v>
      </c>
      <c r="J21" s="17" t="str">
        <f>IF('Rekapitulace stavby'!AN17="","",'Rekapitulace stavby'!AN17)</f>
        <v>CZ60193280_x0009_</v>
      </c>
      <c r="L21" s="32"/>
    </row>
    <row r="22" s="1" customFormat="1" ht="6.96" customHeight="1">
      <c r="B22" s="32"/>
      <c r="L22" s="32"/>
    </row>
    <row r="23" s="1" customFormat="1" ht="12" customHeight="1">
      <c r="B23" s="32"/>
      <c r="D23" s="26" t="s">
        <v>37</v>
      </c>
      <c r="I23" s="26" t="s">
        <v>27</v>
      </c>
      <c r="J23" s="17" t="str">
        <f>IF('Rekapitulace stavby'!AN19="","",'Rekapitulace stavby'!AN19)</f>
        <v/>
      </c>
      <c r="L23" s="32"/>
    </row>
    <row r="24" s="1" customFormat="1" ht="18" customHeight="1">
      <c r="B24" s="32"/>
      <c r="E24" s="17" t="str">
        <f>IF('Rekapitulace stavby'!E20="","",'Rekapitulace stavby'!E20)</f>
        <v xml:space="preserve"> </v>
      </c>
      <c r="I24" s="26" t="s">
        <v>29</v>
      </c>
      <c r="J24" s="17" t="str">
        <f>IF('Rekapitulace stavby'!AN20="","",'Rekapitulace stavby'!AN20)</f>
        <v/>
      </c>
      <c r="L24" s="32"/>
    </row>
    <row r="25" s="1" customFormat="1" ht="6.96" customHeight="1">
      <c r="B25" s="32"/>
      <c r="L25" s="32"/>
    </row>
    <row r="26" s="1" customFormat="1" ht="12" customHeight="1">
      <c r="B26" s="32"/>
      <c r="D26" s="26" t="s">
        <v>38</v>
      </c>
      <c r="L26" s="32"/>
    </row>
    <row r="27" s="6" customFormat="1" ht="16.5" customHeight="1">
      <c r="B27" s="109"/>
      <c r="E27" s="28" t="s">
        <v>1</v>
      </c>
      <c r="F27" s="28"/>
      <c r="G27" s="28"/>
      <c r="H27" s="28"/>
      <c r="L27" s="109"/>
    </row>
    <row r="28" s="1" customFormat="1" ht="6.96" customHeight="1">
      <c r="B28" s="32"/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58"/>
      <c r="J29" s="58"/>
      <c r="K29" s="58"/>
      <c r="L29" s="32"/>
    </row>
    <row r="30" s="1" customFormat="1" ht="14.4" customHeight="1">
      <c r="B30" s="32"/>
      <c r="D30" s="110" t="s">
        <v>110</v>
      </c>
      <c r="J30" s="31">
        <f>J61</f>
        <v>0</v>
      </c>
      <c r="L30" s="32"/>
    </row>
    <row r="31" s="1" customFormat="1" ht="14.4" customHeight="1">
      <c r="B31" s="32"/>
      <c r="D31" s="30" t="s">
        <v>111</v>
      </c>
      <c r="J31" s="31">
        <f>J77</f>
        <v>0</v>
      </c>
      <c r="L31" s="32"/>
    </row>
    <row r="32" s="1" customFormat="1" ht="25.44" customHeight="1">
      <c r="B32" s="32"/>
      <c r="D32" s="111" t="s">
        <v>41</v>
      </c>
      <c r="J32" s="79">
        <f>ROUND(J30 + J31, 2)</f>
        <v>0</v>
      </c>
      <c r="L32" s="32"/>
    </row>
    <row r="33" s="1" customFormat="1" ht="6.96" customHeight="1">
      <c r="B33" s="32"/>
      <c r="D33" s="58"/>
      <c r="E33" s="58"/>
      <c r="F33" s="58"/>
      <c r="G33" s="58"/>
      <c r="H33" s="58"/>
      <c r="I33" s="58"/>
      <c r="J33" s="58"/>
      <c r="K33" s="58"/>
      <c r="L33" s="32"/>
    </row>
    <row r="34" s="1" customFormat="1" ht="14.4" customHeight="1">
      <c r="B34" s="32"/>
      <c r="F34" s="36" t="s">
        <v>43</v>
      </c>
      <c r="I34" s="36" t="s">
        <v>42</v>
      </c>
      <c r="J34" s="36" t="s">
        <v>44</v>
      </c>
      <c r="L34" s="32"/>
    </row>
    <row r="35" s="1" customFormat="1" ht="14.4" customHeight="1">
      <c r="B35" s="32"/>
      <c r="D35" s="26" t="s">
        <v>45</v>
      </c>
      <c r="E35" s="26" t="s">
        <v>46</v>
      </c>
      <c r="F35" s="112">
        <f>ROUND((SUM(BE77:BE78) + SUM(BE98:BE199)),  2)</f>
        <v>0</v>
      </c>
      <c r="I35" s="38">
        <v>0.20999999999999999</v>
      </c>
      <c r="J35" s="112">
        <f>ROUND(((SUM(BE77:BE78) + SUM(BE98:BE199))*I35),  2)</f>
        <v>0</v>
      </c>
      <c r="L35" s="32"/>
    </row>
    <row r="36" s="1" customFormat="1" ht="14.4" customHeight="1">
      <c r="B36" s="32"/>
      <c r="E36" s="26" t="s">
        <v>47</v>
      </c>
      <c r="F36" s="112">
        <f>ROUND((SUM(BF77:BF78) + SUM(BF98:BF199)),  2)</f>
        <v>0</v>
      </c>
      <c r="I36" s="38">
        <v>0.14999999999999999</v>
      </c>
      <c r="J36" s="112">
        <f>ROUND(((SUM(BF77:BF78) + SUM(BF98:BF199))*I36),  2)</f>
        <v>0</v>
      </c>
      <c r="L36" s="32"/>
    </row>
    <row r="37" hidden="1" s="1" customFormat="1" ht="14.4" customHeight="1">
      <c r="B37" s="32"/>
      <c r="E37" s="26" t="s">
        <v>48</v>
      </c>
      <c r="F37" s="112">
        <f>ROUND((SUM(BG77:BG78) + SUM(BG98:BG199)),  2)</f>
        <v>0</v>
      </c>
      <c r="I37" s="38">
        <v>0.20999999999999999</v>
      </c>
      <c r="J37" s="112">
        <f>0</f>
        <v>0</v>
      </c>
      <c r="L37" s="32"/>
    </row>
    <row r="38" hidden="1" s="1" customFormat="1" ht="14.4" customHeight="1">
      <c r="B38" s="32"/>
      <c r="E38" s="26" t="s">
        <v>49</v>
      </c>
      <c r="F38" s="112">
        <f>ROUND((SUM(BH77:BH78) + SUM(BH98:BH199)),  2)</f>
        <v>0</v>
      </c>
      <c r="I38" s="38">
        <v>0.14999999999999999</v>
      </c>
      <c r="J38" s="112">
        <f>0</f>
        <v>0</v>
      </c>
      <c r="L38" s="32"/>
    </row>
    <row r="39" hidden="1" s="1" customFormat="1" ht="14.4" customHeight="1">
      <c r="B39" s="32"/>
      <c r="E39" s="26" t="s">
        <v>50</v>
      </c>
      <c r="F39" s="112">
        <f>ROUND((SUM(BI77:BI78) + SUM(BI98:BI199)),  2)</f>
        <v>0</v>
      </c>
      <c r="I39" s="38">
        <v>0</v>
      </c>
      <c r="J39" s="112">
        <f>0</f>
        <v>0</v>
      </c>
      <c r="L39" s="32"/>
    </row>
    <row r="40" s="1" customFormat="1" ht="6.96" customHeight="1">
      <c r="B40" s="32"/>
      <c r="L40" s="32"/>
    </row>
    <row r="41" s="1" customFormat="1" ht="25.44" customHeight="1">
      <c r="B41" s="32"/>
      <c r="C41" s="105"/>
      <c r="D41" s="113" t="s">
        <v>51</v>
      </c>
      <c r="E41" s="66"/>
      <c r="F41" s="66"/>
      <c r="G41" s="114" t="s">
        <v>52</v>
      </c>
      <c r="H41" s="115" t="s">
        <v>53</v>
      </c>
      <c r="I41" s="66"/>
      <c r="J41" s="116">
        <f>SUM(J32:J39)</f>
        <v>0</v>
      </c>
      <c r="K41" s="117"/>
      <c r="L41" s="32"/>
    </row>
    <row r="42" s="1" customFormat="1" ht="14.4" customHeight="1"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32"/>
    </row>
    <row r="46" s="1" customFormat="1" ht="6.96" customHeight="1">
      <c r="B46" s="49"/>
      <c r="C46" s="50"/>
      <c r="D46" s="50"/>
      <c r="E46" s="50"/>
      <c r="F46" s="50"/>
      <c r="G46" s="50"/>
      <c r="H46" s="50"/>
      <c r="I46" s="50"/>
      <c r="J46" s="50"/>
      <c r="K46" s="50"/>
      <c r="L46" s="32"/>
    </row>
    <row r="47" s="1" customFormat="1" ht="24.96" customHeight="1">
      <c r="B47" s="32"/>
      <c r="C47" s="21" t="s">
        <v>112</v>
      </c>
      <c r="L47" s="32"/>
    </row>
    <row r="48" s="1" customFormat="1" ht="6.96" customHeight="1">
      <c r="B48" s="32"/>
      <c r="L48" s="32"/>
    </row>
    <row r="49" s="1" customFormat="1" ht="12" customHeight="1">
      <c r="B49" s="32"/>
      <c r="C49" s="26" t="s">
        <v>14</v>
      </c>
      <c r="L49" s="32"/>
    </row>
    <row r="50" s="1" customFormat="1" ht="16.5" customHeight="1">
      <c r="B50" s="32"/>
      <c r="E50" s="108" t="str">
        <f>E7</f>
        <v>III/330 Nymburk, most ev. č. 330-003</v>
      </c>
      <c r="F50" s="26"/>
      <c r="G50" s="26"/>
      <c r="H50" s="26"/>
      <c r="L50" s="32"/>
    </row>
    <row r="51" s="1" customFormat="1" ht="12" customHeight="1">
      <c r="B51" s="32"/>
      <c r="C51" s="26" t="s">
        <v>107</v>
      </c>
      <c r="L51" s="32"/>
    </row>
    <row r="52" s="1" customFormat="1" ht="16.5" customHeight="1">
      <c r="B52" s="32"/>
      <c r="E52" s="53" t="str">
        <f>E9</f>
        <v>SO 901 - Provizorní lávka</v>
      </c>
      <c r="F52" s="1"/>
      <c r="G52" s="1"/>
      <c r="H52" s="1"/>
      <c r="L52" s="32"/>
    </row>
    <row r="53" s="1" customFormat="1" ht="6.96" customHeight="1">
      <c r="B53" s="32"/>
      <c r="L53" s="32"/>
    </row>
    <row r="54" s="1" customFormat="1" ht="12" customHeight="1">
      <c r="B54" s="32"/>
      <c r="C54" s="26" t="s">
        <v>20</v>
      </c>
      <c r="F54" s="17" t="str">
        <f>F12</f>
        <v>Nymburk</v>
      </c>
      <c r="I54" s="26" t="s">
        <v>22</v>
      </c>
      <c r="J54" s="55" t="str">
        <f>IF(J12="","",J12)</f>
        <v>19. 3. 2019</v>
      </c>
      <c r="L54" s="32"/>
    </row>
    <row r="55" s="1" customFormat="1" ht="6.96" customHeight="1">
      <c r="B55" s="32"/>
      <c r="L55" s="32"/>
    </row>
    <row r="56" s="1" customFormat="1" ht="13.65" customHeight="1">
      <c r="B56" s="32"/>
      <c r="C56" s="26" t="s">
        <v>26</v>
      </c>
      <c r="F56" s="17" t="str">
        <f>E15</f>
        <v>Středočeský kraj</v>
      </c>
      <c r="I56" s="26" t="s">
        <v>32</v>
      </c>
      <c r="J56" s="28" t="str">
        <f>E21</f>
        <v xml:space="preserve">VPÚ DECO PRAHA  a.s.</v>
      </c>
      <c r="L56" s="32"/>
    </row>
    <row r="57" s="1" customFormat="1" ht="13.65" customHeight="1">
      <c r="B57" s="32"/>
      <c r="C57" s="26" t="s">
        <v>30</v>
      </c>
      <c r="F57" s="17" t="str">
        <f>IF(E18="","",E18)</f>
        <v xml:space="preserve"> </v>
      </c>
      <c r="I57" s="26" t="s">
        <v>37</v>
      </c>
      <c r="J57" s="28" t="str">
        <f>E24</f>
        <v xml:space="preserve"> </v>
      </c>
      <c r="L57" s="32"/>
    </row>
    <row r="58" s="1" customFormat="1" ht="10.32" customHeight="1">
      <c r="B58" s="32"/>
      <c r="L58" s="32"/>
    </row>
    <row r="59" s="1" customFormat="1" ht="29.28" customHeight="1">
      <c r="B59" s="32"/>
      <c r="C59" s="118" t="s">
        <v>113</v>
      </c>
      <c r="D59" s="105"/>
      <c r="E59" s="105"/>
      <c r="F59" s="105"/>
      <c r="G59" s="105"/>
      <c r="H59" s="105"/>
      <c r="I59" s="105"/>
      <c r="J59" s="119" t="s">
        <v>114</v>
      </c>
      <c r="K59" s="105"/>
      <c r="L59" s="32"/>
    </row>
    <row r="60" s="1" customFormat="1" ht="10.32" customHeight="1">
      <c r="B60" s="32"/>
      <c r="L60" s="32"/>
    </row>
    <row r="61" s="1" customFormat="1" ht="22.8" customHeight="1">
      <c r="B61" s="32"/>
      <c r="C61" s="120" t="s">
        <v>115</v>
      </c>
      <c r="J61" s="79">
        <f>J98</f>
        <v>0</v>
      </c>
      <c r="L61" s="32"/>
      <c r="AU61" s="17" t="s">
        <v>116</v>
      </c>
    </row>
    <row r="62" s="7" customFormat="1" ht="24.96" customHeight="1">
      <c r="B62" s="121"/>
      <c r="D62" s="122" t="s">
        <v>117</v>
      </c>
      <c r="E62" s="123"/>
      <c r="F62" s="123"/>
      <c r="G62" s="123"/>
      <c r="H62" s="123"/>
      <c r="I62" s="123"/>
      <c r="J62" s="124">
        <f>J99</f>
        <v>0</v>
      </c>
      <c r="L62" s="121"/>
    </row>
    <row r="63" s="8" customFormat="1" ht="19.92" customHeight="1">
      <c r="B63" s="125"/>
      <c r="D63" s="126" t="s">
        <v>118</v>
      </c>
      <c r="E63" s="127"/>
      <c r="F63" s="127"/>
      <c r="G63" s="127"/>
      <c r="H63" s="127"/>
      <c r="I63" s="127"/>
      <c r="J63" s="128">
        <f>J100</f>
        <v>0</v>
      </c>
      <c r="L63" s="125"/>
    </row>
    <row r="64" s="8" customFormat="1" ht="19.92" customHeight="1">
      <c r="B64" s="125"/>
      <c r="D64" s="126" t="s">
        <v>333</v>
      </c>
      <c r="E64" s="127"/>
      <c r="F64" s="127"/>
      <c r="G64" s="127"/>
      <c r="H64" s="127"/>
      <c r="I64" s="127"/>
      <c r="J64" s="128">
        <f>J137</f>
        <v>0</v>
      </c>
      <c r="L64" s="125"/>
    </row>
    <row r="65" s="8" customFormat="1" ht="19.92" customHeight="1">
      <c r="B65" s="125"/>
      <c r="D65" s="126" t="s">
        <v>334</v>
      </c>
      <c r="E65" s="127"/>
      <c r="F65" s="127"/>
      <c r="G65" s="127"/>
      <c r="H65" s="127"/>
      <c r="I65" s="127"/>
      <c r="J65" s="128">
        <f>J149</f>
        <v>0</v>
      </c>
      <c r="L65" s="125"/>
    </row>
    <row r="66" s="8" customFormat="1" ht="19.92" customHeight="1">
      <c r="B66" s="125"/>
      <c r="D66" s="126" t="s">
        <v>335</v>
      </c>
      <c r="E66" s="127"/>
      <c r="F66" s="127"/>
      <c r="G66" s="127"/>
      <c r="H66" s="127"/>
      <c r="I66" s="127"/>
      <c r="J66" s="128">
        <f>J155</f>
        <v>0</v>
      </c>
      <c r="L66" s="125"/>
    </row>
    <row r="67" s="8" customFormat="1" ht="19.92" customHeight="1">
      <c r="B67" s="125"/>
      <c r="D67" s="126" t="s">
        <v>251</v>
      </c>
      <c r="E67" s="127"/>
      <c r="F67" s="127"/>
      <c r="G67" s="127"/>
      <c r="H67" s="127"/>
      <c r="I67" s="127"/>
      <c r="J67" s="128">
        <f>J170</f>
        <v>0</v>
      </c>
      <c r="L67" s="125"/>
    </row>
    <row r="68" s="8" customFormat="1" ht="19.92" customHeight="1">
      <c r="B68" s="125"/>
      <c r="D68" s="126" t="s">
        <v>119</v>
      </c>
      <c r="E68" s="127"/>
      <c r="F68" s="127"/>
      <c r="G68" s="127"/>
      <c r="H68" s="127"/>
      <c r="I68" s="127"/>
      <c r="J68" s="128">
        <f>J173</f>
        <v>0</v>
      </c>
      <c r="L68" s="125"/>
    </row>
    <row r="69" s="8" customFormat="1" ht="19.92" customHeight="1">
      <c r="B69" s="125"/>
      <c r="D69" s="126" t="s">
        <v>120</v>
      </c>
      <c r="E69" s="127"/>
      <c r="F69" s="127"/>
      <c r="G69" s="127"/>
      <c r="H69" s="127"/>
      <c r="I69" s="127"/>
      <c r="J69" s="128">
        <f>J182</f>
        <v>0</v>
      </c>
      <c r="L69" s="125"/>
    </row>
    <row r="70" s="8" customFormat="1" ht="19.92" customHeight="1">
      <c r="B70" s="125"/>
      <c r="D70" s="126" t="s">
        <v>337</v>
      </c>
      <c r="E70" s="127"/>
      <c r="F70" s="127"/>
      <c r="G70" s="127"/>
      <c r="H70" s="127"/>
      <c r="I70" s="127"/>
      <c r="J70" s="128">
        <f>J189</f>
        <v>0</v>
      </c>
      <c r="L70" s="125"/>
    </row>
    <row r="71" s="7" customFormat="1" ht="24.96" customHeight="1">
      <c r="B71" s="121"/>
      <c r="D71" s="122" t="s">
        <v>1407</v>
      </c>
      <c r="E71" s="123"/>
      <c r="F71" s="123"/>
      <c r="G71" s="123"/>
      <c r="H71" s="123"/>
      <c r="I71" s="123"/>
      <c r="J71" s="124">
        <f>J191</f>
        <v>0</v>
      </c>
      <c r="L71" s="121"/>
    </row>
    <row r="72" s="8" customFormat="1" ht="19.92" customHeight="1">
      <c r="B72" s="125"/>
      <c r="D72" s="126" t="s">
        <v>1408</v>
      </c>
      <c r="E72" s="127"/>
      <c r="F72" s="127"/>
      <c r="G72" s="127"/>
      <c r="H72" s="127"/>
      <c r="I72" s="127"/>
      <c r="J72" s="128">
        <f>J192</f>
        <v>0</v>
      </c>
      <c r="L72" s="125"/>
    </row>
    <row r="73" s="7" customFormat="1" ht="24.96" customHeight="1">
      <c r="B73" s="121"/>
      <c r="D73" s="122" t="s">
        <v>198</v>
      </c>
      <c r="E73" s="123"/>
      <c r="F73" s="123"/>
      <c r="G73" s="123"/>
      <c r="H73" s="123"/>
      <c r="I73" s="123"/>
      <c r="J73" s="124">
        <f>J196</f>
        <v>0</v>
      </c>
      <c r="L73" s="121"/>
    </row>
    <row r="74" s="8" customFormat="1" ht="19.92" customHeight="1">
      <c r="B74" s="125"/>
      <c r="D74" s="126" t="s">
        <v>340</v>
      </c>
      <c r="E74" s="127"/>
      <c r="F74" s="127"/>
      <c r="G74" s="127"/>
      <c r="H74" s="127"/>
      <c r="I74" s="127"/>
      <c r="J74" s="128">
        <f>J197</f>
        <v>0</v>
      </c>
      <c r="L74" s="125"/>
    </row>
    <row r="75" s="1" customFormat="1" ht="21.84" customHeight="1">
      <c r="B75" s="32"/>
      <c r="L75" s="32"/>
    </row>
    <row r="76" s="1" customFormat="1" ht="6.96" customHeight="1">
      <c r="B76" s="32"/>
      <c r="L76" s="32"/>
    </row>
    <row r="77" s="1" customFormat="1" ht="29.28" customHeight="1">
      <c r="B77" s="32"/>
      <c r="C77" s="120" t="s">
        <v>121</v>
      </c>
      <c r="J77" s="129">
        <v>0</v>
      </c>
      <c r="L77" s="32"/>
      <c r="N77" s="130" t="s">
        <v>45</v>
      </c>
    </row>
    <row r="78" s="1" customFormat="1" ht="18" customHeight="1">
      <c r="B78" s="32"/>
      <c r="L78" s="32"/>
    </row>
    <row r="79" s="1" customFormat="1" ht="29.28" customHeight="1">
      <c r="B79" s="32"/>
      <c r="C79" s="104" t="s">
        <v>105</v>
      </c>
      <c r="D79" s="105"/>
      <c r="E79" s="105"/>
      <c r="F79" s="105"/>
      <c r="G79" s="105"/>
      <c r="H79" s="105"/>
      <c r="I79" s="105"/>
      <c r="J79" s="106">
        <f>ROUND(J61+J77,2)</f>
        <v>0</v>
      </c>
      <c r="K79" s="105"/>
      <c r="L79" s="32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2"/>
    </row>
    <row r="84" s="1" customFormat="1" ht="6.96" customHeight="1"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32"/>
    </row>
    <row r="85" s="1" customFormat="1" ht="24.96" customHeight="1">
      <c r="B85" s="32"/>
      <c r="C85" s="21" t="s">
        <v>122</v>
      </c>
      <c r="L85" s="32"/>
    </row>
    <row r="86" s="1" customFormat="1" ht="6.96" customHeight="1">
      <c r="B86" s="32"/>
      <c r="L86" s="32"/>
    </row>
    <row r="87" s="1" customFormat="1" ht="12" customHeight="1">
      <c r="B87" s="32"/>
      <c r="C87" s="26" t="s">
        <v>14</v>
      </c>
      <c r="L87" s="32"/>
    </row>
    <row r="88" s="1" customFormat="1" ht="16.5" customHeight="1">
      <c r="B88" s="32"/>
      <c r="E88" s="108" t="str">
        <f>E7</f>
        <v>III/330 Nymburk, most ev. č. 330-003</v>
      </c>
      <c r="F88" s="26"/>
      <c r="G88" s="26"/>
      <c r="H88" s="26"/>
      <c r="L88" s="32"/>
    </row>
    <row r="89" s="1" customFormat="1" ht="12" customHeight="1">
      <c r="B89" s="32"/>
      <c r="C89" s="26" t="s">
        <v>107</v>
      </c>
      <c r="L89" s="32"/>
    </row>
    <row r="90" s="1" customFormat="1" ht="16.5" customHeight="1">
      <c r="B90" s="32"/>
      <c r="E90" s="53" t="str">
        <f>E9</f>
        <v>SO 901 - Provizorní lávka</v>
      </c>
      <c r="F90" s="1"/>
      <c r="G90" s="1"/>
      <c r="H90" s="1"/>
      <c r="L90" s="32"/>
    </row>
    <row r="91" s="1" customFormat="1" ht="6.96" customHeight="1">
      <c r="B91" s="32"/>
      <c r="L91" s="32"/>
    </row>
    <row r="92" s="1" customFormat="1" ht="12" customHeight="1">
      <c r="B92" s="32"/>
      <c r="C92" s="26" t="s">
        <v>20</v>
      </c>
      <c r="F92" s="17" t="str">
        <f>F12</f>
        <v>Nymburk</v>
      </c>
      <c r="I92" s="26" t="s">
        <v>22</v>
      </c>
      <c r="J92" s="55" t="str">
        <f>IF(J12="","",J12)</f>
        <v>19. 3. 2019</v>
      </c>
      <c r="L92" s="32"/>
    </row>
    <row r="93" s="1" customFormat="1" ht="6.96" customHeight="1">
      <c r="B93" s="32"/>
      <c r="L93" s="32"/>
    </row>
    <row r="94" s="1" customFormat="1" ht="13.65" customHeight="1">
      <c r="B94" s="32"/>
      <c r="C94" s="26" t="s">
        <v>26</v>
      </c>
      <c r="F94" s="17" t="str">
        <f>E15</f>
        <v>Středočeský kraj</v>
      </c>
      <c r="I94" s="26" t="s">
        <v>32</v>
      </c>
      <c r="J94" s="28" t="str">
        <f>E21</f>
        <v xml:space="preserve">VPÚ DECO PRAHA  a.s.</v>
      </c>
      <c r="L94" s="32"/>
    </row>
    <row r="95" s="1" customFormat="1" ht="13.65" customHeight="1">
      <c r="B95" s="32"/>
      <c r="C95" s="26" t="s">
        <v>30</v>
      </c>
      <c r="F95" s="17" t="str">
        <f>IF(E18="","",E18)</f>
        <v xml:space="preserve"> </v>
      </c>
      <c r="I95" s="26" t="s">
        <v>37</v>
      </c>
      <c r="J95" s="28" t="str">
        <f>E24</f>
        <v xml:space="preserve"> </v>
      </c>
      <c r="L95" s="32"/>
    </row>
    <row r="96" s="1" customFormat="1" ht="10.32" customHeight="1">
      <c r="B96" s="32"/>
      <c r="L96" s="32"/>
    </row>
    <row r="97" s="9" customFormat="1" ht="29.28" customHeight="1">
      <c r="B97" s="131"/>
      <c r="C97" s="132" t="s">
        <v>123</v>
      </c>
      <c r="D97" s="133" t="s">
        <v>60</v>
      </c>
      <c r="E97" s="133" t="s">
        <v>56</v>
      </c>
      <c r="F97" s="133" t="s">
        <v>57</v>
      </c>
      <c r="G97" s="133" t="s">
        <v>124</v>
      </c>
      <c r="H97" s="133" t="s">
        <v>125</v>
      </c>
      <c r="I97" s="133" t="s">
        <v>126</v>
      </c>
      <c r="J97" s="133" t="s">
        <v>114</v>
      </c>
      <c r="K97" s="134" t="s">
        <v>127</v>
      </c>
      <c r="L97" s="131"/>
      <c r="M97" s="71" t="s">
        <v>1</v>
      </c>
      <c r="N97" s="72" t="s">
        <v>45</v>
      </c>
      <c r="O97" s="72" t="s">
        <v>128</v>
      </c>
      <c r="P97" s="72" t="s">
        <v>129</v>
      </c>
      <c r="Q97" s="72" t="s">
        <v>130</v>
      </c>
      <c r="R97" s="72" t="s">
        <v>131</v>
      </c>
      <c r="S97" s="72" t="s">
        <v>132</v>
      </c>
      <c r="T97" s="73" t="s">
        <v>133</v>
      </c>
    </row>
    <row r="98" s="1" customFormat="1" ht="22.8" customHeight="1">
      <c r="B98" s="32"/>
      <c r="C98" s="76" t="s">
        <v>134</v>
      </c>
      <c r="J98" s="135">
        <f>BK98</f>
        <v>0</v>
      </c>
      <c r="L98" s="32"/>
      <c r="M98" s="74"/>
      <c r="N98" s="58"/>
      <c r="O98" s="58"/>
      <c r="P98" s="136">
        <f>P99+P191+P196</f>
        <v>0</v>
      </c>
      <c r="Q98" s="58"/>
      <c r="R98" s="136">
        <f>R99+R191+R196</f>
        <v>55.528758980000006</v>
      </c>
      <c r="S98" s="58"/>
      <c r="T98" s="137">
        <f>T99+T191+T196</f>
        <v>0</v>
      </c>
      <c r="AT98" s="17" t="s">
        <v>74</v>
      </c>
      <c r="AU98" s="17" t="s">
        <v>116</v>
      </c>
      <c r="BK98" s="138">
        <f>BK99+BK191+BK196</f>
        <v>0</v>
      </c>
    </row>
    <row r="99" s="10" customFormat="1" ht="25.92" customHeight="1">
      <c r="B99" s="139"/>
      <c r="D99" s="140" t="s">
        <v>74</v>
      </c>
      <c r="E99" s="141" t="s">
        <v>135</v>
      </c>
      <c r="F99" s="141" t="s">
        <v>136</v>
      </c>
      <c r="J99" s="142">
        <f>BK99</f>
        <v>0</v>
      </c>
      <c r="L99" s="139"/>
      <c r="M99" s="143"/>
      <c r="N99" s="144"/>
      <c r="O99" s="144"/>
      <c r="P99" s="145">
        <f>P100+P137+P149+P155+P170+P173+P182+P189</f>
        <v>0</v>
      </c>
      <c r="Q99" s="144"/>
      <c r="R99" s="145">
        <f>R100+R137+R149+R155+R170+R173+R182+R189</f>
        <v>55.470658980000003</v>
      </c>
      <c r="S99" s="144"/>
      <c r="T99" s="146">
        <f>T100+T137+T149+T155+T170+T173+T182+T189</f>
        <v>0</v>
      </c>
      <c r="AR99" s="140" t="s">
        <v>83</v>
      </c>
      <c r="AT99" s="147" t="s">
        <v>74</v>
      </c>
      <c r="AU99" s="147" t="s">
        <v>75</v>
      </c>
      <c r="AY99" s="140" t="s">
        <v>137</v>
      </c>
      <c r="BK99" s="148">
        <f>BK100+BK137+BK149+BK155+BK170+BK173+BK182+BK189</f>
        <v>0</v>
      </c>
    </row>
    <row r="100" s="10" customFormat="1" ht="22.8" customHeight="1">
      <c r="B100" s="139"/>
      <c r="D100" s="140" t="s">
        <v>74</v>
      </c>
      <c r="E100" s="149" t="s">
        <v>83</v>
      </c>
      <c r="F100" s="149" t="s">
        <v>138</v>
      </c>
      <c r="J100" s="150">
        <f>BK100</f>
        <v>0</v>
      </c>
      <c r="L100" s="139"/>
      <c r="M100" s="143"/>
      <c r="N100" s="144"/>
      <c r="O100" s="144"/>
      <c r="P100" s="145">
        <f>SUM(P101:P136)</f>
        <v>0</v>
      </c>
      <c r="Q100" s="144"/>
      <c r="R100" s="145">
        <f>SUM(R101:R136)</f>
        <v>16.091526999999999</v>
      </c>
      <c r="S100" s="144"/>
      <c r="T100" s="146">
        <f>SUM(T101:T136)</f>
        <v>0</v>
      </c>
      <c r="AR100" s="140" t="s">
        <v>83</v>
      </c>
      <c r="AT100" s="147" t="s">
        <v>74</v>
      </c>
      <c r="AU100" s="147" t="s">
        <v>83</v>
      </c>
      <c r="AY100" s="140" t="s">
        <v>137</v>
      </c>
      <c r="BK100" s="148">
        <f>SUM(BK101:BK136)</f>
        <v>0</v>
      </c>
    </row>
    <row r="101" s="1" customFormat="1" ht="16.5" customHeight="1">
      <c r="B101" s="151"/>
      <c r="C101" s="152" t="s">
        <v>83</v>
      </c>
      <c r="D101" s="152" t="s">
        <v>139</v>
      </c>
      <c r="E101" s="153" t="s">
        <v>1409</v>
      </c>
      <c r="F101" s="154" t="s">
        <v>1410</v>
      </c>
      <c r="G101" s="155" t="s">
        <v>150</v>
      </c>
      <c r="H101" s="156">
        <v>62.600000000000001</v>
      </c>
      <c r="I101" s="157">
        <v>0</v>
      </c>
      <c r="J101" s="157">
        <f>ROUND(I101*H101,2)</f>
        <v>0</v>
      </c>
      <c r="K101" s="154" t="s">
        <v>143</v>
      </c>
      <c r="L101" s="32"/>
      <c r="M101" s="60" t="s">
        <v>1</v>
      </c>
      <c r="N101" s="158" t="s">
        <v>46</v>
      </c>
      <c r="O101" s="159">
        <v>0</v>
      </c>
      <c r="P101" s="159">
        <f>O101*H101</f>
        <v>0</v>
      </c>
      <c r="Q101" s="159">
        <v>0</v>
      </c>
      <c r="R101" s="159">
        <f>Q101*H101</f>
        <v>0</v>
      </c>
      <c r="S101" s="159">
        <v>0</v>
      </c>
      <c r="T101" s="160">
        <f>S101*H101</f>
        <v>0</v>
      </c>
      <c r="AR101" s="17" t="s">
        <v>144</v>
      </c>
      <c r="AT101" s="17" t="s">
        <v>139</v>
      </c>
      <c r="AU101" s="17" t="s">
        <v>86</v>
      </c>
      <c r="AY101" s="17" t="s">
        <v>137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7" t="s">
        <v>83</v>
      </c>
      <c r="BK101" s="161">
        <f>ROUND(I101*H101,2)</f>
        <v>0</v>
      </c>
      <c r="BL101" s="17" t="s">
        <v>144</v>
      </c>
      <c r="BM101" s="17" t="s">
        <v>1411</v>
      </c>
    </row>
    <row r="102" s="1" customFormat="1">
      <c r="B102" s="32"/>
      <c r="D102" s="163" t="s">
        <v>152</v>
      </c>
      <c r="F102" s="170" t="s">
        <v>1412</v>
      </c>
      <c r="L102" s="32"/>
      <c r="M102" s="171"/>
      <c r="N102" s="62"/>
      <c r="O102" s="62"/>
      <c r="P102" s="62"/>
      <c r="Q102" s="62"/>
      <c r="R102" s="62"/>
      <c r="S102" s="62"/>
      <c r="T102" s="63"/>
      <c r="AT102" s="17" t="s">
        <v>152</v>
      </c>
      <c r="AU102" s="17" t="s">
        <v>86</v>
      </c>
    </row>
    <row r="103" s="11" customFormat="1">
      <c r="B103" s="162"/>
      <c r="D103" s="163" t="s">
        <v>146</v>
      </c>
      <c r="E103" s="164" t="s">
        <v>1</v>
      </c>
      <c r="F103" s="165" t="s">
        <v>1413</v>
      </c>
      <c r="H103" s="166">
        <v>12</v>
      </c>
      <c r="L103" s="162"/>
      <c r="M103" s="167"/>
      <c r="N103" s="168"/>
      <c r="O103" s="168"/>
      <c r="P103" s="168"/>
      <c r="Q103" s="168"/>
      <c r="R103" s="168"/>
      <c r="S103" s="168"/>
      <c r="T103" s="169"/>
      <c r="AT103" s="164" t="s">
        <v>146</v>
      </c>
      <c r="AU103" s="164" t="s">
        <v>86</v>
      </c>
      <c r="AV103" s="11" t="s">
        <v>86</v>
      </c>
      <c r="AW103" s="11" t="s">
        <v>36</v>
      </c>
      <c r="AX103" s="11" t="s">
        <v>75</v>
      </c>
      <c r="AY103" s="164" t="s">
        <v>137</v>
      </c>
    </row>
    <row r="104" s="11" customFormat="1">
      <c r="B104" s="162"/>
      <c r="D104" s="163" t="s">
        <v>146</v>
      </c>
      <c r="E104" s="164" t="s">
        <v>1</v>
      </c>
      <c r="F104" s="165" t="s">
        <v>1414</v>
      </c>
      <c r="H104" s="166">
        <v>50.600000000000001</v>
      </c>
      <c r="L104" s="162"/>
      <c r="M104" s="167"/>
      <c r="N104" s="168"/>
      <c r="O104" s="168"/>
      <c r="P104" s="168"/>
      <c r="Q104" s="168"/>
      <c r="R104" s="168"/>
      <c r="S104" s="168"/>
      <c r="T104" s="169"/>
      <c r="AT104" s="164" t="s">
        <v>146</v>
      </c>
      <c r="AU104" s="164" t="s">
        <v>86</v>
      </c>
      <c r="AV104" s="11" t="s">
        <v>86</v>
      </c>
      <c r="AW104" s="11" t="s">
        <v>36</v>
      </c>
      <c r="AX104" s="11" t="s">
        <v>75</v>
      </c>
      <c r="AY104" s="164" t="s">
        <v>137</v>
      </c>
    </row>
    <row r="105" s="12" customFormat="1">
      <c r="B105" s="175"/>
      <c r="D105" s="163" t="s">
        <v>146</v>
      </c>
      <c r="E105" s="176" t="s">
        <v>1</v>
      </c>
      <c r="F105" s="177" t="s">
        <v>215</v>
      </c>
      <c r="H105" s="178">
        <v>62.600000000000001</v>
      </c>
      <c r="L105" s="175"/>
      <c r="M105" s="179"/>
      <c r="N105" s="180"/>
      <c r="O105" s="180"/>
      <c r="P105" s="180"/>
      <c r="Q105" s="180"/>
      <c r="R105" s="180"/>
      <c r="S105" s="180"/>
      <c r="T105" s="181"/>
      <c r="AT105" s="176" t="s">
        <v>146</v>
      </c>
      <c r="AU105" s="176" t="s">
        <v>86</v>
      </c>
      <c r="AV105" s="12" t="s">
        <v>144</v>
      </c>
      <c r="AW105" s="12" t="s">
        <v>36</v>
      </c>
      <c r="AX105" s="12" t="s">
        <v>83</v>
      </c>
      <c r="AY105" s="176" t="s">
        <v>137</v>
      </c>
    </row>
    <row r="106" s="1" customFormat="1" ht="16.5" customHeight="1">
      <c r="B106" s="151"/>
      <c r="C106" s="152" t="s">
        <v>86</v>
      </c>
      <c r="D106" s="152" t="s">
        <v>139</v>
      </c>
      <c r="E106" s="153" t="s">
        <v>1415</v>
      </c>
      <c r="F106" s="154" t="s">
        <v>1416</v>
      </c>
      <c r="G106" s="155" t="s">
        <v>158</v>
      </c>
      <c r="H106" s="156">
        <v>5.4000000000000004</v>
      </c>
      <c r="I106" s="157">
        <v>0</v>
      </c>
      <c r="J106" s="157">
        <f>ROUND(I106*H106,2)</f>
        <v>0</v>
      </c>
      <c r="K106" s="154" t="s">
        <v>143</v>
      </c>
      <c r="L106" s="32"/>
      <c r="M106" s="60" t="s">
        <v>1</v>
      </c>
      <c r="N106" s="158" t="s">
        <v>46</v>
      </c>
      <c r="O106" s="159">
        <v>0</v>
      </c>
      <c r="P106" s="159">
        <f>O106*H106</f>
        <v>0</v>
      </c>
      <c r="Q106" s="159">
        <v>0</v>
      </c>
      <c r="R106" s="159">
        <f>Q106*H106</f>
        <v>0</v>
      </c>
      <c r="S106" s="159">
        <v>0</v>
      </c>
      <c r="T106" s="160">
        <f>S106*H106</f>
        <v>0</v>
      </c>
      <c r="AR106" s="17" t="s">
        <v>144</v>
      </c>
      <c r="AT106" s="17" t="s">
        <v>139</v>
      </c>
      <c r="AU106" s="17" t="s">
        <v>86</v>
      </c>
      <c r="AY106" s="17" t="s">
        <v>137</v>
      </c>
      <c r="BE106" s="161">
        <f>IF(N106="základní",J106,0)</f>
        <v>0</v>
      </c>
      <c r="BF106" s="161">
        <f>IF(N106="snížená",J106,0)</f>
        <v>0</v>
      </c>
      <c r="BG106" s="161">
        <f>IF(N106="zákl. přenesená",J106,0)</f>
        <v>0</v>
      </c>
      <c r="BH106" s="161">
        <f>IF(N106="sníž. přenesená",J106,0)</f>
        <v>0</v>
      </c>
      <c r="BI106" s="161">
        <f>IF(N106="nulová",J106,0)</f>
        <v>0</v>
      </c>
      <c r="BJ106" s="17" t="s">
        <v>83</v>
      </c>
      <c r="BK106" s="161">
        <f>ROUND(I106*H106,2)</f>
        <v>0</v>
      </c>
      <c r="BL106" s="17" t="s">
        <v>144</v>
      </c>
      <c r="BM106" s="17" t="s">
        <v>1417</v>
      </c>
    </row>
    <row r="107" s="1" customFormat="1">
      <c r="B107" s="32"/>
      <c r="D107" s="163" t="s">
        <v>152</v>
      </c>
      <c r="F107" s="170" t="s">
        <v>1418</v>
      </c>
      <c r="L107" s="32"/>
      <c r="M107" s="171"/>
      <c r="N107" s="62"/>
      <c r="O107" s="62"/>
      <c r="P107" s="62"/>
      <c r="Q107" s="62"/>
      <c r="R107" s="62"/>
      <c r="S107" s="62"/>
      <c r="T107" s="63"/>
      <c r="AT107" s="17" t="s">
        <v>152</v>
      </c>
      <c r="AU107" s="17" t="s">
        <v>86</v>
      </c>
    </row>
    <row r="108" s="11" customFormat="1">
      <c r="B108" s="162"/>
      <c r="D108" s="163" t="s">
        <v>146</v>
      </c>
      <c r="E108" s="164" t="s">
        <v>1</v>
      </c>
      <c r="F108" s="165" t="s">
        <v>1419</v>
      </c>
      <c r="H108" s="166">
        <v>5.4000000000000004</v>
      </c>
      <c r="L108" s="162"/>
      <c r="M108" s="167"/>
      <c r="N108" s="168"/>
      <c r="O108" s="168"/>
      <c r="P108" s="168"/>
      <c r="Q108" s="168"/>
      <c r="R108" s="168"/>
      <c r="S108" s="168"/>
      <c r="T108" s="169"/>
      <c r="AT108" s="164" t="s">
        <v>146</v>
      </c>
      <c r="AU108" s="164" t="s">
        <v>86</v>
      </c>
      <c r="AV108" s="11" t="s">
        <v>86</v>
      </c>
      <c r="AW108" s="11" t="s">
        <v>36</v>
      </c>
      <c r="AX108" s="11" t="s">
        <v>83</v>
      </c>
      <c r="AY108" s="164" t="s">
        <v>137</v>
      </c>
    </row>
    <row r="109" s="1" customFormat="1" ht="16.5" customHeight="1">
      <c r="B109" s="151"/>
      <c r="C109" s="152" t="s">
        <v>155</v>
      </c>
      <c r="D109" s="152" t="s">
        <v>139</v>
      </c>
      <c r="E109" s="153" t="s">
        <v>419</v>
      </c>
      <c r="F109" s="154" t="s">
        <v>420</v>
      </c>
      <c r="G109" s="155" t="s">
        <v>158</v>
      </c>
      <c r="H109" s="156">
        <v>5.4000000000000004</v>
      </c>
      <c r="I109" s="157">
        <v>0</v>
      </c>
      <c r="J109" s="157">
        <f>ROUND(I109*H109,2)</f>
        <v>0</v>
      </c>
      <c r="K109" s="154" t="s">
        <v>143</v>
      </c>
      <c r="L109" s="32"/>
      <c r="M109" s="60" t="s">
        <v>1</v>
      </c>
      <c r="N109" s="158" t="s">
        <v>46</v>
      </c>
      <c r="O109" s="159">
        <v>0</v>
      </c>
      <c r="P109" s="159">
        <f>O109*H109</f>
        <v>0</v>
      </c>
      <c r="Q109" s="159">
        <v>0</v>
      </c>
      <c r="R109" s="159">
        <f>Q109*H109</f>
        <v>0</v>
      </c>
      <c r="S109" s="159">
        <v>0</v>
      </c>
      <c r="T109" s="160">
        <f>S109*H109</f>
        <v>0</v>
      </c>
      <c r="AR109" s="17" t="s">
        <v>144</v>
      </c>
      <c r="AT109" s="17" t="s">
        <v>139</v>
      </c>
      <c r="AU109" s="17" t="s">
        <v>86</v>
      </c>
      <c r="AY109" s="17" t="s">
        <v>137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7" t="s">
        <v>83</v>
      </c>
      <c r="BK109" s="161">
        <f>ROUND(I109*H109,2)</f>
        <v>0</v>
      </c>
      <c r="BL109" s="17" t="s">
        <v>144</v>
      </c>
      <c r="BM109" s="17" t="s">
        <v>1420</v>
      </c>
    </row>
    <row r="110" s="1" customFormat="1" ht="16.5" customHeight="1">
      <c r="B110" s="151"/>
      <c r="C110" s="152" t="s">
        <v>144</v>
      </c>
      <c r="D110" s="152" t="s">
        <v>139</v>
      </c>
      <c r="E110" s="153" t="s">
        <v>1421</v>
      </c>
      <c r="F110" s="154" t="s">
        <v>507</v>
      </c>
      <c r="G110" s="155" t="s">
        <v>158</v>
      </c>
      <c r="H110" s="156">
        <v>5.4000000000000004</v>
      </c>
      <c r="I110" s="157">
        <v>0</v>
      </c>
      <c r="J110" s="157">
        <f>ROUND(I110*H110,2)</f>
        <v>0</v>
      </c>
      <c r="K110" s="154" t="s">
        <v>143</v>
      </c>
      <c r="L110" s="32"/>
      <c r="M110" s="60" t="s">
        <v>1</v>
      </c>
      <c r="N110" s="158" t="s">
        <v>46</v>
      </c>
      <c r="O110" s="159">
        <v>0</v>
      </c>
      <c r="P110" s="159">
        <f>O110*H110</f>
        <v>0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7" t="s">
        <v>144</v>
      </c>
      <c r="AT110" s="17" t="s">
        <v>139</v>
      </c>
      <c r="AU110" s="17" t="s">
        <v>86</v>
      </c>
      <c r="AY110" s="17" t="s">
        <v>137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7" t="s">
        <v>83</v>
      </c>
      <c r="BK110" s="161">
        <f>ROUND(I110*H110,2)</f>
        <v>0</v>
      </c>
      <c r="BL110" s="17" t="s">
        <v>144</v>
      </c>
      <c r="BM110" s="17" t="s">
        <v>1422</v>
      </c>
    </row>
    <row r="111" s="1" customFormat="1">
      <c r="B111" s="32"/>
      <c r="D111" s="163" t="s">
        <v>152</v>
      </c>
      <c r="F111" s="170" t="s">
        <v>1423</v>
      </c>
      <c r="L111" s="32"/>
      <c r="M111" s="171"/>
      <c r="N111" s="62"/>
      <c r="O111" s="62"/>
      <c r="P111" s="62"/>
      <c r="Q111" s="62"/>
      <c r="R111" s="62"/>
      <c r="S111" s="62"/>
      <c r="T111" s="63"/>
      <c r="AT111" s="17" t="s">
        <v>152</v>
      </c>
      <c r="AU111" s="17" t="s">
        <v>86</v>
      </c>
    </row>
    <row r="112" s="1" customFormat="1" ht="16.5" customHeight="1">
      <c r="B112" s="151"/>
      <c r="C112" s="152" t="s">
        <v>166</v>
      </c>
      <c r="D112" s="152" t="s">
        <v>139</v>
      </c>
      <c r="E112" s="153" t="s">
        <v>434</v>
      </c>
      <c r="F112" s="154" t="s">
        <v>435</v>
      </c>
      <c r="G112" s="155" t="s">
        <v>150</v>
      </c>
      <c r="H112" s="156">
        <v>131.36000000000001</v>
      </c>
      <c r="I112" s="157">
        <v>0</v>
      </c>
      <c r="J112" s="157">
        <f>ROUND(I112*H112,2)</f>
        <v>0</v>
      </c>
      <c r="K112" s="154" t="s">
        <v>143</v>
      </c>
      <c r="L112" s="32"/>
      <c r="M112" s="60" t="s">
        <v>1</v>
      </c>
      <c r="N112" s="158" t="s">
        <v>46</v>
      </c>
      <c r="O112" s="159">
        <v>0</v>
      </c>
      <c r="P112" s="159">
        <f>O112*H112</f>
        <v>0</v>
      </c>
      <c r="Q112" s="159">
        <v>0</v>
      </c>
      <c r="R112" s="159">
        <f>Q112*H112</f>
        <v>0</v>
      </c>
      <c r="S112" s="159">
        <v>0</v>
      </c>
      <c r="T112" s="160">
        <f>S112*H112</f>
        <v>0</v>
      </c>
      <c r="AR112" s="17" t="s">
        <v>144</v>
      </c>
      <c r="AT112" s="17" t="s">
        <v>139</v>
      </c>
      <c r="AU112" s="17" t="s">
        <v>86</v>
      </c>
      <c r="AY112" s="17" t="s">
        <v>137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7" t="s">
        <v>83</v>
      </c>
      <c r="BK112" s="161">
        <f>ROUND(I112*H112,2)</f>
        <v>0</v>
      </c>
      <c r="BL112" s="17" t="s">
        <v>144</v>
      </c>
      <c r="BM112" s="17" t="s">
        <v>1424</v>
      </c>
    </row>
    <row r="113" s="1" customFormat="1">
      <c r="B113" s="32"/>
      <c r="D113" s="163" t="s">
        <v>152</v>
      </c>
      <c r="F113" s="170" t="s">
        <v>1425</v>
      </c>
      <c r="L113" s="32"/>
      <c r="M113" s="171"/>
      <c r="N113" s="62"/>
      <c r="O113" s="62"/>
      <c r="P113" s="62"/>
      <c r="Q113" s="62"/>
      <c r="R113" s="62"/>
      <c r="S113" s="62"/>
      <c r="T113" s="63"/>
      <c r="AT113" s="17" t="s">
        <v>152</v>
      </c>
      <c r="AU113" s="17" t="s">
        <v>86</v>
      </c>
    </row>
    <row r="114" s="13" customFormat="1">
      <c r="B114" s="185"/>
      <c r="D114" s="163" t="s">
        <v>146</v>
      </c>
      <c r="E114" s="186" t="s">
        <v>1</v>
      </c>
      <c r="F114" s="187" t="s">
        <v>438</v>
      </c>
      <c r="H114" s="186" t="s">
        <v>1</v>
      </c>
      <c r="L114" s="185"/>
      <c r="M114" s="188"/>
      <c r="N114" s="189"/>
      <c r="O114" s="189"/>
      <c r="P114" s="189"/>
      <c r="Q114" s="189"/>
      <c r="R114" s="189"/>
      <c r="S114" s="189"/>
      <c r="T114" s="190"/>
      <c r="AT114" s="186" t="s">
        <v>146</v>
      </c>
      <c r="AU114" s="186" t="s">
        <v>86</v>
      </c>
      <c r="AV114" s="13" t="s">
        <v>83</v>
      </c>
      <c r="AW114" s="13" t="s">
        <v>36</v>
      </c>
      <c r="AX114" s="13" t="s">
        <v>75</v>
      </c>
      <c r="AY114" s="186" t="s">
        <v>137</v>
      </c>
    </row>
    <row r="115" s="11" customFormat="1">
      <c r="B115" s="162"/>
      <c r="D115" s="163" t="s">
        <v>146</v>
      </c>
      <c r="E115" s="164" t="s">
        <v>1</v>
      </c>
      <c r="F115" s="165" t="s">
        <v>1426</v>
      </c>
      <c r="H115" s="166">
        <v>131.36000000000001</v>
      </c>
      <c r="L115" s="162"/>
      <c r="M115" s="167"/>
      <c r="N115" s="168"/>
      <c r="O115" s="168"/>
      <c r="P115" s="168"/>
      <c r="Q115" s="168"/>
      <c r="R115" s="168"/>
      <c r="S115" s="168"/>
      <c r="T115" s="169"/>
      <c r="AT115" s="164" t="s">
        <v>146</v>
      </c>
      <c r="AU115" s="164" t="s">
        <v>86</v>
      </c>
      <c r="AV115" s="11" t="s">
        <v>86</v>
      </c>
      <c r="AW115" s="11" t="s">
        <v>36</v>
      </c>
      <c r="AX115" s="11" t="s">
        <v>83</v>
      </c>
      <c r="AY115" s="164" t="s">
        <v>137</v>
      </c>
    </row>
    <row r="116" s="1" customFormat="1" ht="16.5" customHeight="1">
      <c r="B116" s="151"/>
      <c r="C116" s="191" t="s">
        <v>172</v>
      </c>
      <c r="D116" s="191" t="s">
        <v>441</v>
      </c>
      <c r="E116" s="192" t="s">
        <v>442</v>
      </c>
      <c r="F116" s="193" t="s">
        <v>443</v>
      </c>
      <c r="G116" s="194" t="s">
        <v>175</v>
      </c>
      <c r="H116" s="195">
        <v>16.026</v>
      </c>
      <c r="I116" s="196">
        <v>0</v>
      </c>
      <c r="J116" s="196">
        <f>ROUND(I116*H116,2)</f>
        <v>0</v>
      </c>
      <c r="K116" s="193" t="s">
        <v>143</v>
      </c>
      <c r="L116" s="197"/>
      <c r="M116" s="198" t="s">
        <v>1</v>
      </c>
      <c r="N116" s="199" t="s">
        <v>46</v>
      </c>
      <c r="O116" s="159">
        <v>0</v>
      </c>
      <c r="P116" s="159">
        <f>O116*H116</f>
        <v>0</v>
      </c>
      <c r="Q116" s="159">
        <v>1</v>
      </c>
      <c r="R116" s="159">
        <f>Q116*H116</f>
        <v>16.026</v>
      </c>
      <c r="S116" s="159">
        <v>0</v>
      </c>
      <c r="T116" s="160">
        <f>S116*H116</f>
        <v>0</v>
      </c>
      <c r="AR116" s="17" t="s">
        <v>188</v>
      </c>
      <c r="AT116" s="17" t="s">
        <v>441</v>
      </c>
      <c r="AU116" s="17" t="s">
        <v>86</v>
      </c>
      <c r="AY116" s="17" t="s">
        <v>137</v>
      </c>
      <c r="BE116" s="161">
        <f>IF(N116="základní",J116,0)</f>
        <v>0</v>
      </c>
      <c r="BF116" s="161">
        <f>IF(N116="snížená",J116,0)</f>
        <v>0</v>
      </c>
      <c r="BG116" s="161">
        <f>IF(N116="zákl. přenesená",J116,0)</f>
        <v>0</v>
      </c>
      <c r="BH116" s="161">
        <f>IF(N116="sníž. přenesená",J116,0)</f>
        <v>0</v>
      </c>
      <c r="BI116" s="161">
        <f>IF(N116="nulová",J116,0)</f>
        <v>0</v>
      </c>
      <c r="BJ116" s="17" t="s">
        <v>83</v>
      </c>
      <c r="BK116" s="161">
        <f>ROUND(I116*H116,2)</f>
        <v>0</v>
      </c>
      <c r="BL116" s="17" t="s">
        <v>144</v>
      </c>
      <c r="BM116" s="17" t="s">
        <v>1427</v>
      </c>
    </row>
    <row r="117" s="1" customFormat="1">
      <c r="B117" s="32"/>
      <c r="D117" s="163" t="s">
        <v>152</v>
      </c>
      <c r="F117" s="170" t="s">
        <v>445</v>
      </c>
      <c r="L117" s="32"/>
      <c r="M117" s="171"/>
      <c r="N117" s="62"/>
      <c r="O117" s="62"/>
      <c r="P117" s="62"/>
      <c r="Q117" s="62"/>
      <c r="R117" s="62"/>
      <c r="S117" s="62"/>
      <c r="T117" s="63"/>
      <c r="AT117" s="17" t="s">
        <v>152</v>
      </c>
      <c r="AU117" s="17" t="s">
        <v>86</v>
      </c>
    </row>
    <row r="118" s="11" customFormat="1">
      <c r="B118" s="162"/>
      <c r="D118" s="163" t="s">
        <v>146</v>
      </c>
      <c r="F118" s="165" t="s">
        <v>1428</v>
      </c>
      <c r="H118" s="166">
        <v>16.026</v>
      </c>
      <c r="L118" s="162"/>
      <c r="M118" s="167"/>
      <c r="N118" s="168"/>
      <c r="O118" s="168"/>
      <c r="P118" s="168"/>
      <c r="Q118" s="168"/>
      <c r="R118" s="168"/>
      <c r="S118" s="168"/>
      <c r="T118" s="169"/>
      <c r="AT118" s="164" t="s">
        <v>146</v>
      </c>
      <c r="AU118" s="164" t="s">
        <v>86</v>
      </c>
      <c r="AV118" s="11" t="s">
        <v>86</v>
      </c>
      <c r="AW118" s="11" t="s">
        <v>3</v>
      </c>
      <c r="AX118" s="11" t="s">
        <v>83</v>
      </c>
      <c r="AY118" s="164" t="s">
        <v>137</v>
      </c>
    </row>
    <row r="119" s="1" customFormat="1" ht="16.5" customHeight="1">
      <c r="B119" s="151"/>
      <c r="C119" s="152" t="s">
        <v>180</v>
      </c>
      <c r="D119" s="152" t="s">
        <v>139</v>
      </c>
      <c r="E119" s="153" t="s">
        <v>447</v>
      </c>
      <c r="F119" s="154" t="s">
        <v>448</v>
      </c>
      <c r="G119" s="155" t="s">
        <v>150</v>
      </c>
      <c r="H119" s="156">
        <v>131.36000000000001</v>
      </c>
      <c r="I119" s="157">
        <v>0</v>
      </c>
      <c r="J119" s="157">
        <f>ROUND(I119*H119,2)</f>
        <v>0</v>
      </c>
      <c r="K119" s="154" t="s">
        <v>143</v>
      </c>
      <c r="L119" s="32"/>
      <c r="M119" s="60" t="s">
        <v>1</v>
      </c>
      <c r="N119" s="158" t="s">
        <v>46</v>
      </c>
      <c r="O119" s="159">
        <v>0</v>
      </c>
      <c r="P119" s="159">
        <f>O119*H119</f>
        <v>0</v>
      </c>
      <c r="Q119" s="159">
        <v>0</v>
      </c>
      <c r="R119" s="159">
        <f>Q119*H119</f>
        <v>0</v>
      </c>
      <c r="S119" s="159">
        <v>0</v>
      </c>
      <c r="T119" s="160">
        <f>S119*H119</f>
        <v>0</v>
      </c>
      <c r="AR119" s="17" t="s">
        <v>144</v>
      </c>
      <c r="AT119" s="17" t="s">
        <v>139</v>
      </c>
      <c r="AU119" s="17" t="s">
        <v>86</v>
      </c>
      <c r="AY119" s="17" t="s">
        <v>137</v>
      </c>
      <c r="BE119" s="161">
        <f>IF(N119="základní",J119,0)</f>
        <v>0</v>
      </c>
      <c r="BF119" s="161">
        <f>IF(N119="snížená",J119,0)</f>
        <v>0</v>
      </c>
      <c r="BG119" s="161">
        <f>IF(N119="zákl. přenesená",J119,0)</f>
        <v>0</v>
      </c>
      <c r="BH119" s="161">
        <f>IF(N119="sníž. přenesená",J119,0)</f>
        <v>0</v>
      </c>
      <c r="BI119" s="161">
        <f>IF(N119="nulová",J119,0)</f>
        <v>0</v>
      </c>
      <c r="BJ119" s="17" t="s">
        <v>83</v>
      </c>
      <c r="BK119" s="161">
        <f>ROUND(I119*H119,2)</f>
        <v>0</v>
      </c>
      <c r="BL119" s="17" t="s">
        <v>144</v>
      </c>
      <c r="BM119" s="17" t="s">
        <v>1429</v>
      </c>
    </row>
    <row r="120" s="1" customFormat="1" ht="16.5" customHeight="1">
      <c r="B120" s="151"/>
      <c r="C120" s="152" t="s">
        <v>188</v>
      </c>
      <c r="D120" s="152" t="s">
        <v>139</v>
      </c>
      <c r="E120" s="153" t="s">
        <v>1430</v>
      </c>
      <c r="F120" s="154" t="s">
        <v>1431</v>
      </c>
      <c r="G120" s="155" t="s">
        <v>158</v>
      </c>
      <c r="H120" s="156">
        <v>21.265000000000001</v>
      </c>
      <c r="I120" s="157">
        <v>0</v>
      </c>
      <c r="J120" s="157">
        <f>ROUND(I120*H120,2)</f>
        <v>0</v>
      </c>
      <c r="K120" s="154" t="s">
        <v>143</v>
      </c>
      <c r="L120" s="32"/>
      <c r="M120" s="60" t="s">
        <v>1</v>
      </c>
      <c r="N120" s="158" t="s">
        <v>46</v>
      </c>
      <c r="O120" s="159">
        <v>0</v>
      </c>
      <c r="P120" s="159">
        <f>O120*H120</f>
        <v>0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AR120" s="17" t="s">
        <v>144</v>
      </c>
      <c r="AT120" s="17" t="s">
        <v>139</v>
      </c>
      <c r="AU120" s="17" t="s">
        <v>86</v>
      </c>
      <c r="AY120" s="17" t="s">
        <v>137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7" t="s">
        <v>83</v>
      </c>
      <c r="BK120" s="161">
        <f>ROUND(I120*H120,2)</f>
        <v>0</v>
      </c>
      <c r="BL120" s="17" t="s">
        <v>144</v>
      </c>
      <c r="BM120" s="17" t="s">
        <v>1432</v>
      </c>
    </row>
    <row r="121" s="11" customFormat="1">
      <c r="B121" s="162"/>
      <c r="D121" s="163" t="s">
        <v>146</v>
      </c>
      <c r="E121" s="164" t="s">
        <v>1</v>
      </c>
      <c r="F121" s="165" t="s">
        <v>1433</v>
      </c>
      <c r="H121" s="166">
        <v>21.265000000000001</v>
      </c>
      <c r="L121" s="162"/>
      <c r="M121" s="167"/>
      <c r="N121" s="168"/>
      <c r="O121" s="168"/>
      <c r="P121" s="168"/>
      <c r="Q121" s="168"/>
      <c r="R121" s="168"/>
      <c r="S121" s="168"/>
      <c r="T121" s="169"/>
      <c r="AT121" s="164" t="s">
        <v>146</v>
      </c>
      <c r="AU121" s="164" t="s">
        <v>86</v>
      </c>
      <c r="AV121" s="11" t="s">
        <v>86</v>
      </c>
      <c r="AW121" s="11" t="s">
        <v>36</v>
      </c>
      <c r="AX121" s="11" t="s">
        <v>83</v>
      </c>
      <c r="AY121" s="164" t="s">
        <v>137</v>
      </c>
    </row>
    <row r="122" s="1" customFormat="1" ht="16.5" customHeight="1">
      <c r="B122" s="151"/>
      <c r="C122" s="152" t="s">
        <v>178</v>
      </c>
      <c r="D122" s="152" t="s">
        <v>139</v>
      </c>
      <c r="E122" s="153" t="s">
        <v>551</v>
      </c>
      <c r="F122" s="154" t="s">
        <v>552</v>
      </c>
      <c r="G122" s="155" t="s">
        <v>150</v>
      </c>
      <c r="H122" s="156">
        <v>50.600000000000001</v>
      </c>
      <c r="I122" s="157">
        <v>0</v>
      </c>
      <c r="J122" s="157">
        <f>ROUND(I122*H122,2)</f>
        <v>0</v>
      </c>
      <c r="K122" s="154" t="s">
        <v>143</v>
      </c>
      <c r="L122" s="32"/>
      <c r="M122" s="60" t="s">
        <v>1</v>
      </c>
      <c r="N122" s="158" t="s">
        <v>46</v>
      </c>
      <c r="O122" s="159">
        <v>0</v>
      </c>
      <c r="P122" s="159">
        <f>O122*H122</f>
        <v>0</v>
      </c>
      <c r="Q122" s="159">
        <v>0.0012700000000000001</v>
      </c>
      <c r="R122" s="159">
        <f>Q122*H122</f>
        <v>0.064262</v>
      </c>
      <c r="S122" s="159">
        <v>0</v>
      </c>
      <c r="T122" s="160">
        <f>S122*H122</f>
        <v>0</v>
      </c>
      <c r="AR122" s="17" t="s">
        <v>144</v>
      </c>
      <c r="AT122" s="17" t="s">
        <v>139</v>
      </c>
      <c r="AU122" s="17" t="s">
        <v>86</v>
      </c>
      <c r="AY122" s="17" t="s">
        <v>137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17" t="s">
        <v>83</v>
      </c>
      <c r="BK122" s="161">
        <f>ROUND(I122*H122,2)</f>
        <v>0</v>
      </c>
      <c r="BL122" s="17" t="s">
        <v>144</v>
      </c>
      <c r="BM122" s="17" t="s">
        <v>1434</v>
      </c>
    </row>
    <row r="123" s="1" customFormat="1">
      <c r="B123" s="32"/>
      <c r="D123" s="163" t="s">
        <v>152</v>
      </c>
      <c r="F123" s="170" t="s">
        <v>1435</v>
      </c>
      <c r="L123" s="32"/>
      <c r="M123" s="171"/>
      <c r="N123" s="62"/>
      <c r="O123" s="62"/>
      <c r="P123" s="62"/>
      <c r="Q123" s="62"/>
      <c r="R123" s="62"/>
      <c r="S123" s="62"/>
      <c r="T123" s="63"/>
      <c r="AT123" s="17" t="s">
        <v>152</v>
      </c>
      <c r="AU123" s="17" t="s">
        <v>86</v>
      </c>
    </row>
    <row r="124" s="1" customFormat="1" ht="16.5" customHeight="1">
      <c r="B124" s="151"/>
      <c r="C124" s="191" t="s">
        <v>294</v>
      </c>
      <c r="D124" s="191" t="s">
        <v>441</v>
      </c>
      <c r="E124" s="192" t="s">
        <v>555</v>
      </c>
      <c r="F124" s="193" t="s">
        <v>556</v>
      </c>
      <c r="G124" s="194" t="s">
        <v>557</v>
      </c>
      <c r="H124" s="195">
        <v>1.2649999999999999</v>
      </c>
      <c r="I124" s="196">
        <v>0</v>
      </c>
      <c r="J124" s="196">
        <f>ROUND(I124*H124,2)</f>
        <v>0</v>
      </c>
      <c r="K124" s="193" t="s">
        <v>143</v>
      </c>
      <c r="L124" s="197"/>
      <c r="M124" s="198" t="s">
        <v>1</v>
      </c>
      <c r="N124" s="199" t="s">
        <v>46</v>
      </c>
      <c r="O124" s="159">
        <v>0</v>
      </c>
      <c r="P124" s="159">
        <f>O124*H124</f>
        <v>0</v>
      </c>
      <c r="Q124" s="159">
        <v>0.001</v>
      </c>
      <c r="R124" s="159">
        <f>Q124*H124</f>
        <v>0.0012649999999999999</v>
      </c>
      <c r="S124" s="159">
        <v>0</v>
      </c>
      <c r="T124" s="160">
        <f>S124*H124</f>
        <v>0</v>
      </c>
      <c r="AR124" s="17" t="s">
        <v>188</v>
      </c>
      <c r="AT124" s="17" t="s">
        <v>441</v>
      </c>
      <c r="AU124" s="17" t="s">
        <v>86</v>
      </c>
      <c r="AY124" s="17" t="s">
        <v>137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7" t="s">
        <v>83</v>
      </c>
      <c r="BK124" s="161">
        <f>ROUND(I124*H124,2)</f>
        <v>0</v>
      </c>
      <c r="BL124" s="17" t="s">
        <v>144</v>
      </c>
      <c r="BM124" s="17" t="s">
        <v>1436</v>
      </c>
    </row>
    <row r="125" s="11" customFormat="1">
      <c r="B125" s="162"/>
      <c r="D125" s="163" t="s">
        <v>146</v>
      </c>
      <c r="F125" s="165" t="s">
        <v>1437</v>
      </c>
      <c r="H125" s="166">
        <v>1.2649999999999999</v>
      </c>
      <c r="L125" s="162"/>
      <c r="M125" s="167"/>
      <c r="N125" s="168"/>
      <c r="O125" s="168"/>
      <c r="P125" s="168"/>
      <c r="Q125" s="168"/>
      <c r="R125" s="168"/>
      <c r="S125" s="168"/>
      <c r="T125" s="169"/>
      <c r="AT125" s="164" t="s">
        <v>146</v>
      </c>
      <c r="AU125" s="164" t="s">
        <v>86</v>
      </c>
      <c r="AV125" s="11" t="s">
        <v>86</v>
      </c>
      <c r="AW125" s="11" t="s">
        <v>3</v>
      </c>
      <c r="AX125" s="11" t="s">
        <v>83</v>
      </c>
      <c r="AY125" s="164" t="s">
        <v>137</v>
      </c>
    </row>
    <row r="126" s="1" customFormat="1" ht="16.5" customHeight="1">
      <c r="B126" s="151"/>
      <c r="C126" s="152" t="s">
        <v>299</v>
      </c>
      <c r="D126" s="152" t="s">
        <v>139</v>
      </c>
      <c r="E126" s="153" t="s">
        <v>561</v>
      </c>
      <c r="F126" s="154" t="s">
        <v>562</v>
      </c>
      <c r="G126" s="155" t="s">
        <v>150</v>
      </c>
      <c r="H126" s="156">
        <v>50.600000000000001</v>
      </c>
      <c r="I126" s="157">
        <v>0</v>
      </c>
      <c r="J126" s="157">
        <f>ROUND(I126*H126,2)</f>
        <v>0</v>
      </c>
      <c r="K126" s="154" t="s">
        <v>143</v>
      </c>
      <c r="L126" s="32"/>
      <c r="M126" s="60" t="s">
        <v>1</v>
      </c>
      <c r="N126" s="158" t="s">
        <v>46</v>
      </c>
      <c r="O126" s="159">
        <v>0</v>
      </c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AR126" s="17" t="s">
        <v>144</v>
      </c>
      <c r="AT126" s="17" t="s">
        <v>139</v>
      </c>
      <c r="AU126" s="17" t="s">
        <v>86</v>
      </c>
      <c r="AY126" s="17" t="s">
        <v>137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7" t="s">
        <v>83</v>
      </c>
      <c r="BK126" s="161">
        <f>ROUND(I126*H126,2)</f>
        <v>0</v>
      </c>
      <c r="BL126" s="17" t="s">
        <v>144</v>
      </c>
      <c r="BM126" s="17" t="s">
        <v>1438</v>
      </c>
    </row>
    <row r="127" s="1" customFormat="1" ht="16.5" customHeight="1">
      <c r="B127" s="151"/>
      <c r="C127" s="152" t="s">
        <v>304</v>
      </c>
      <c r="D127" s="152" t="s">
        <v>139</v>
      </c>
      <c r="E127" s="153" t="s">
        <v>565</v>
      </c>
      <c r="F127" s="154" t="s">
        <v>566</v>
      </c>
      <c r="G127" s="155" t="s">
        <v>150</v>
      </c>
      <c r="H127" s="156">
        <v>50.600000000000001</v>
      </c>
      <c r="I127" s="157">
        <v>0</v>
      </c>
      <c r="J127" s="157">
        <f>ROUND(I127*H127,2)</f>
        <v>0</v>
      </c>
      <c r="K127" s="154" t="s">
        <v>143</v>
      </c>
      <c r="L127" s="32"/>
      <c r="M127" s="60" t="s">
        <v>1</v>
      </c>
      <c r="N127" s="158" t="s">
        <v>46</v>
      </c>
      <c r="O127" s="159">
        <v>0</v>
      </c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7" t="s">
        <v>144</v>
      </c>
      <c r="AT127" s="17" t="s">
        <v>139</v>
      </c>
      <c r="AU127" s="17" t="s">
        <v>86</v>
      </c>
      <c r="AY127" s="17" t="s">
        <v>137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83</v>
      </c>
      <c r="BK127" s="161">
        <f>ROUND(I127*H127,2)</f>
        <v>0</v>
      </c>
      <c r="BL127" s="17" t="s">
        <v>144</v>
      </c>
      <c r="BM127" s="17" t="s">
        <v>1439</v>
      </c>
    </row>
    <row r="128" s="1" customFormat="1">
      <c r="B128" s="32"/>
      <c r="D128" s="163" t="s">
        <v>152</v>
      </c>
      <c r="F128" s="170" t="s">
        <v>568</v>
      </c>
      <c r="L128" s="32"/>
      <c r="M128" s="171"/>
      <c r="N128" s="62"/>
      <c r="O128" s="62"/>
      <c r="P128" s="62"/>
      <c r="Q128" s="62"/>
      <c r="R128" s="62"/>
      <c r="S128" s="62"/>
      <c r="T128" s="63"/>
      <c r="AT128" s="17" t="s">
        <v>152</v>
      </c>
      <c r="AU128" s="17" t="s">
        <v>86</v>
      </c>
    </row>
    <row r="129" s="1" customFormat="1" ht="16.5" customHeight="1">
      <c r="B129" s="151"/>
      <c r="C129" s="152" t="s">
        <v>309</v>
      </c>
      <c r="D129" s="152" t="s">
        <v>139</v>
      </c>
      <c r="E129" s="153" t="s">
        <v>570</v>
      </c>
      <c r="F129" s="154" t="s">
        <v>571</v>
      </c>
      <c r="G129" s="155" t="s">
        <v>158</v>
      </c>
      <c r="H129" s="156">
        <v>1.518</v>
      </c>
      <c r="I129" s="157">
        <v>0</v>
      </c>
      <c r="J129" s="157">
        <f>ROUND(I129*H129,2)</f>
        <v>0</v>
      </c>
      <c r="K129" s="154" t="s">
        <v>143</v>
      </c>
      <c r="L129" s="32"/>
      <c r="M129" s="60" t="s">
        <v>1</v>
      </c>
      <c r="N129" s="158" t="s">
        <v>46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AR129" s="17" t="s">
        <v>144</v>
      </c>
      <c r="AT129" s="17" t="s">
        <v>139</v>
      </c>
      <c r="AU129" s="17" t="s">
        <v>86</v>
      </c>
      <c r="AY129" s="17" t="s">
        <v>137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83</v>
      </c>
      <c r="BK129" s="161">
        <f>ROUND(I129*H129,2)</f>
        <v>0</v>
      </c>
      <c r="BL129" s="17" t="s">
        <v>144</v>
      </c>
      <c r="BM129" s="17" t="s">
        <v>1440</v>
      </c>
    </row>
    <row r="130" s="1" customFormat="1">
      <c r="B130" s="32"/>
      <c r="D130" s="163" t="s">
        <v>152</v>
      </c>
      <c r="F130" s="170" t="s">
        <v>573</v>
      </c>
      <c r="L130" s="32"/>
      <c r="M130" s="171"/>
      <c r="N130" s="62"/>
      <c r="O130" s="62"/>
      <c r="P130" s="62"/>
      <c r="Q130" s="62"/>
      <c r="R130" s="62"/>
      <c r="S130" s="62"/>
      <c r="T130" s="63"/>
      <c r="AT130" s="17" t="s">
        <v>152</v>
      </c>
      <c r="AU130" s="17" t="s">
        <v>86</v>
      </c>
    </row>
    <row r="131" s="11" customFormat="1">
      <c r="B131" s="162"/>
      <c r="D131" s="163" t="s">
        <v>146</v>
      </c>
      <c r="F131" s="165" t="s">
        <v>1441</v>
      </c>
      <c r="H131" s="166">
        <v>1.518</v>
      </c>
      <c r="L131" s="162"/>
      <c r="M131" s="167"/>
      <c r="N131" s="168"/>
      <c r="O131" s="168"/>
      <c r="P131" s="168"/>
      <c r="Q131" s="168"/>
      <c r="R131" s="168"/>
      <c r="S131" s="168"/>
      <c r="T131" s="169"/>
      <c r="AT131" s="164" t="s">
        <v>146</v>
      </c>
      <c r="AU131" s="164" t="s">
        <v>86</v>
      </c>
      <c r="AV131" s="11" t="s">
        <v>86</v>
      </c>
      <c r="AW131" s="11" t="s">
        <v>3</v>
      </c>
      <c r="AX131" s="11" t="s">
        <v>83</v>
      </c>
      <c r="AY131" s="164" t="s">
        <v>137</v>
      </c>
    </row>
    <row r="132" s="1" customFormat="1" ht="16.5" customHeight="1">
      <c r="B132" s="151"/>
      <c r="C132" s="152" t="s">
        <v>312</v>
      </c>
      <c r="D132" s="152" t="s">
        <v>139</v>
      </c>
      <c r="E132" s="153" t="s">
        <v>1442</v>
      </c>
      <c r="F132" s="154" t="s">
        <v>1443</v>
      </c>
      <c r="G132" s="155" t="s">
        <v>150</v>
      </c>
      <c r="H132" s="156">
        <v>50.600000000000001</v>
      </c>
      <c r="I132" s="157">
        <v>0</v>
      </c>
      <c r="J132" s="157">
        <f>ROUND(I132*H132,2)</f>
        <v>0</v>
      </c>
      <c r="K132" s="154" t="s">
        <v>143</v>
      </c>
      <c r="L132" s="32"/>
      <c r="M132" s="60" t="s">
        <v>1</v>
      </c>
      <c r="N132" s="158" t="s">
        <v>46</v>
      </c>
      <c r="O132" s="159">
        <v>0</v>
      </c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AR132" s="17" t="s">
        <v>144</v>
      </c>
      <c r="AT132" s="17" t="s">
        <v>139</v>
      </c>
      <c r="AU132" s="17" t="s">
        <v>86</v>
      </c>
      <c r="AY132" s="17" t="s">
        <v>137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7" t="s">
        <v>83</v>
      </c>
      <c r="BK132" s="161">
        <f>ROUND(I132*H132,2)</f>
        <v>0</v>
      </c>
      <c r="BL132" s="17" t="s">
        <v>144</v>
      </c>
      <c r="BM132" s="17" t="s">
        <v>1444</v>
      </c>
    </row>
    <row r="133" s="1" customFormat="1">
      <c r="B133" s="32"/>
      <c r="D133" s="163" t="s">
        <v>152</v>
      </c>
      <c r="F133" s="170" t="s">
        <v>1445</v>
      </c>
      <c r="L133" s="32"/>
      <c r="M133" s="171"/>
      <c r="N133" s="62"/>
      <c r="O133" s="62"/>
      <c r="P133" s="62"/>
      <c r="Q133" s="62"/>
      <c r="R133" s="62"/>
      <c r="S133" s="62"/>
      <c r="T133" s="63"/>
      <c r="AT133" s="17" t="s">
        <v>152</v>
      </c>
      <c r="AU133" s="17" t="s">
        <v>86</v>
      </c>
    </row>
    <row r="134" s="11" customFormat="1">
      <c r="B134" s="162"/>
      <c r="D134" s="163" t="s">
        <v>146</v>
      </c>
      <c r="E134" s="164" t="s">
        <v>1</v>
      </c>
      <c r="F134" s="165" t="s">
        <v>1414</v>
      </c>
      <c r="H134" s="166">
        <v>50.600000000000001</v>
      </c>
      <c r="L134" s="162"/>
      <c r="M134" s="167"/>
      <c r="N134" s="168"/>
      <c r="O134" s="168"/>
      <c r="P134" s="168"/>
      <c r="Q134" s="168"/>
      <c r="R134" s="168"/>
      <c r="S134" s="168"/>
      <c r="T134" s="169"/>
      <c r="AT134" s="164" t="s">
        <v>146</v>
      </c>
      <c r="AU134" s="164" t="s">
        <v>86</v>
      </c>
      <c r="AV134" s="11" t="s">
        <v>86</v>
      </c>
      <c r="AW134" s="11" t="s">
        <v>36</v>
      </c>
      <c r="AX134" s="11" t="s">
        <v>83</v>
      </c>
      <c r="AY134" s="164" t="s">
        <v>137</v>
      </c>
    </row>
    <row r="135" s="1" customFormat="1" ht="16.5" customHeight="1">
      <c r="B135" s="151"/>
      <c r="C135" s="152" t="s">
        <v>8</v>
      </c>
      <c r="D135" s="152" t="s">
        <v>139</v>
      </c>
      <c r="E135" s="153" t="s">
        <v>1446</v>
      </c>
      <c r="F135" s="154" t="s">
        <v>1447</v>
      </c>
      <c r="G135" s="155" t="s">
        <v>150</v>
      </c>
      <c r="H135" s="156">
        <v>50.600000000000001</v>
      </c>
      <c r="I135" s="157">
        <v>0</v>
      </c>
      <c r="J135" s="157">
        <f>ROUND(I135*H135,2)</f>
        <v>0</v>
      </c>
      <c r="K135" s="154" t="s">
        <v>143</v>
      </c>
      <c r="L135" s="32"/>
      <c r="M135" s="60" t="s">
        <v>1</v>
      </c>
      <c r="N135" s="158" t="s">
        <v>46</v>
      </c>
      <c r="O135" s="159">
        <v>0</v>
      </c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AR135" s="17" t="s">
        <v>144</v>
      </c>
      <c r="AT135" s="17" t="s">
        <v>139</v>
      </c>
      <c r="AU135" s="17" t="s">
        <v>86</v>
      </c>
      <c r="AY135" s="17" t="s">
        <v>137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83</v>
      </c>
      <c r="BK135" s="161">
        <f>ROUND(I135*H135,2)</f>
        <v>0</v>
      </c>
      <c r="BL135" s="17" t="s">
        <v>144</v>
      </c>
      <c r="BM135" s="17" t="s">
        <v>1448</v>
      </c>
    </row>
    <row r="136" s="1" customFormat="1">
      <c r="B136" s="32"/>
      <c r="D136" s="163" t="s">
        <v>152</v>
      </c>
      <c r="F136" s="170" t="s">
        <v>1449</v>
      </c>
      <c r="L136" s="32"/>
      <c r="M136" s="171"/>
      <c r="N136" s="62"/>
      <c r="O136" s="62"/>
      <c r="P136" s="62"/>
      <c r="Q136" s="62"/>
      <c r="R136" s="62"/>
      <c r="S136" s="62"/>
      <c r="T136" s="63"/>
      <c r="AT136" s="17" t="s">
        <v>152</v>
      </c>
      <c r="AU136" s="17" t="s">
        <v>86</v>
      </c>
    </row>
    <row r="137" s="10" customFormat="1" ht="22.8" customHeight="1">
      <c r="B137" s="139"/>
      <c r="D137" s="140" t="s">
        <v>74</v>
      </c>
      <c r="E137" s="149" t="s">
        <v>86</v>
      </c>
      <c r="F137" s="149" t="s">
        <v>575</v>
      </c>
      <c r="J137" s="150">
        <f>BK137</f>
        <v>0</v>
      </c>
      <c r="L137" s="139"/>
      <c r="M137" s="143"/>
      <c r="N137" s="144"/>
      <c r="O137" s="144"/>
      <c r="P137" s="145">
        <f>SUM(P138:P148)</f>
        <v>0</v>
      </c>
      <c r="Q137" s="144"/>
      <c r="R137" s="145">
        <f>SUM(R138:R148)</f>
        <v>36.430440000000004</v>
      </c>
      <c r="S137" s="144"/>
      <c r="T137" s="146">
        <f>SUM(T138:T148)</f>
        <v>0</v>
      </c>
      <c r="AR137" s="140" t="s">
        <v>83</v>
      </c>
      <c r="AT137" s="147" t="s">
        <v>74</v>
      </c>
      <c r="AU137" s="147" t="s">
        <v>83</v>
      </c>
      <c r="AY137" s="140" t="s">
        <v>137</v>
      </c>
      <c r="BK137" s="148">
        <f>SUM(BK138:BK148)</f>
        <v>0</v>
      </c>
    </row>
    <row r="138" s="1" customFormat="1" ht="16.5" customHeight="1">
      <c r="B138" s="151"/>
      <c r="C138" s="152" t="s">
        <v>322</v>
      </c>
      <c r="D138" s="152" t="s">
        <v>139</v>
      </c>
      <c r="E138" s="153" t="s">
        <v>1450</v>
      </c>
      <c r="F138" s="154" t="s">
        <v>1451</v>
      </c>
      <c r="G138" s="155" t="s">
        <v>202</v>
      </c>
      <c r="H138" s="156">
        <v>12</v>
      </c>
      <c r="I138" s="157">
        <v>0</v>
      </c>
      <c r="J138" s="157">
        <f>ROUND(I138*H138,2)</f>
        <v>0</v>
      </c>
      <c r="K138" s="154" t="s">
        <v>143</v>
      </c>
      <c r="L138" s="32"/>
      <c r="M138" s="60" t="s">
        <v>1</v>
      </c>
      <c r="N138" s="158" t="s">
        <v>46</v>
      </c>
      <c r="O138" s="159">
        <v>0</v>
      </c>
      <c r="P138" s="159">
        <f>O138*H138</f>
        <v>0</v>
      </c>
      <c r="Q138" s="159">
        <v>0.14999999999999999</v>
      </c>
      <c r="R138" s="159">
        <f>Q138*H138</f>
        <v>1.7999999999999998</v>
      </c>
      <c r="S138" s="159">
        <v>0</v>
      </c>
      <c r="T138" s="160">
        <f>S138*H138</f>
        <v>0</v>
      </c>
      <c r="AR138" s="17" t="s">
        <v>144</v>
      </c>
      <c r="AT138" s="17" t="s">
        <v>139</v>
      </c>
      <c r="AU138" s="17" t="s">
        <v>86</v>
      </c>
      <c r="AY138" s="17" t="s">
        <v>137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7" t="s">
        <v>83</v>
      </c>
      <c r="BK138" s="161">
        <f>ROUND(I138*H138,2)</f>
        <v>0</v>
      </c>
      <c r="BL138" s="17" t="s">
        <v>144</v>
      </c>
      <c r="BM138" s="17" t="s">
        <v>1452</v>
      </c>
    </row>
    <row r="139" s="1" customFormat="1">
      <c r="B139" s="32"/>
      <c r="D139" s="163" t="s">
        <v>152</v>
      </c>
      <c r="F139" s="170" t="s">
        <v>1453</v>
      </c>
      <c r="L139" s="32"/>
      <c r="M139" s="171"/>
      <c r="N139" s="62"/>
      <c r="O139" s="62"/>
      <c r="P139" s="62"/>
      <c r="Q139" s="62"/>
      <c r="R139" s="62"/>
      <c r="S139" s="62"/>
      <c r="T139" s="63"/>
      <c r="AT139" s="17" t="s">
        <v>152</v>
      </c>
      <c r="AU139" s="17" t="s">
        <v>86</v>
      </c>
    </row>
    <row r="140" s="11" customFormat="1">
      <c r="B140" s="162"/>
      <c r="D140" s="163" t="s">
        <v>146</v>
      </c>
      <c r="E140" s="164" t="s">
        <v>1</v>
      </c>
      <c r="F140" s="165" t="s">
        <v>1454</v>
      </c>
      <c r="H140" s="166">
        <v>12</v>
      </c>
      <c r="L140" s="162"/>
      <c r="M140" s="167"/>
      <c r="N140" s="168"/>
      <c r="O140" s="168"/>
      <c r="P140" s="168"/>
      <c r="Q140" s="168"/>
      <c r="R140" s="168"/>
      <c r="S140" s="168"/>
      <c r="T140" s="169"/>
      <c r="AT140" s="164" t="s">
        <v>146</v>
      </c>
      <c r="AU140" s="164" t="s">
        <v>86</v>
      </c>
      <c r="AV140" s="11" t="s">
        <v>86</v>
      </c>
      <c r="AW140" s="11" t="s">
        <v>36</v>
      </c>
      <c r="AX140" s="11" t="s">
        <v>83</v>
      </c>
      <c r="AY140" s="164" t="s">
        <v>137</v>
      </c>
    </row>
    <row r="141" s="1" customFormat="1" ht="16.5" customHeight="1">
      <c r="B141" s="151"/>
      <c r="C141" s="191" t="s">
        <v>327</v>
      </c>
      <c r="D141" s="191" t="s">
        <v>441</v>
      </c>
      <c r="E141" s="192" t="s">
        <v>1455</v>
      </c>
      <c r="F141" s="193" t="s">
        <v>1456</v>
      </c>
      <c r="G141" s="194" t="s">
        <v>202</v>
      </c>
      <c r="H141" s="195">
        <v>12</v>
      </c>
      <c r="I141" s="196">
        <v>0</v>
      </c>
      <c r="J141" s="196">
        <f>ROUND(I141*H141,2)</f>
        <v>0</v>
      </c>
      <c r="K141" s="193" t="s">
        <v>143</v>
      </c>
      <c r="L141" s="197"/>
      <c r="M141" s="198" t="s">
        <v>1</v>
      </c>
      <c r="N141" s="199" t="s">
        <v>46</v>
      </c>
      <c r="O141" s="159">
        <v>0</v>
      </c>
      <c r="P141" s="159">
        <f>O141*H141</f>
        <v>0</v>
      </c>
      <c r="Q141" s="159">
        <v>0.71699999999999997</v>
      </c>
      <c r="R141" s="159">
        <f>Q141*H141</f>
        <v>8.6039999999999992</v>
      </c>
      <c r="S141" s="159">
        <v>0</v>
      </c>
      <c r="T141" s="160">
        <f>S141*H141</f>
        <v>0</v>
      </c>
      <c r="AR141" s="17" t="s">
        <v>188</v>
      </c>
      <c r="AT141" s="17" t="s">
        <v>441</v>
      </c>
      <c r="AU141" s="17" t="s">
        <v>86</v>
      </c>
      <c r="AY141" s="17" t="s">
        <v>137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7" t="s">
        <v>83</v>
      </c>
      <c r="BK141" s="161">
        <f>ROUND(I141*H141,2)</f>
        <v>0</v>
      </c>
      <c r="BL141" s="17" t="s">
        <v>144</v>
      </c>
      <c r="BM141" s="17" t="s">
        <v>1457</v>
      </c>
    </row>
    <row r="142" s="1" customFormat="1">
      <c r="B142" s="32"/>
      <c r="D142" s="163" t="s">
        <v>152</v>
      </c>
      <c r="F142" s="170" t="s">
        <v>1458</v>
      </c>
      <c r="L142" s="32"/>
      <c r="M142" s="171"/>
      <c r="N142" s="62"/>
      <c r="O142" s="62"/>
      <c r="P142" s="62"/>
      <c r="Q142" s="62"/>
      <c r="R142" s="62"/>
      <c r="S142" s="62"/>
      <c r="T142" s="63"/>
      <c r="AT142" s="17" t="s">
        <v>152</v>
      </c>
      <c r="AU142" s="17" t="s">
        <v>86</v>
      </c>
    </row>
    <row r="143" s="11" customFormat="1">
      <c r="B143" s="162"/>
      <c r="D143" s="163" t="s">
        <v>146</v>
      </c>
      <c r="E143" s="164" t="s">
        <v>1</v>
      </c>
      <c r="F143" s="165" t="s">
        <v>1459</v>
      </c>
      <c r="H143" s="166">
        <v>12</v>
      </c>
      <c r="L143" s="162"/>
      <c r="M143" s="167"/>
      <c r="N143" s="168"/>
      <c r="O143" s="168"/>
      <c r="P143" s="168"/>
      <c r="Q143" s="168"/>
      <c r="R143" s="168"/>
      <c r="S143" s="168"/>
      <c r="T143" s="169"/>
      <c r="AT143" s="164" t="s">
        <v>146</v>
      </c>
      <c r="AU143" s="164" t="s">
        <v>86</v>
      </c>
      <c r="AV143" s="11" t="s">
        <v>86</v>
      </c>
      <c r="AW143" s="11" t="s">
        <v>36</v>
      </c>
      <c r="AX143" s="11" t="s">
        <v>83</v>
      </c>
      <c r="AY143" s="164" t="s">
        <v>137</v>
      </c>
    </row>
    <row r="144" s="1" customFormat="1" ht="16.5" customHeight="1">
      <c r="B144" s="151"/>
      <c r="C144" s="152" t="s">
        <v>429</v>
      </c>
      <c r="D144" s="152" t="s">
        <v>139</v>
      </c>
      <c r="E144" s="153" t="s">
        <v>1460</v>
      </c>
      <c r="F144" s="154" t="s">
        <v>1461</v>
      </c>
      <c r="G144" s="155" t="s">
        <v>202</v>
      </c>
      <c r="H144" s="156">
        <v>12</v>
      </c>
      <c r="I144" s="157">
        <v>0</v>
      </c>
      <c r="J144" s="157">
        <f>ROUND(I144*H144,2)</f>
        <v>0</v>
      </c>
      <c r="K144" s="154" t="s">
        <v>143</v>
      </c>
      <c r="L144" s="32"/>
      <c r="M144" s="60" t="s">
        <v>1</v>
      </c>
      <c r="N144" s="158" t="s">
        <v>46</v>
      </c>
      <c r="O144" s="159">
        <v>0</v>
      </c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AR144" s="17" t="s">
        <v>144</v>
      </c>
      <c r="AT144" s="17" t="s">
        <v>139</v>
      </c>
      <c r="AU144" s="17" t="s">
        <v>86</v>
      </c>
      <c r="AY144" s="17" t="s">
        <v>137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7" t="s">
        <v>83</v>
      </c>
      <c r="BK144" s="161">
        <f>ROUND(I144*H144,2)</f>
        <v>0</v>
      </c>
      <c r="BL144" s="17" t="s">
        <v>144</v>
      </c>
      <c r="BM144" s="17" t="s">
        <v>1462</v>
      </c>
    </row>
    <row r="145" s="1" customFormat="1">
      <c r="B145" s="32"/>
      <c r="D145" s="163" t="s">
        <v>152</v>
      </c>
      <c r="F145" s="170" t="s">
        <v>1463</v>
      </c>
      <c r="L145" s="32"/>
      <c r="M145" s="171"/>
      <c r="N145" s="62"/>
      <c r="O145" s="62"/>
      <c r="P145" s="62"/>
      <c r="Q145" s="62"/>
      <c r="R145" s="62"/>
      <c r="S145" s="62"/>
      <c r="T145" s="63"/>
      <c r="AT145" s="17" t="s">
        <v>152</v>
      </c>
      <c r="AU145" s="17" t="s">
        <v>86</v>
      </c>
    </row>
    <row r="146" s="1" customFormat="1" ht="16.5" customHeight="1">
      <c r="B146" s="151"/>
      <c r="C146" s="152" t="s">
        <v>433</v>
      </c>
      <c r="D146" s="152" t="s">
        <v>139</v>
      </c>
      <c r="E146" s="153" t="s">
        <v>1464</v>
      </c>
      <c r="F146" s="154" t="s">
        <v>1465</v>
      </c>
      <c r="G146" s="155" t="s">
        <v>202</v>
      </c>
      <c r="H146" s="156">
        <v>12</v>
      </c>
      <c r="I146" s="157">
        <v>0</v>
      </c>
      <c r="J146" s="157">
        <f>ROUND(I146*H146,2)</f>
        <v>0</v>
      </c>
      <c r="K146" s="154" t="s">
        <v>143</v>
      </c>
      <c r="L146" s="32"/>
      <c r="M146" s="60" t="s">
        <v>1</v>
      </c>
      <c r="N146" s="158" t="s">
        <v>46</v>
      </c>
      <c r="O146" s="159">
        <v>0</v>
      </c>
      <c r="P146" s="159">
        <f>O146*H146</f>
        <v>0</v>
      </c>
      <c r="Q146" s="159">
        <v>0.053870000000000001</v>
      </c>
      <c r="R146" s="159">
        <f>Q146*H146</f>
        <v>0.64644000000000001</v>
      </c>
      <c r="S146" s="159">
        <v>0</v>
      </c>
      <c r="T146" s="160">
        <f>S146*H146</f>
        <v>0</v>
      </c>
      <c r="AR146" s="17" t="s">
        <v>144</v>
      </c>
      <c r="AT146" s="17" t="s">
        <v>139</v>
      </c>
      <c r="AU146" s="17" t="s">
        <v>86</v>
      </c>
      <c r="AY146" s="17" t="s">
        <v>137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7" t="s">
        <v>83</v>
      </c>
      <c r="BK146" s="161">
        <f>ROUND(I146*H146,2)</f>
        <v>0</v>
      </c>
      <c r="BL146" s="17" t="s">
        <v>144</v>
      </c>
      <c r="BM146" s="17" t="s">
        <v>1466</v>
      </c>
    </row>
    <row r="147" s="11" customFormat="1">
      <c r="B147" s="162"/>
      <c r="D147" s="163" t="s">
        <v>146</v>
      </c>
      <c r="E147" s="164" t="s">
        <v>1</v>
      </c>
      <c r="F147" s="165" t="s">
        <v>1467</v>
      </c>
      <c r="H147" s="166">
        <v>12</v>
      </c>
      <c r="L147" s="162"/>
      <c r="M147" s="167"/>
      <c r="N147" s="168"/>
      <c r="O147" s="168"/>
      <c r="P147" s="168"/>
      <c r="Q147" s="168"/>
      <c r="R147" s="168"/>
      <c r="S147" s="168"/>
      <c r="T147" s="169"/>
      <c r="AT147" s="164" t="s">
        <v>146</v>
      </c>
      <c r="AU147" s="164" t="s">
        <v>86</v>
      </c>
      <c r="AV147" s="11" t="s">
        <v>86</v>
      </c>
      <c r="AW147" s="11" t="s">
        <v>36</v>
      </c>
      <c r="AX147" s="11" t="s">
        <v>83</v>
      </c>
      <c r="AY147" s="164" t="s">
        <v>137</v>
      </c>
    </row>
    <row r="148" s="1" customFormat="1" ht="16.5" customHeight="1">
      <c r="B148" s="151"/>
      <c r="C148" s="191" t="s">
        <v>440</v>
      </c>
      <c r="D148" s="191" t="s">
        <v>441</v>
      </c>
      <c r="E148" s="192" t="s">
        <v>1468</v>
      </c>
      <c r="F148" s="193" t="s">
        <v>1469</v>
      </c>
      <c r="G148" s="194" t="s">
        <v>202</v>
      </c>
      <c r="H148" s="195">
        <v>12</v>
      </c>
      <c r="I148" s="196">
        <v>0</v>
      </c>
      <c r="J148" s="196">
        <f>ROUND(I148*H148,2)</f>
        <v>0</v>
      </c>
      <c r="K148" s="193" t="s">
        <v>143</v>
      </c>
      <c r="L148" s="197"/>
      <c r="M148" s="198" t="s">
        <v>1</v>
      </c>
      <c r="N148" s="199" t="s">
        <v>46</v>
      </c>
      <c r="O148" s="159">
        <v>0</v>
      </c>
      <c r="P148" s="159">
        <f>O148*H148</f>
        <v>0</v>
      </c>
      <c r="Q148" s="159">
        <v>2.1150000000000002</v>
      </c>
      <c r="R148" s="159">
        <f>Q148*H148</f>
        <v>25.380000000000003</v>
      </c>
      <c r="S148" s="159">
        <v>0</v>
      </c>
      <c r="T148" s="160">
        <f>S148*H148</f>
        <v>0</v>
      </c>
      <c r="AR148" s="17" t="s">
        <v>188</v>
      </c>
      <c r="AT148" s="17" t="s">
        <v>441</v>
      </c>
      <c r="AU148" s="17" t="s">
        <v>86</v>
      </c>
      <c r="AY148" s="17" t="s">
        <v>137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7" t="s">
        <v>83</v>
      </c>
      <c r="BK148" s="161">
        <f>ROUND(I148*H148,2)</f>
        <v>0</v>
      </c>
      <c r="BL148" s="17" t="s">
        <v>144</v>
      </c>
      <c r="BM148" s="17" t="s">
        <v>1470</v>
      </c>
    </row>
    <row r="149" s="10" customFormat="1" ht="22.8" customHeight="1">
      <c r="B149" s="139"/>
      <c r="D149" s="140" t="s">
        <v>74</v>
      </c>
      <c r="E149" s="149" t="s">
        <v>155</v>
      </c>
      <c r="F149" s="149" t="s">
        <v>643</v>
      </c>
      <c r="J149" s="150">
        <f>BK149</f>
        <v>0</v>
      </c>
      <c r="L149" s="139"/>
      <c r="M149" s="143"/>
      <c r="N149" s="144"/>
      <c r="O149" s="144"/>
      <c r="P149" s="145">
        <f>SUM(P150:P154)</f>
        <v>0</v>
      </c>
      <c r="Q149" s="144"/>
      <c r="R149" s="145">
        <f>SUM(R150:R154)</f>
        <v>1.6711199999999999</v>
      </c>
      <c r="S149" s="144"/>
      <c r="T149" s="146">
        <f>SUM(T150:T154)</f>
        <v>0</v>
      </c>
      <c r="AR149" s="140" t="s">
        <v>83</v>
      </c>
      <c r="AT149" s="147" t="s">
        <v>74</v>
      </c>
      <c r="AU149" s="147" t="s">
        <v>83</v>
      </c>
      <c r="AY149" s="140" t="s">
        <v>137</v>
      </c>
      <c r="BK149" s="148">
        <f>SUM(BK150:BK154)</f>
        <v>0</v>
      </c>
    </row>
    <row r="150" s="1" customFormat="1" ht="16.5" customHeight="1">
      <c r="B150" s="151"/>
      <c r="C150" s="152" t="s">
        <v>7</v>
      </c>
      <c r="D150" s="152" t="s">
        <v>139</v>
      </c>
      <c r="E150" s="153" t="s">
        <v>1471</v>
      </c>
      <c r="F150" s="154" t="s">
        <v>1472</v>
      </c>
      <c r="G150" s="155" t="s">
        <v>183</v>
      </c>
      <c r="H150" s="156">
        <v>88</v>
      </c>
      <c r="I150" s="157">
        <v>0</v>
      </c>
      <c r="J150" s="157">
        <f>ROUND(I150*H150,2)</f>
        <v>0</v>
      </c>
      <c r="K150" s="154" t="s">
        <v>143</v>
      </c>
      <c r="L150" s="32"/>
      <c r="M150" s="60" t="s">
        <v>1</v>
      </c>
      <c r="N150" s="158" t="s">
        <v>46</v>
      </c>
      <c r="O150" s="159">
        <v>0</v>
      </c>
      <c r="P150" s="159">
        <f>O150*H150</f>
        <v>0</v>
      </c>
      <c r="Q150" s="159">
        <v>0.018839999999999999</v>
      </c>
      <c r="R150" s="159">
        <f>Q150*H150</f>
        <v>1.6579199999999998</v>
      </c>
      <c r="S150" s="159">
        <v>0</v>
      </c>
      <c r="T150" s="160">
        <f>S150*H150</f>
        <v>0</v>
      </c>
      <c r="AR150" s="17" t="s">
        <v>144</v>
      </c>
      <c r="AT150" s="17" t="s">
        <v>139</v>
      </c>
      <c r="AU150" s="17" t="s">
        <v>86</v>
      </c>
      <c r="AY150" s="17" t="s">
        <v>137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7" t="s">
        <v>83</v>
      </c>
      <c r="BK150" s="161">
        <f>ROUND(I150*H150,2)</f>
        <v>0</v>
      </c>
      <c r="BL150" s="17" t="s">
        <v>144</v>
      </c>
      <c r="BM150" s="17" t="s">
        <v>1473</v>
      </c>
    </row>
    <row r="151" s="11" customFormat="1">
      <c r="B151" s="162"/>
      <c r="D151" s="163" t="s">
        <v>146</v>
      </c>
      <c r="E151" s="164" t="s">
        <v>1</v>
      </c>
      <c r="F151" s="165" t="s">
        <v>1474</v>
      </c>
      <c r="H151" s="166">
        <v>88</v>
      </c>
      <c r="L151" s="162"/>
      <c r="M151" s="167"/>
      <c r="N151" s="168"/>
      <c r="O151" s="168"/>
      <c r="P151" s="168"/>
      <c r="Q151" s="168"/>
      <c r="R151" s="168"/>
      <c r="S151" s="168"/>
      <c r="T151" s="169"/>
      <c r="AT151" s="164" t="s">
        <v>146</v>
      </c>
      <c r="AU151" s="164" t="s">
        <v>86</v>
      </c>
      <c r="AV151" s="11" t="s">
        <v>86</v>
      </c>
      <c r="AW151" s="11" t="s">
        <v>36</v>
      </c>
      <c r="AX151" s="11" t="s">
        <v>83</v>
      </c>
      <c r="AY151" s="164" t="s">
        <v>137</v>
      </c>
    </row>
    <row r="152" s="1" customFormat="1" ht="16.5" customHeight="1">
      <c r="B152" s="151"/>
      <c r="C152" s="152" t="s">
        <v>450</v>
      </c>
      <c r="D152" s="152" t="s">
        <v>139</v>
      </c>
      <c r="E152" s="153" t="s">
        <v>1475</v>
      </c>
      <c r="F152" s="154" t="s">
        <v>1476</v>
      </c>
      <c r="G152" s="155" t="s">
        <v>183</v>
      </c>
      <c r="H152" s="156">
        <v>88</v>
      </c>
      <c r="I152" s="157">
        <v>0</v>
      </c>
      <c r="J152" s="157">
        <f>ROUND(I152*H152,2)</f>
        <v>0</v>
      </c>
      <c r="K152" s="154" t="s">
        <v>143</v>
      </c>
      <c r="L152" s="32"/>
      <c r="M152" s="60" t="s">
        <v>1</v>
      </c>
      <c r="N152" s="158" t="s">
        <v>46</v>
      </c>
      <c r="O152" s="159">
        <v>0</v>
      </c>
      <c r="P152" s="159">
        <f>O152*H152</f>
        <v>0</v>
      </c>
      <c r="Q152" s="159">
        <v>0.00014999999999999999</v>
      </c>
      <c r="R152" s="159">
        <f>Q152*H152</f>
        <v>0.013199999999999998</v>
      </c>
      <c r="S152" s="159">
        <v>0</v>
      </c>
      <c r="T152" s="160">
        <f>S152*H152</f>
        <v>0</v>
      </c>
      <c r="AR152" s="17" t="s">
        <v>144</v>
      </c>
      <c r="AT152" s="17" t="s">
        <v>139</v>
      </c>
      <c r="AU152" s="17" t="s">
        <v>86</v>
      </c>
      <c r="AY152" s="17" t="s">
        <v>137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7" t="s">
        <v>83</v>
      </c>
      <c r="BK152" s="161">
        <f>ROUND(I152*H152,2)</f>
        <v>0</v>
      </c>
      <c r="BL152" s="17" t="s">
        <v>144</v>
      </c>
      <c r="BM152" s="17" t="s">
        <v>1477</v>
      </c>
    </row>
    <row r="153" s="1" customFormat="1" ht="16.5" customHeight="1">
      <c r="B153" s="151"/>
      <c r="C153" s="152" t="s">
        <v>454</v>
      </c>
      <c r="D153" s="152" t="s">
        <v>139</v>
      </c>
      <c r="E153" s="153" t="s">
        <v>1478</v>
      </c>
      <c r="F153" s="154" t="s">
        <v>1479</v>
      </c>
      <c r="G153" s="155" t="s">
        <v>183</v>
      </c>
      <c r="H153" s="156">
        <v>88</v>
      </c>
      <c r="I153" s="157">
        <v>0</v>
      </c>
      <c r="J153" s="157">
        <f>ROUND(I153*H153,2)</f>
        <v>0</v>
      </c>
      <c r="K153" s="154" t="s">
        <v>143</v>
      </c>
      <c r="L153" s="32"/>
      <c r="M153" s="60" t="s">
        <v>1</v>
      </c>
      <c r="N153" s="158" t="s">
        <v>46</v>
      </c>
      <c r="O153" s="159">
        <v>0</v>
      </c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AR153" s="17" t="s">
        <v>144</v>
      </c>
      <c r="AT153" s="17" t="s">
        <v>139</v>
      </c>
      <c r="AU153" s="17" t="s">
        <v>86</v>
      </c>
      <c r="AY153" s="17" t="s">
        <v>137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7" t="s">
        <v>83</v>
      </c>
      <c r="BK153" s="161">
        <f>ROUND(I153*H153,2)</f>
        <v>0</v>
      </c>
      <c r="BL153" s="17" t="s">
        <v>144</v>
      </c>
      <c r="BM153" s="17" t="s">
        <v>1480</v>
      </c>
    </row>
    <row r="154" s="1" customFormat="1" ht="16.5" customHeight="1">
      <c r="B154" s="151"/>
      <c r="C154" s="152" t="s">
        <v>458</v>
      </c>
      <c r="D154" s="152" t="s">
        <v>139</v>
      </c>
      <c r="E154" s="153" t="s">
        <v>1481</v>
      </c>
      <c r="F154" s="154" t="s">
        <v>1482</v>
      </c>
      <c r="G154" s="155" t="s">
        <v>175</v>
      </c>
      <c r="H154" s="156">
        <v>2.5</v>
      </c>
      <c r="I154" s="157">
        <v>0</v>
      </c>
      <c r="J154" s="157">
        <f>ROUND(I154*H154,2)</f>
        <v>0</v>
      </c>
      <c r="K154" s="154" t="s">
        <v>143</v>
      </c>
      <c r="L154" s="32"/>
      <c r="M154" s="60" t="s">
        <v>1</v>
      </c>
      <c r="N154" s="158" t="s">
        <v>46</v>
      </c>
      <c r="O154" s="159">
        <v>0</v>
      </c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AR154" s="17" t="s">
        <v>144</v>
      </c>
      <c r="AT154" s="17" t="s">
        <v>139</v>
      </c>
      <c r="AU154" s="17" t="s">
        <v>86</v>
      </c>
      <c r="AY154" s="17" t="s">
        <v>137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7" t="s">
        <v>83</v>
      </c>
      <c r="BK154" s="161">
        <f>ROUND(I154*H154,2)</f>
        <v>0</v>
      </c>
      <c r="BL154" s="17" t="s">
        <v>144</v>
      </c>
      <c r="BM154" s="17" t="s">
        <v>1483</v>
      </c>
    </row>
    <row r="155" s="10" customFormat="1" ht="22.8" customHeight="1">
      <c r="B155" s="139"/>
      <c r="D155" s="140" t="s">
        <v>74</v>
      </c>
      <c r="E155" s="149" t="s">
        <v>144</v>
      </c>
      <c r="F155" s="149" t="s">
        <v>754</v>
      </c>
      <c r="J155" s="150">
        <f>BK155</f>
        <v>0</v>
      </c>
      <c r="L155" s="139"/>
      <c r="M155" s="143"/>
      <c r="N155" s="144"/>
      <c r="O155" s="144"/>
      <c r="P155" s="145">
        <f>SUM(P156:P169)</f>
        <v>0</v>
      </c>
      <c r="Q155" s="144"/>
      <c r="R155" s="145">
        <f>SUM(R156:R169)</f>
        <v>1.2703583799999998</v>
      </c>
      <c r="S155" s="144"/>
      <c r="T155" s="146">
        <f>SUM(T156:T169)</f>
        <v>0</v>
      </c>
      <c r="AR155" s="140" t="s">
        <v>83</v>
      </c>
      <c r="AT155" s="147" t="s">
        <v>74</v>
      </c>
      <c r="AU155" s="147" t="s">
        <v>83</v>
      </c>
      <c r="AY155" s="140" t="s">
        <v>137</v>
      </c>
      <c r="BK155" s="148">
        <f>SUM(BK156:BK169)</f>
        <v>0</v>
      </c>
    </row>
    <row r="156" s="1" customFormat="1" ht="16.5" customHeight="1">
      <c r="B156" s="151"/>
      <c r="C156" s="152" t="s">
        <v>463</v>
      </c>
      <c r="D156" s="152" t="s">
        <v>139</v>
      </c>
      <c r="E156" s="153" t="s">
        <v>1484</v>
      </c>
      <c r="F156" s="154" t="s">
        <v>1485</v>
      </c>
      <c r="G156" s="155" t="s">
        <v>158</v>
      </c>
      <c r="H156" s="156">
        <v>1.4290000000000001</v>
      </c>
      <c r="I156" s="157">
        <v>0</v>
      </c>
      <c r="J156" s="157">
        <f>ROUND(I156*H156,2)</f>
        <v>0</v>
      </c>
      <c r="K156" s="154" t="s">
        <v>143</v>
      </c>
      <c r="L156" s="32"/>
      <c r="M156" s="60" t="s">
        <v>1</v>
      </c>
      <c r="N156" s="158" t="s">
        <v>46</v>
      </c>
      <c r="O156" s="159">
        <v>0</v>
      </c>
      <c r="P156" s="159">
        <f>O156*H156</f>
        <v>0</v>
      </c>
      <c r="Q156" s="159">
        <v>0.75490000000000002</v>
      </c>
      <c r="R156" s="159">
        <f>Q156*H156</f>
        <v>1.0787521</v>
      </c>
      <c r="S156" s="159">
        <v>0</v>
      </c>
      <c r="T156" s="160">
        <f>S156*H156</f>
        <v>0</v>
      </c>
      <c r="AR156" s="17" t="s">
        <v>144</v>
      </c>
      <c r="AT156" s="17" t="s">
        <v>139</v>
      </c>
      <c r="AU156" s="17" t="s">
        <v>86</v>
      </c>
      <c r="AY156" s="17" t="s">
        <v>137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83</v>
      </c>
      <c r="BK156" s="161">
        <f>ROUND(I156*H156,2)</f>
        <v>0</v>
      </c>
      <c r="BL156" s="17" t="s">
        <v>144</v>
      </c>
      <c r="BM156" s="17" t="s">
        <v>1486</v>
      </c>
    </row>
    <row r="157" s="11" customFormat="1">
      <c r="B157" s="162"/>
      <c r="D157" s="163" t="s">
        <v>146</v>
      </c>
      <c r="E157" s="164" t="s">
        <v>1</v>
      </c>
      <c r="F157" s="165" t="s">
        <v>1487</v>
      </c>
      <c r="H157" s="166">
        <v>1.4290000000000001</v>
      </c>
      <c r="L157" s="162"/>
      <c r="M157" s="167"/>
      <c r="N157" s="168"/>
      <c r="O157" s="168"/>
      <c r="P157" s="168"/>
      <c r="Q157" s="168"/>
      <c r="R157" s="168"/>
      <c r="S157" s="168"/>
      <c r="T157" s="169"/>
      <c r="AT157" s="164" t="s">
        <v>146</v>
      </c>
      <c r="AU157" s="164" t="s">
        <v>86</v>
      </c>
      <c r="AV157" s="11" t="s">
        <v>86</v>
      </c>
      <c r="AW157" s="11" t="s">
        <v>36</v>
      </c>
      <c r="AX157" s="11" t="s">
        <v>83</v>
      </c>
      <c r="AY157" s="164" t="s">
        <v>137</v>
      </c>
    </row>
    <row r="158" s="1" customFormat="1" ht="16.5" customHeight="1">
      <c r="B158" s="151"/>
      <c r="C158" s="152" t="s">
        <v>465</v>
      </c>
      <c r="D158" s="152" t="s">
        <v>139</v>
      </c>
      <c r="E158" s="153" t="s">
        <v>1488</v>
      </c>
      <c r="F158" s="154" t="s">
        <v>1489</v>
      </c>
      <c r="G158" s="155" t="s">
        <v>158</v>
      </c>
      <c r="H158" s="156">
        <v>0.029999999999999999</v>
      </c>
      <c r="I158" s="157">
        <v>0</v>
      </c>
      <c r="J158" s="157">
        <f>ROUND(I158*H158,2)</f>
        <v>0</v>
      </c>
      <c r="K158" s="154" t="s">
        <v>143</v>
      </c>
      <c r="L158" s="32"/>
      <c r="M158" s="60" t="s">
        <v>1</v>
      </c>
      <c r="N158" s="158" t="s">
        <v>46</v>
      </c>
      <c r="O158" s="159">
        <v>0</v>
      </c>
      <c r="P158" s="159">
        <f>O158*H158</f>
        <v>0</v>
      </c>
      <c r="Q158" s="159">
        <v>0.62473999999999996</v>
      </c>
      <c r="R158" s="159">
        <f>Q158*H158</f>
        <v>0.018742199999999997</v>
      </c>
      <c r="S158" s="159">
        <v>0</v>
      </c>
      <c r="T158" s="160">
        <f>S158*H158</f>
        <v>0</v>
      </c>
      <c r="AR158" s="17" t="s">
        <v>144</v>
      </c>
      <c r="AT158" s="17" t="s">
        <v>139</v>
      </c>
      <c r="AU158" s="17" t="s">
        <v>86</v>
      </c>
      <c r="AY158" s="17" t="s">
        <v>137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7" t="s">
        <v>83</v>
      </c>
      <c r="BK158" s="161">
        <f>ROUND(I158*H158,2)</f>
        <v>0</v>
      </c>
      <c r="BL158" s="17" t="s">
        <v>144</v>
      </c>
      <c r="BM158" s="17" t="s">
        <v>1490</v>
      </c>
    </row>
    <row r="159" s="1" customFormat="1">
      <c r="B159" s="32"/>
      <c r="D159" s="163" t="s">
        <v>152</v>
      </c>
      <c r="F159" s="170" t="s">
        <v>1491</v>
      </c>
      <c r="L159" s="32"/>
      <c r="M159" s="171"/>
      <c r="N159" s="62"/>
      <c r="O159" s="62"/>
      <c r="P159" s="62"/>
      <c r="Q159" s="62"/>
      <c r="R159" s="62"/>
      <c r="S159" s="62"/>
      <c r="T159" s="63"/>
      <c r="AT159" s="17" t="s">
        <v>152</v>
      </c>
      <c r="AU159" s="17" t="s">
        <v>86</v>
      </c>
    </row>
    <row r="160" s="11" customFormat="1">
      <c r="B160" s="162"/>
      <c r="D160" s="163" t="s">
        <v>146</v>
      </c>
      <c r="E160" s="164" t="s">
        <v>1</v>
      </c>
      <c r="F160" s="165" t="s">
        <v>1492</v>
      </c>
      <c r="H160" s="166">
        <v>0.029999999999999999</v>
      </c>
      <c r="L160" s="162"/>
      <c r="M160" s="167"/>
      <c r="N160" s="168"/>
      <c r="O160" s="168"/>
      <c r="P160" s="168"/>
      <c r="Q160" s="168"/>
      <c r="R160" s="168"/>
      <c r="S160" s="168"/>
      <c r="T160" s="169"/>
      <c r="AT160" s="164" t="s">
        <v>146</v>
      </c>
      <c r="AU160" s="164" t="s">
        <v>86</v>
      </c>
      <c r="AV160" s="11" t="s">
        <v>86</v>
      </c>
      <c r="AW160" s="11" t="s">
        <v>36</v>
      </c>
      <c r="AX160" s="11" t="s">
        <v>83</v>
      </c>
      <c r="AY160" s="164" t="s">
        <v>137</v>
      </c>
    </row>
    <row r="161" s="1" customFormat="1" ht="16.5" customHeight="1">
      <c r="B161" s="151"/>
      <c r="C161" s="152" t="s">
        <v>476</v>
      </c>
      <c r="D161" s="152" t="s">
        <v>139</v>
      </c>
      <c r="E161" s="153" t="s">
        <v>1493</v>
      </c>
      <c r="F161" s="154" t="s">
        <v>1494</v>
      </c>
      <c r="G161" s="155" t="s">
        <v>158</v>
      </c>
      <c r="H161" s="156">
        <v>0.064000000000000001</v>
      </c>
      <c r="I161" s="157">
        <v>0</v>
      </c>
      <c r="J161" s="157">
        <f>ROUND(I161*H161,2)</f>
        <v>0</v>
      </c>
      <c r="K161" s="154" t="s">
        <v>143</v>
      </c>
      <c r="L161" s="32"/>
      <c r="M161" s="60" t="s">
        <v>1</v>
      </c>
      <c r="N161" s="158" t="s">
        <v>46</v>
      </c>
      <c r="O161" s="159">
        <v>0</v>
      </c>
      <c r="P161" s="159">
        <f>O161*H161</f>
        <v>0</v>
      </c>
      <c r="Q161" s="159">
        <v>0.63431000000000004</v>
      </c>
      <c r="R161" s="159">
        <f>Q161*H161</f>
        <v>0.040595840000000001</v>
      </c>
      <c r="S161" s="159">
        <v>0</v>
      </c>
      <c r="T161" s="160">
        <f>S161*H161</f>
        <v>0</v>
      </c>
      <c r="AR161" s="17" t="s">
        <v>144</v>
      </c>
      <c r="AT161" s="17" t="s">
        <v>139</v>
      </c>
      <c r="AU161" s="17" t="s">
        <v>86</v>
      </c>
      <c r="AY161" s="17" t="s">
        <v>137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7" t="s">
        <v>83</v>
      </c>
      <c r="BK161" s="161">
        <f>ROUND(I161*H161,2)</f>
        <v>0</v>
      </c>
      <c r="BL161" s="17" t="s">
        <v>144</v>
      </c>
      <c r="BM161" s="17" t="s">
        <v>1495</v>
      </c>
    </row>
    <row r="162" s="1" customFormat="1">
      <c r="B162" s="32"/>
      <c r="D162" s="163" t="s">
        <v>152</v>
      </c>
      <c r="F162" s="170" t="s">
        <v>1496</v>
      </c>
      <c r="L162" s="32"/>
      <c r="M162" s="171"/>
      <c r="N162" s="62"/>
      <c r="O162" s="62"/>
      <c r="P162" s="62"/>
      <c r="Q162" s="62"/>
      <c r="R162" s="62"/>
      <c r="S162" s="62"/>
      <c r="T162" s="63"/>
      <c r="AT162" s="17" t="s">
        <v>152</v>
      </c>
      <c r="AU162" s="17" t="s">
        <v>86</v>
      </c>
    </row>
    <row r="163" s="11" customFormat="1">
      <c r="B163" s="162"/>
      <c r="D163" s="163" t="s">
        <v>146</v>
      </c>
      <c r="E163" s="164" t="s">
        <v>1</v>
      </c>
      <c r="F163" s="165" t="s">
        <v>1497</v>
      </c>
      <c r="H163" s="166">
        <v>0.064000000000000001</v>
      </c>
      <c r="L163" s="162"/>
      <c r="M163" s="167"/>
      <c r="N163" s="168"/>
      <c r="O163" s="168"/>
      <c r="P163" s="168"/>
      <c r="Q163" s="168"/>
      <c r="R163" s="168"/>
      <c r="S163" s="168"/>
      <c r="T163" s="169"/>
      <c r="AT163" s="164" t="s">
        <v>146</v>
      </c>
      <c r="AU163" s="164" t="s">
        <v>86</v>
      </c>
      <c r="AV163" s="11" t="s">
        <v>86</v>
      </c>
      <c r="AW163" s="11" t="s">
        <v>36</v>
      </c>
      <c r="AX163" s="11" t="s">
        <v>83</v>
      </c>
      <c r="AY163" s="164" t="s">
        <v>137</v>
      </c>
    </row>
    <row r="164" s="1" customFormat="1" ht="16.5" customHeight="1">
      <c r="B164" s="151"/>
      <c r="C164" s="152" t="s">
        <v>481</v>
      </c>
      <c r="D164" s="152" t="s">
        <v>139</v>
      </c>
      <c r="E164" s="153" t="s">
        <v>1498</v>
      </c>
      <c r="F164" s="154" t="s">
        <v>1499</v>
      </c>
      <c r="G164" s="155" t="s">
        <v>158</v>
      </c>
      <c r="H164" s="156">
        <v>1.4290000000000001</v>
      </c>
      <c r="I164" s="157">
        <v>0</v>
      </c>
      <c r="J164" s="157">
        <f>ROUND(I164*H164,2)</f>
        <v>0</v>
      </c>
      <c r="K164" s="154" t="s">
        <v>143</v>
      </c>
      <c r="L164" s="32"/>
      <c r="M164" s="60" t="s">
        <v>1</v>
      </c>
      <c r="N164" s="158" t="s">
        <v>46</v>
      </c>
      <c r="O164" s="159">
        <v>0</v>
      </c>
      <c r="P164" s="159">
        <f>O164*H164</f>
        <v>0</v>
      </c>
      <c r="Q164" s="159">
        <v>0.092560000000000003</v>
      </c>
      <c r="R164" s="159">
        <f>Q164*H164</f>
        <v>0.13226824000000001</v>
      </c>
      <c r="S164" s="159">
        <v>0</v>
      </c>
      <c r="T164" s="160">
        <f>S164*H164</f>
        <v>0</v>
      </c>
      <c r="AR164" s="17" t="s">
        <v>144</v>
      </c>
      <c r="AT164" s="17" t="s">
        <v>139</v>
      </c>
      <c r="AU164" s="17" t="s">
        <v>86</v>
      </c>
      <c r="AY164" s="17" t="s">
        <v>137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7" t="s">
        <v>83</v>
      </c>
      <c r="BK164" s="161">
        <f>ROUND(I164*H164,2)</f>
        <v>0</v>
      </c>
      <c r="BL164" s="17" t="s">
        <v>144</v>
      </c>
      <c r="BM164" s="17" t="s">
        <v>1500</v>
      </c>
    </row>
    <row r="165" s="11" customFormat="1">
      <c r="B165" s="162"/>
      <c r="D165" s="163" t="s">
        <v>146</v>
      </c>
      <c r="E165" s="164" t="s">
        <v>1</v>
      </c>
      <c r="F165" s="165" t="s">
        <v>1501</v>
      </c>
      <c r="H165" s="166">
        <v>0.71999999999999997</v>
      </c>
      <c r="L165" s="162"/>
      <c r="M165" s="167"/>
      <c r="N165" s="168"/>
      <c r="O165" s="168"/>
      <c r="P165" s="168"/>
      <c r="Q165" s="168"/>
      <c r="R165" s="168"/>
      <c r="S165" s="168"/>
      <c r="T165" s="169"/>
      <c r="AT165" s="164" t="s">
        <v>146</v>
      </c>
      <c r="AU165" s="164" t="s">
        <v>86</v>
      </c>
      <c r="AV165" s="11" t="s">
        <v>86</v>
      </c>
      <c r="AW165" s="11" t="s">
        <v>36</v>
      </c>
      <c r="AX165" s="11" t="s">
        <v>75</v>
      </c>
      <c r="AY165" s="164" t="s">
        <v>137</v>
      </c>
    </row>
    <row r="166" s="11" customFormat="1">
      <c r="B166" s="162"/>
      <c r="D166" s="163" t="s">
        <v>146</v>
      </c>
      <c r="E166" s="164" t="s">
        <v>1</v>
      </c>
      <c r="F166" s="165" t="s">
        <v>1502</v>
      </c>
      <c r="H166" s="166">
        <v>0.45600000000000002</v>
      </c>
      <c r="L166" s="162"/>
      <c r="M166" s="167"/>
      <c r="N166" s="168"/>
      <c r="O166" s="168"/>
      <c r="P166" s="168"/>
      <c r="Q166" s="168"/>
      <c r="R166" s="168"/>
      <c r="S166" s="168"/>
      <c r="T166" s="169"/>
      <c r="AT166" s="164" t="s">
        <v>146</v>
      </c>
      <c r="AU166" s="164" t="s">
        <v>86</v>
      </c>
      <c r="AV166" s="11" t="s">
        <v>86</v>
      </c>
      <c r="AW166" s="11" t="s">
        <v>36</v>
      </c>
      <c r="AX166" s="11" t="s">
        <v>75</v>
      </c>
      <c r="AY166" s="164" t="s">
        <v>137</v>
      </c>
    </row>
    <row r="167" s="11" customFormat="1">
      <c r="B167" s="162"/>
      <c r="D167" s="163" t="s">
        <v>146</v>
      </c>
      <c r="E167" s="164" t="s">
        <v>1</v>
      </c>
      <c r="F167" s="165" t="s">
        <v>1503</v>
      </c>
      <c r="H167" s="166">
        <v>0.253</v>
      </c>
      <c r="L167" s="162"/>
      <c r="M167" s="167"/>
      <c r="N167" s="168"/>
      <c r="O167" s="168"/>
      <c r="P167" s="168"/>
      <c r="Q167" s="168"/>
      <c r="R167" s="168"/>
      <c r="S167" s="168"/>
      <c r="T167" s="169"/>
      <c r="AT167" s="164" t="s">
        <v>146</v>
      </c>
      <c r="AU167" s="164" t="s">
        <v>86</v>
      </c>
      <c r="AV167" s="11" t="s">
        <v>86</v>
      </c>
      <c r="AW167" s="11" t="s">
        <v>36</v>
      </c>
      <c r="AX167" s="11" t="s">
        <v>75</v>
      </c>
      <c r="AY167" s="164" t="s">
        <v>137</v>
      </c>
    </row>
    <row r="168" s="12" customFormat="1">
      <c r="B168" s="175"/>
      <c r="D168" s="163" t="s">
        <v>146</v>
      </c>
      <c r="E168" s="176" t="s">
        <v>1</v>
      </c>
      <c r="F168" s="177" t="s">
        <v>215</v>
      </c>
      <c r="H168" s="178">
        <v>1.4289999999999998</v>
      </c>
      <c r="L168" s="175"/>
      <c r="M168" s="179"/>
      <c r="N168" s="180"/>
      <c r="O168" s="180"/>
      <c r="P168" s="180"/>
      <c r="Q168" s="180"/>
      <c r="R168" s="180"/>
      <c r="S168" s="180"/>
      <c r="T168" s="181"/>
      <c r="AT168" s="176" t="s">
        <v>146</v>
      </c>
      <c r="AU168" s="176" t="s">
        <v>86</v>
      </c>
      <c r="AV168" s="12" t="s">
        <v>144</v>
      </c>
      <c r="AW168" s="12" t="s">
        <v>36</v>
      </c>
      <c r="AX168" s="12" t="s">
        <v>83</v>
      </c>
      <c r="AY168" s="176" t="s">
        <v>137</v>
      </c>
    </row>
    <row r="169" s="1" customFormat="1" ht="16.5" customHeight="1">
      <c r="B169" s="151"/>
      <c r="C169" s="152" t="s">
        <v>487</v>
      </c>
      <c r="D169" s="152" t="s">
        <v>139</v>
      </c>
      <c r="E169" s="153" t="s">
        <v>1504</v>
      </c>
      <c r="F169" s="154" t="s">
        <v>1505</v>
      </c>
      <c r="G169" s="155" t="s">
        <v>158</v>
      </c>
      <c r="H169" s="156">
        <v>1.4290000000000001</v>
      </c>
      <c r="I169" s="157">
        <v>0</v>
      </c>
      <c r="J169" s="157">
        <f>ROUND(I169*H169,2)</f>
        <v>0</v>
      </c>
      <c r="K169" s="154" t="s">
        <v>143</v>
      </c>
      <c r="L169" s="32"/>
      <c r="M169" s="60" t="s">
        <v>1</v>
      </c>
      <c r="N169" s="158" t="s">
        <v>46</v>
      </c>
      <c r="O169" s="159">
        <v>0</v>
      </c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AR169" s="17" t="s">
        <v>144</v>
      </c>
      <c r="AT169" s="17" t="s">
        <v>139</v>
      </c>
      <c r="AU169" s="17" t="s">
        <v>86</v>
      </c>
      <c r="AY169" s="17" t="s">
        <v>137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7" t="s">
        <v>83</v>
      </c>
      <c r="BK169" s="161">
        <f>ROUND(I169*H169,2)</f>
        <v>0</v>
      </c>
      <c r="BL169" s="17" t="s">
        <v>144</v>
      </c>
      <c r="BM169" s="17" t="s">
        <v>1506</v>
      </c>
    </row>
    <row r="170" s="10" customFormat="1" ht="22.8" customHeight="1">
      <c r="B170" s="139"/>
      <c r="D170" s="140" t="s">
        <v>74</v>
      </c>
      <c r="E170" s="149" t="s">
        <v>166</v>
      </c>
      <c r="F170" s="149" t="s">
        <v>258</v>
      </c>
      <c r="J170" s="150">
        <f>BK170</f>
        <v>0</v>
      </c>
      <c r="L170" s="139"/>
      <c r="M170" s="143"/>
      <c r="N170" s="144"/>
      <c r="O170" s="144"/>
      <c r="P170" s="145">
        <f>SUM(P171:P172)</f>
        <v>0</v>
      </c>
      <c r="Q170" s="144"/>
      <c r="R170" s="145">
        <f>SUM(R171:R172)</f>
        <v>0</v>
      </c>
      <c r="S170" s="144"/>
      <c r="T170" s="146">
        <f>SUM(T171:T172)</f>
        <v>0</v>
      </c>
      <c r="AR170" s="140" t="s">
        <v>83</v>
      </c>
      <c r="AT170" s="147" t="s">
        <v>74</v>
      </c>
      <c r="AU170" s="147" t="s">
        <v>83</v>
      </c>
      <c r="AY170" s="140" t="s">
        <v>137</v>
      </c>
      <c r="BK170" s="148">
        <f>SUM(BK171:BK172)</f>
        <v>0</v>
      </c>
    </row>
    <row r="171" s="1" customFormat="1" ht="16.5" customHeight="1">
      <c r="B171" s="151"/>
      <c r="C171" s="152" t="s">
        <v>493</v>
      </c>
      <c r="D171" s="152" t="s">
        <v>139</v>
      </c>
      <c r="E171" s="153" t="s">
        <v>846</v>
      </c>
      <c r="F171" s="154" t="s">
        <v>847</v>
      </c>
      <c r="G171" s="155" t="s">
        <v>150</v>
      </c>
      <c r="H171" s="156">
        <v>50.600000000000001</v>
      </c>
      <c r="I171" s="157">
        <v>0</v>
      </c>
      <c r="J171" s="157">
        <f>ROUND(I171*H171,2)</f>
        <v>0</v>
      </c>
      <c r="K171" s="154" t="s">
        <v>1507</v>
      </c>
      <c r="L171" s="32"/>
      <c r="M171" s="60" t="s">
        <v>1</v>
      </c>
      <c r="N171" s="158" t="s">
        <v>46</v>
      </c>
      <c r="O171" s="159">
        <v>0</v>
      </c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AR171" s="17" t="s">
        <v>144</v>
      </c>
      <c r="AT171" s="17" t="s">
        <v>139</v>
      </c>
      <c r="AU171" s="17" t="s">
        <v>86</v>
      </c>
      <c r="AY171" s="17" t="s">
        <v>137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7" t="s">
        <v>83</v>
      </c>
      <c r="BK171" s="161">
        <f>ROUND(I171*H171,2)</f>
        <v>0</v>
      </c>
      <c r="BL171" s="17" t="s">
        <v>144</v>
      </c>
      <c r="BM171" s="17" t="s">
        <v>1508</v>
      </c>
    </row>
    <row r="172" s="1" customFormat="1">
      <c r="B172" s="32"/>
      <c r="D172" s="163" t="s">
        <v>152</v>
      </c>
      <c r="F172" s="170" t="s">
        <v>1509</v>
      </c>
      <c r="L172" s="32"/>
      <c r="M172" s="171"/>
      <c r="N172" s="62"/>
      <c r="O172" s="62"/>
      <c r="P172" s="62"/>
      <c r="Q172" s="62"/>
      <c r="R172" s="62"/>
      <c r="S172" s="62"/>
      <c r="T172" s="63"/>
      <c r="AT172" s="17" t="s">
        <v>152</v>
      </c>
      <c r="AU172" s="17" t="s">
        <v>86</v>
      </c>
    </row>
    <row r="173" s="10" customFormat="1" ht="22.8" customHeight="1">
      <c r="B173" s="139"/>
      <c r="D173" s="140" t="s">
        <v>74</v>
      </c>
      <c r="E173" s="149" t="s">
        <v>178</v>
      </c>
      <c r="F173" s="149" t="s">
        <v>179</v>
      </c>
      <c r="J173" s="150">
        <f>BK173</f>
        <v>0</v>
      </c>
      <c r="L173" s="139"/>
      <c r="M173" s="143"/>
      <c r="N173" s="144"/>
      <c r="O173" s="144"/>
      <c r="P173" s="145">
        <f>SUM(P174:P181)</f>
        <v>0</v>
      </c>
      <c r="Q173" s="144"/>
      <c r="R173" s="145">
        <f>SUM(R174:R181)</f>
        <v>0.0072136000000000006</v>
      </c>
      <c r="S173" s="144"/>
      <c r="T173" s="146">
        <f>SUM(T174:T181)</f>
        <v>0</v>
      </c>
      <c r="AR173" s="140" t="s">
        <v>83</v>
      </c>
      <c r="AT173" s="147" t="s">
        <v>74</v>
      </c>
      <c r="AU173" s="147" t="s">
        <v>83</v>
      </c>
      <c r="AY173" s="140" t="s">
        <v>137</v>
      </c>
      <c r="BK173" s="148">
        <f>SUM(BK174:BK181)</f>
        <v>0</v>
      </c>
    </row>
    <row r="174" s="1" customFormat="1" ht="16.5" customHeight="1">
      <c r="B174" s="151"/>
      <c r="C174" s="152" t="s">
        <v>498</v>
      </c>
      <c r="D174" s="152" t="s">
        <v>139</v>
      </c>
      <c r="E174" s="153" t="s">
        <v>1510</v>
      </c>
      <c r="F174" s="154" t="s">
        <v>1511</v>
      </c>
      <c r="G174" s="155" t="s">
        <v>175</v>
      </c>
      <c r="H174" s="156">
        <v>2.54</v>
      </c>
      <c r="I174" s="157">
        <v>0</v>
      </c>
      <c r="J174" s="157">
        <f>ROUND(I174*H174,2)</f>
        <v>0</v>
      </c>
      <c r="K174" s="154" t="s">
        <v>143</v>
      </c>
      <c r="L174" s="32"/>
      <c r="M174" s="60" t="s">
        <v>1</v>
      </c>
      <c r="N174" s="158" t="s">
        <v>46</v>
      </c>
      <c r="O174" s="159">
        <v>0</v>
      </c>
      <c r="P174" s="159">
        <f>O174*H174</f>
        <v>0</v>
      </c>
      <c r="Q174" s="159">
        <v>0.0028400000000000001</v>
      </c>
      <c r="R174" s="159">
        <f>Q174*H174</f>
        <v>0.0072136000000000006</v>
      </c>
      <c r="S174" s="159">
        <v>0</v>
      </c>
      <c r="T174" s="160">
        <f>S174*H174</f>
        <v>0</v>
      </c>
      <c r="AR174" s="17" t="s">
        <v>144</v>
      </c>
      <c r="AT174" s="17" t="s">
        <v>139</v>
      </c>
      <c r="AU174" s="17" t="s">
        <v>86</v>
      </c>
      <c r="AY174" s="17" t="s">
        <v>137</v>
      </c>
      <c r="BE174" s="161">
        <f>IF(N174="základní",J174,0)</f>
        <v>0</v>
      </c>
      <c r="BF174" s="161">
        <f>IF(N174="snížená",J174,0)</f>
        <v>0</v>
      </c>
      <c r="BG174" s="161">
        <f>IF(N174="zákl. přenesená",J174,0)</f>
        <v>0</v>
      </c>
      <c r="BH174" s="161">
        <f>IF(N174="sníž. přenesená",J174,0)</f>
        <v>0</v>
      </c>
      <c r="BI174" s="161">
        <f>IF(N174="nulová",J174,0)</f>
        <v>0</v>
      </c>
      <c r="BJ174" s="17" t="s">
        <v>83</v>
      </c>
      <c r="BK174" s="161">
        <f>ROUND(I174*H174,2)</f>
        <v>0</v>
      </c>
      <c r="BL174" s="17" t="s">
        <v>144</v>
      </c>
      <c r="BM174" s="17" t="s">
        <v>1512</v>
      </c>
    </row>
    <row r="175" s="1" customFormat="1">
      <c r="B175" s="32"/>
      <c r="D175" s="163" t="s">
        <v>152</v>
      </c>
      <c r="F175" s="170" t="s">
        <v>1513</v>
      </c>
      <c r="L175" s="32"/>
      <c r="M175" s="171"/>
      <c r="N175" s="62"/>
      <c r="O175" s="62"/>
      <c r="P175" s="62"/>
      <c r="Q175" s="62"/>
      <c r="R175" s="62"/>
      <c r="S175" s="62"/>
      <c r="T175" s="63"/>
      <c r="AT175" s="17" t="s">
        <v>152</v>
      </c>
      <c r="AU175" s="17" t="s">
        <v>86</v>
      </c>
    </row>
    <row r="176" s="11" customFormat="1">
      <c r="B176" s="162"/>
      <c r="D176" s="163" t="s">
        <v>146</v>
      </c>
      <c r="E176" s="164" t="s">
        <v>1</v>
      </c>
      <c r="F176" s="165" t="s">
        <v>1514</v>
      </c>
      <c r="H176" s="166">
        <v>2.54</v>
      </c>
      <c r="L176" s="162"/>
      <c r="M176" s="167"/>
      <c r="N176" s="168"/>
      <c r="O176" s="168"/>
      <c r="P176" s="168"/>
      <c r="Q176" s="168"/>
      <c r="R176" s="168"/>
      <c r="S176" s="168"/>
      <c r="T176" s="169"/>
      <c r="AT176" s="164" t="s">
        <v>146</v>
      </c>
      <c r="AU176" s="164" t="s">
        <v>86</v>
      </c>
      <c r="AV176" s="11" t="s">
        <v>86</v>
      </c>
      <c r="AW176" s="11" t="s">
        <v>36</v>
      </c>
      <c r="AX176" s="11" t="s">
        <v>83</v>
      </c>
      <c r="AY176" s="164" t="s">
        <v>137</v>
      </c>
    </row>
    <row r="177" s="1" customFormat="1" ht="16.5" customHeight="1">
      <c r="B177" s="151"/>
      <c r="C177" s="152" t="s">
        <v>501</v>
      </c>
      <c r="D177" s="152" t="s">
        <v>139</v>
      </c>
      <c r="E177" s="153" t="s">
        <v>1515</v>
      </c>
      <c r="F177" s="154" t="s">
        <v>1516</v>
      </c>
      <c r="G177" s="155" t="s">
        <v>150</v>
      </c>
      <c r="H177" s="156">
        <v>4.5</v>
      </c>
      <c r="I177" s="157">
        <v>0</v>
      </c>
      <c r="J177" s="157">
        <f>ROUND(I177*H177,2)</f>
        <v>0</v>
      </c>
      <c r="K177" s="154" t="s">
        <v>143</v>
      </c>
      <c r="L177" s="32"/>
      <c r="M177" s="60" t="s">
        <v>1</v>
      </c>
      <c r="N177" s="158" t="s">
        <v>46</v>
      </c>
      <c r="O177" s="159">
        <v>0</v>
      </c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AR177" s="17" t="s">
        <v>144</v>
      </c>
      <c r="AT177" s="17" t="s">
        <v>139</v>
      </c>
      <c r="AU177" s="17" t="s">
        <v>86</v>
      </c>
      <c r="AY177" s="17" t="s">
        <v>137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7" t="s">
        <v>83</v>
      </c>
      <c r="BK177" s="161">
        <f>ROUND(I177*H177,2)</f>
        <v>0</v>
      </c>
      <c r="BL177" s="17" t="s">
        <v>144</v>
      </c>
      <c r="BM177" s="17" t="s">
        <v>1517</v>
      </c>
    </row>
    <row r="178" s="1" customFormat="1">
      <c r="B178" s="32"/>
      <c r="D178" s="163" t="s">
        <v>152</v>
      </c>
      <c r="F178" s="170" t="s">
        <v>1518</v>
      </c>
      <c r="L178" s="32"/>
      <c r="M178" s="171"/>
      <c r="N178" s="62"/>
      <c r="O178" s="62"/>
      <c r="P178" s="62"/>
      <c r="Q178" s="62"/>
      <c r="R178" s="62"/>
      <c r="S178" s="62"/>
      <c r="T178" s="63"/>
      <c r="AT178" s="17" t="s">
        <v>152</v>
      </c>
      <c r="AU178" s="17" t="s">
        <v>86</v>
      </c>
    </row>
    <row r="179" s="11" customFormat="1">
      <c r="B179" s="162"/>
      <c r="D179" s="163" t="s">
        <v>146</v>
      </c>
      <c r="E179" s="164" t="s">
        <v>1</v>
      </c>
      <c r="F179" s="165" t="s">
        <v>1519</v>
      </c>
      <c r="H179" s="166">
        <v>4.5</v>
      </c>
      <c r="L179" s="162"/>
      <c r="M179" s="167"/>
      <c r="N179" s="168"/>
      <c r="O179" s="168"/>
      <c r="P179" s="168"/>
      <c r="Q179" s="168"/>
      <c r="R179" s="168"/>
      <c r="S179" s="168"/>
      <c r="T179" s="169"/>
      <c r="AT179" s="164" t="s">
        <v>146</v>
      </c>
      <c r="AU179" s="164" t="s">
        <v>86</v>
      </c>
      <c r="AV179" s="11" t="s">
        <v>86</v>
      </c>
      <c r="AW179" s="11" t="s">
        <v>36</v>
      </c>
      <c r="AX179" s="11" t="s">
        <v>83</v>
      </c>
      <c r="AY179" s="164" t="s">
        <v>137</v>
      </c>
    </row>
    <row r="180" s="1" customFormat="1" ht="16.5" customHeight="1">
      <c r="B180" s="151"/>
      <c r="C180" s="152" t="s">
        <v>505</v>
      </c>
      <c r="D180" s="152" t="s">
        <v>139</v>
      </c>
      <c r="E180" s="153" t="s">
        <v>1520</v>
      </c>
      <c r="F180" s="154" t="s">
        <v>1521</v>
      </c>
      <c r="G180" s="155" t="s">
        <v>158</v>
      </c>
      <c r="H180" s="156">
        <v>0.029999999999999999</v>
      </c>
      <c r="I180" s="157">
        <v>0</v>
      </c>
      <c r="J180" s="157">
        <f>ROUND(I180*H180,2)</f>
        <v>0</v>
      </c>
      <c r="K180" s="154" t="s">
        <v>143</v>
      </c>
      <c r="L180" s="32"/>
      <c r="M180" s="60" t="s">
        <v>1</v>
      </c>
      <c r="N180" s="158" t="s">
        <v>46</v>
      </c>
      <c r="O180" s="159">
        <v>0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7" t="s">
        <v>144</v>
      </c>
      <c r="AT180" s="17" t="s">
        <v>139</v>
      </c>
      <c r="AU180" s="17" t="s">
        <v>86</v>
      </c>
      <c r="AY180" s="17" t="s">
        <v>137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7" t="s">
        <v>83</v>
      </c>
      <c r="BK180" s="161">
        <f>ROUND(I180*H180,2)</f>
        <v>0</v>
      </c>
      <c r="BL180" s="17" t="s">
        <v>144</v>
      </c>
      <c r="BM180" s="17" t="s">
        <v>1522</v>
      </c>
    </row>
    <row r="181" s="1" customFormat="1">
      <c r="B181" s="32"/>
      <c r="D181" s="163" t="s">
        <v>152</v>
      </c>
      <c r="F181" s="170" t="s">
        <v>1523</v>
      </c>
      <c r="L181" s="32"/>
      <c r="M181" s="171"/>
      <c r="N181" s="62"/>
      <c r="O181" s="62"/>
      <c r="P181" s="62"/>
      <c r="Q181" s="62"/>
      <c r="R181" s="62"/>
      <c r="S181" s="62"/>
      <c r="T181" s="63"/>
      <c r="AT181" s="17" t="s">
        <v>152</v>
      </c>
      <c r="AU181" s="17" t="s">
        <v>86</v>
      </c>
    </row>
    <row r="182" s="10" customFormat="1" ht="22.8" customHeight="1">
      <c r="B182" s="139"/>
      <c r="D182" s="140" t="s">
        <v>74</v>
      </c>
      <c r="E182" s="149" t="s">
        <v>186</v>
      </c>
      <c r="F182" s="149" t="s">
        <v>187</v>
      </c>
      <c r="J182" s="150">
        <f>BK182</f>
        <v>0</v>
      </c>
      <c r="L182" s="139"/>
      <c r="M182" s="143"/>
      <c r="N182" s="144"/>
      <c r="O182" s="144"/>
      <c r="P182" s="145">
        <f>SUM(P183:P188)</f>
        <v>0</v>
      </c>
      <c r="Q182" s="144"/>
      <c r="R182" s="145">
        <f>SUM(R183:R188)</f>
        <v>0</v>
      </c>
      <c r="S182" s="144"/>
      <c r="T182" s="146">
        <f>SUM(T183:T188)</f>
        <v>0</v>
      </c>
      <c r="AR182" s="140" t="s">
        <v>83</v>
      </c>
      <c r="AT182" s="147" t="s">
        <v>74</v>
      </c>
      <c r="AU182" s="147" t="s">
        <v>83</v>
      </c>
      <c r="AY182" s="140" t="s">
        <v>137</v>
      </c>
      <c r="BK182" s="148">
        <f>SUM(BK183:BK188)</f>
        <v>0</v>
      </c>
    </row>
    <row r="183" s="1" customFormat="1" ht="16.5" customHeight="1">
      <c r="B183" s="151"/>
      <c r="C183" s="152" t="s">
        <v>519</v>
      </c>
      <c r="D183" s="152" t="s">
        <v>139</v>
      </c>
      <c r="E183" s="153" t="s">
        <v>189</v>
      </c>
      <c r="F183" s="154" t="s">
        <v>190</v>
      </c>
      <c r="G183" s="155" t="s">
        <v>175</v>
      </c>
      <c r="H183" s="156">
        <v>18.154</v>
      </c>
      <c r="I183" s="157">
        <v>0</v>
      </c>
      <c r="J183" s="157">
        <f>ROUND(I183*H183,2)</f>
        <v>0</v>
      </c>
      <c r="K183" s="154" t="s">
        <v>143</v>
      </c>
      <c r="L183" s="32"/>
      <c r="M183" s="60" t="s">
        <v>1</v>
      </c>
      <c r="N183" s="158" t="s">
        <v>46</v>
      </c>
      <c r="O183" s="159">
        <v>0</v>
      </c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AR183" s="17" t="s">
        <v>144</v>
      </c>
      <c r="AT183" s="17" t="s">
        <v>139</v>
      </c>
      <c r="AU183" s="17" t="s">
        <v>86</v>
      </c>
      <c r="AY183" s="17" t="s">
        <v>137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7" t="s">
        <v>83</v>
      </c>
      <c r="BK183" s="161">
        <f>ROUND(I183*H183,2)</f>
        <v>0</v>
      </c>
      <c r="BL183" s="17" t="s">
        <v>144</v>
      </c>
      <c r="BM183" s="17" t="s">
        <v>1524</v>
      </c>
    </row>
    <row r="184" s="1" customFormat="1">
      <c r="B184" s="32"/>
      <c r="D184" s="163" t="s">
        <v>152</v>
      </c>
      <c r="F184" s="170" t="s">
        <v>1525</v>
      </c>
      <c r="L184" s="32"/>
      <c r="M184" s="171"/>
      <c r="N184" s="62"/>
      <c r="O184" s="62"/>
      <c r="P184" s="62"/>
      <c r="Q184" s="62"/>
      <c r="R184" s="62"/>
      <c r="S184" s="62"/>
      <c r="T184" s="63"/>
      <c r="AT184" s="17" t="s">
        <v>152</v>
      </c>
      <c r="AU184" s="17" t="s">
        <v>86</v>
      </c>
    </row>
    <row r="185" s="1" customFormat="1" ht="16.5" customHeight="1">
      <c r="B185" s="151"/>
      <c r="C185" s="152" t="s">
        <v>524</v>
      </c>
      <c r="D185" s="152" t="s">
        <v>139</v>
      </c>
      <c r="E185" s="153" t="s">
        <v>193</v>
      </c>
      <c r="F185" s="154" t="s">
        <v>194</v>
      </c>
      <c r="G185" s="155" t="s">
        <v>175</v>
      </c>
      <c r="H185" s="156">
        <v>333.77600000000001</v>
      </c>
      <c r="I185" s="157">
        <v>0</v>
      </c>
      <c r="J185" s="157">
        <f>ROUND(I185*H185,2)</f>
        <v>0</v>
      </c>
      <c r="K185" s="154" t="s">
        <v>143</v>
      </c>
      <c r="L185" s="32"/>
      <c r="M185" s="60" t="s">
        <v>1</v>
      </c>
      <c r="N185" s="158" t="s">
        <v>46</v>
      </c>
      <c r="O185" s="159">
        <v>0</v>
      </c>
      <c r="P185" s="159">
        <f>O185*H185</f>
        <v>0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AR185" s="17" t="s">
        <v>144</v>
      </c>
      <c r="AT185" s="17" t="s">
        <v>139</v>
      </c>
      <c r="AU185" s="17" t="s">
        <v>86</v>
      </c>
      <c r="AY185" s="17" t="s">
        <v>137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7" t="s">
        <v>83</v>
      </c>
      <c r="BK185" s="161">
        <f>ROUND(I185*H185,2)</f>
        <v>0</v>
      </c>
      <c r="BL185" s="17" t="s">
        <v>144</v>
      </c>
      <c r="BM185" s="17" t="s">
        <v>1526</v>
      </c>
    </row>
    <row r="186" s="1" customFormat="1">
      <c r="B186" s="32"/>
      <c r="D186" s="163" t="s">
        <v>152</v>
      </c>
      <c r="F186" s="170" t="s">
        <v>1527</v>
      </c>
      <c r="L186" s="32"/>
      <c r="M186" s="171"/>
      <c r="N186" s="62"/>
      <c r="O186" s="62"/>
      <c r="P186" s="62"/>
      <c r="Q186" s="62"/>
      <c r="R186" s="62"/>
      <c r="S186" s="62"/>
      <c r="T186" s="63"/>
      <c r="AT186" s="17" t="s">
        <v>152</v>
      </c>
      <c r="AU186" s="17" t="s">
        <v>86</v>
      </c>
    </row>
    <row r="187" s="11" customFormat="1">
      <c r="B187" s="162"/>
      <c r="D187" s="163" t="s">
        <v>146</v>
      </c>
      <c r="F187" s="165" t="s">
        <v>1528</v>
      </c>
      <c r="H187" s="166">
        <v>333.77600000000001</v>
      </c>
      <c r="L187" s="162"/>
      <c r="M187" s="167"/>
      <c r="N187" s="168"/>
      <c r="O187" s="168"/>
      <c r="P187" s="168"/>
      <c r="Q187" s="168"/>
      <c r="R187" s="168"/>
      <c r="S187" s="168"/>
      <c r="T187" s="169"/>
      <c r="AT187" s="164" t="s">
        <v>146</v>
      </c>
      <c r="AU187" s="164" t="s">
        <v>86</v>
      </c>
      <c r="AV187" s="11" t="s">
        <v>86</v>
      </c>
      <c r="AW187" s="11" t="s">
        <v>3</v>
      </c>
      <c r="AX187" s="11" t="s">
        <v>83</v>
      </c>
      <c r="AY187" s="164" t="s">
        <v>137</v>
      </c>
    </row>
    <row r="188" s="1" customFormat="1" ht="16.5" customHeight="1">
      <c r="B188" s="151"/>
      <c r="C188" s="152" t="s">
        <v>528</v>
      </c>
      <c r="D188" s="152" t="s">
        <v>139</v>
      </c>
      <c r="E188" s="153" t="s">
        <v>316</v>
      </c>
      <c r="F188" s="154" t="s">
        <v>317</v>
      </c>
      <c r="G188" s="155" t="s">
        <v>175</v>
      </c>
      <c r="H188" s="156">
        <v>18.154</v>
      </c>
      <c r="I188" s="157">
        <v>0</v>
      </c>
      <c r="J188" s="157">
        <f>ROUND(I188*H188,2)</f>
        <v>0</v>
      </c>
      <c r="K188" s="154" t="s">
        <v>143</v>
      </c>
      <c r="L188" s="32"/>
      <c r="M188" s="60" t="s">
        <v>1</v>
      </c>
      <c r="N188" s="158" t="s">
        <v>46</v>
      </c>
      <c r="O188" s="159">
        <v>0</v>
      </c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AR188" s="17" t="s">
        <v>144</v>
      </c>
      <c r="AT188" s="17" t="s">
        <v>139</v>
      </c>
      <c r="AU188" s="17" t="s">
        <v>86</v>
      </c>
      <c r="AY188" s="17" t="s">
        <v>137</v>
      </c>
      <c r="BE188" s="161">
        <f>IF(N188="základní",J188,0)</f>
        <v>0</v>
      </c>
      <c r="BF188" s="161">
        <f>IF(N188="snížená",J188,0)</f>
        <v>0</v>
      </c>
      <c r="BG188" s="161">
        <f>IF(N188="zákl. přenesená",J188,0)</f>
        <v>0</v>
      </c>
      <c r="BH188" s="161">
        <f>IF(N188="sníž. přenesená",J188,0)</f>
        <v>0</v>
      </c>
      <c r="BI188" s="161">
        <f>IF(N188="nulová",J188,0)</f>
        <v>0</v>
      </c>
      <c r="BJ188" s="17" t="s">
        <v>83</v>
      </c>
      <c r="BK188" s="161">
        <f>ROUND(I188*H188,2)</f>
        <v>0</v>
      </c>
      <c r="BL188" s="17" t="s">
        <v>144</v>
      </c>
      <c r="BM188" s="17" t="s">
        <v>1529</v>
      </c>
    </row>
    <row r="189" s="10" customFormat="1" ht="22.8" customHeight="1">
      <c r="B189" s="139"/>
      <c r="D189" s="140" t="s">
        <v>74</v>
      </c>
      <c r="E189" s="149" t="s">
        <v>1179</v>
      </c>
      <c r="F189" s="149" t="s">
        <v>1180</v>
      </c>
      <c r="J189" s="150">
        <f>BK189</f>
        <v>0</v>
      </c>
      <c r="L189" s="139"/>
      <c r="M189" s="143"/>
      <c r="N189" s="144"/>
      <c r="O189" s="144"/>
      <c r="P189" s="145">
        <f>P190</f>
        <v>0</v>
      </c>
      <c r="Q189" s="144"/>
      <c r="R189" s="145">
        <f>R190</f>
        <v>0</v>
      </c>
      <c r="S189" s="144"/>
      <c r="T189" s="146">
        <f>T190</f>
        <v>0</v>
      </c>
      <c r="AR189" s="140" t="s">
        <v>83</v>
      </c>
      <c r="AT189" s="147" t="s">
        <v>74</v>
      </c>
      <c r="AU189" s="147" t="s">
        <v>83</v>
      </c>
      <c r="AY189" s="140" t="s">
        <v>137</v>
      </c>
      <c r="BK189" s="148">
        <f>BK190</f>
        <v>0</v>
      </c>
    </row>
    <row r="190" s="1" customFormat="1" ht="16.5" customHeight="1">
      <c r="B190" s="151"/>
      <c r="C190" s="152" t="s">
        <v>534</v>
      </c>
      <c r="D190" s="152" t="s">
        <v>139</v>
      </c>
      <c r="E190" s="153" t="s">
        <v>1530</v>
      </c>
      <c r="F190" s="154" t="s">
        <v>1531</v>
      </c>
      <c r="G190" s="155" t="s">
        <v>175</v>
      </c>
      <c r="H190" s="156">
        <v>55.470999999999997</v>
      </c>
      <c r="I190" s="157">
        <v>0</v>
      </c>
      <c r="J190" s="157">
        <f>ROUND(I190*H190,2)</f>
        <v>0</v>
      </c>
      <c r="K190" s="154" t="s">
        <v>143</v>
      </c>
      <c r="L190" s="32"/>
      <c r="M190" s="60" t="s">
        <v>1</v>
      </c>
      <c r="N190" s="158" t="s">
        <v>46</v>
      </c>
      <c r="O190" s="159">
        <v>0</v>
      </c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AR190" s="17" t="s">
        <v>144</v>
      </c>
      <c r="AT190" s="17" t="s">
        <v>139</v>
      </c>
      <c r="AU190" s="17" t="s">
        <v>86</v>
      </c>
      <c r="AY190" s="17" t="s">
        <v>137</v>
      </c>
      <c r="BE190" s="161">
        <f>IF(N190="základní",J190,0)</f>
        <v>0</v>
      </c>
      <c r="BF190" s="161">
        <f>IF(N190="snížená",J190,0)</f>
        <v>0</v>
      </c>
      <c r="BG190" s="161">
        <f>IF(N190="zákl. přenesená",J190,0)</f>
        <v>0</v>
      </c>
      <c r="BH190" s="161">
        <f>IF(N190="sníž. přenesená",J190,0)</f>
        <v>0</v>
      </c>
      <c r="BI190" s="161">
        <f>IF(N190="nulová",J190,0)</f>
        <v>0</v>
      </c>
      <c r="BJ190" s="17" t="s">
        <v>83</v>
      </c>
      <c r="BK190" s="161">
        <f>ROUND(I190*H190,2)</f>
        <v>0</v>
      </c>
      <c r="BL190" s="17" t="s">
        <v>144</v>
      </c>
      <c r="BM190" s="17" t="s">
        <v>1532</v>
      </c>
    </row>
    <row r="191" s="10" customFormat="1" ht="25.92" customHeight="1">
      <c r="B191" s="139"/>
      <c r="D191" s="140" t="s">
        <v>74</v>
      </c>
      <c r="E191" s="141" t="s">
        <v>441</v>
      </c>
      <c r="F191" s="141" t="s">
        <v>1533</v>
      </c>
      <c r="J191" s="142">
        <f>BK191</f>
        <v>0</v>
      </c>
      <c r="L191" s="139"/>
      <c r="M191" s="143"/>
      <c r="N191" s="144"/>
      <c r="O191" s="144"/>
      <c r="P191" s="145">
        <f>P192</f>
        <v>0</v>
      </c>
      <c r="Q191" s="144"/>
      <c r="R191" s="145">
        <f>R192</f>
        <v>0.058099999999999999</v>
      </c>
      <c r="S191" s="144"/>
      <c r="T191" s="146">
        <f>T192</f>
        <v>0</v>
      </c>
      <c r="AR191" s="140" t="s">
        <v>155</v>
      </c>
      <c r="AT191" s="147" t="s">
        <v>74</v>
      </c>
      <c r="AU191" s="147" t="s">
        <v>75</v>
      </c>
      <c r="AY191" s="140" t="s">
        <v>137</v>
      </c>
      <c r="BK191" s="148">
        <f>BK192</f>
        <v>0</v>
      </c>
    </row>
    <row r="192" s="10" customFormat="1" ht="22.8" customHeight="1">
      <c r="B192" s="139"/>
      <c r="D192" s="140" t="s">
        <v>74</v>
      </c>
      <c r="E192" s="149" t="s">
        <v>1534</v>
      </c>
      <c r="F192" s="149" t="s">
        <v>1535</v>
      </c>
      <c r="J192" s="150">
        <f>BK192</f>
        <v>0</v>
      </c>
      <c r="L192" s="139"/>
      <c r="M192" s="143"/>
      <c r="N192" s="144"/>
      <c r="O192" s="144"/>
      <c r="P192" s="145">
        <f>SUM(P193:P195)</f>
        <v>0</v>
      </c>
      <c r="Q192" s="144"/>
      <c r="R192" s="145">
        <f>SUM(R193:R195)</f>
        <v>0.058099999999999999</v>
      </c>
      <c r="S192" s="144"/>
      <c r="T192" s="146">
        <f>SUM(T193:T195)</f>
        <v>0</v>
      </c>
      <c r="AR192" s="140" t="s">
        <v>155</v>
      </c>
      <c r="AT192" s="147" t="s">
        <v>74</v>
      </c>
      <c r="AU192" s="147" t="s">
        <v>83</v>
      </c>
      <c r="AY192" s="140" t="s">
        <v>137</v>
      </c>
      <c r="BK192" s="148">
        <f>SUM(BK193:BK195)</f>
        <v>0</v>
      </c>
    </row>
    <row r="193" s="1" customFormat="1" ht="16.5" customHeight="1">
      <c r="B193" s="151"/>
      <c r="C193" s="152" t="s">
        <v>542</v>
      </c>
      <c r="D193" s="152" t="s">
        <v>139</v>
      </c>
      <c r="E193" s="153" t="s">
        <v>1536</v>
      </c>
      <c r="F193" s="154" t="s">
        <v>1537</v>
      </c>
      <c r="G193" s="155" t="s">
        <v>202</v>
      </c>
      <c r="H193" s="156">
        <v>2</v>
      </c>
      <c r="I193" s="157">
        <v>0</v>
      </c>
      <c r="J193" s="157">
        <f>ROUND(I193*H193,2)</f>
        <v>0</v>
      </c>
      <c r="K193" s="154" t="s">
        <v>143</v>
      </c>
      <c r="L193" s="32"/>
      <c r="M193" s="60" t="s">
        <v>1</v>
      </c>
      <c r="N193" s="158" t="s">
        <v>46</v>
      </c>
      <c r="O193" s="159">
        <v>0</v>
      </c>
      <c r="P193" s="159">
        <f>O193*H193</f>
        <v>0</v>
      </c>
      <c r="Q193" s="159">
        <v>0.015970000000000002</v>
      </c>
      <c r="R193" s="159">
        <f>Q193*H193</f>
        <v>0.031940000000000003</v>
      </c>
      <c r="S193" s="159">
        <v>0</v>
      </c>
      <c r="T193" s="160">
        <f>S193*H193</f>
        <v>0</v>
      </c>
      <c r="AR193" s="17" t="s">
        <v>699</v>
      </c>
      <c r="AT193" s="17" t="s">
        <v>139</v>
      </c>
      <c r="AU193" s="17" t="s">
        <v>86</v>
      </c>
      <c r="AY193" s="17" t="s">
        <v>137</v>
      </c>
      <c r="BE193" s="161">
        <f>IF(N193="základní",J193,0)</f>
        <v>0</v>
      </c>
      <c r="BF193" s="161">
        <f>IF(N193="snížená",J193,0)</f>
        <v>0</v>
      </c>
      <c r="BG193" s="161">
        <f>IF(N193="zákl. přenesená",J193,0)</f>
        <v>0</v>
      </c>
      <c r="BH193" s="161">
        <f>IF(N193="sníž. přenesená",J193,0)</f>
        <v>0</v>
      </c>
      <c r="BI193" s="161">
        <f>IF(N193="nulová",J193,0)</f>
        <v>0</v>
      </c>
      <c r="BJ193" s="17" t="s">
        <v>83</v>
      </c>
      <c r="BK193" s="161">
        <f>ROUND(I193*H193,2)</f>
        <v>0</v>
      </c>
      <c r="BL193" s="17" t="s">
        <v>699</v>
      </c>
      <c r="BM193" s="17" t="s">
        <v>1538</v>
      </c>
    </row>
    <row r="194" s="1" customFormat="1">
      <c r="B194" s="32"/>
      <c r="D194" s="163" t="s">
        <v>152</v>
      </c>
      <c r="F194" s="170" t="s">
        <v>1539</v>
      </c>
      <c r="L194" s="32"/>
      <c r="M194" s="171"/>
      <c r="N194" s="62"/>
      <c r="O194" s="62"/>
      <c r="P194" s="62"/>
      <c r="Q194" s="62"/>
      <c r="R194" s="62"/>
      <c r="S194" s="62"/>
      <c r="T194" s="63"/>
      <c r="AT194" s="17" t="s">
        <v>152</v>
      </c>
      <c r="AU194" s="17" t="s">
        <v>86</v>
      </c>
    </row>
    <row r="195" s="1" customFormat="1" ht="16.5" customHeight="1">
      <c r="B195" s="151"/>
      <c r="C195" s="152" t="s">
        <v>550</v>
      </c>
      <c r="D195" s="152" t="s">
        <v>139</v>
      </c>
      <c r="E195" s="153" t="s">
        <v>1540</v>
      </c>
      <c r="F195" s="154" t="s">
        <v>1541</v>
      </c>
      <c r="G195" s="155" t="s">
        <v>202</v>
      </c>
      <c r="H195" s="156">
        <v>2</v>
      </c>
      <c r="I195" s="157">
        <v>0</v>
      </c>
      <c r="J195" s="157">
        <f>ROUND(I195*H195,2)</f>
        <v>0</v>
      </c>
      <c r="K195" s="154" t="s">
        <v>143</v>
      </c>
      <c r="L195" s="32"/>
      <c r="M195" s="60" t="s">
        <v>1</v>
      </c>
      <c r="N195" s="158" t="s">
        <v>46</v>
      </c>
      <c r="O195" s="159">
        <v>0</v>
      </c>
      <c r="P195" s="159">
        <f>O195*H195</f>
        <v>0</v>
      </c>
      <c r="Q195" s="159">
        <v>0.01308</v>
      </c>
      <c r="R195" s="159">
        <f>Q195*H195</f>
        <v>0.026159999999999999</v>
      </c>
      <c r="S195" s="159">
        <v>0</v>
      </c>
      <c r="T195" s="160">
        <f>S195*H195</f>
        <v>0</v>
      </c>
      <c r="AR195" s="17" t="s">
        <v>699</v>
      </c>
      <c r="AT195" s="17" t="s">
        <v>139</v>
      </c>
      <c r="AU195" s="17" t="s">
        <v>86</v>
      </c>
      <c r="AY195" s="17" t="s">
        <v>137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7" t="s">
        <v>83</v>
      </c>
      <c r="BK195" s="161">
        <f>ROUND(I195*H195,2)</f>
        <v>0</v>
      </c>
      <c r="BL195" s="17" t="s">
        <v>699</v>
      </c>
      <c r="BM195" s="17" t="s">
        <v>1542</v>
      </c>
    </row>
    <row r="196" s="10" customFormat="1" ht="25.92" customHeight="1">
      <c r="B196" s="139"/>
      <c r="D196" s="140" t="s">
        <v>74</v>
      </c>
      <c r="E196" s="141" t="s">
        <v>242</v>
      </c>
      <c r="F196" s="141" t="s">
        <v>243</v>
      </c>
      <c r="J196" s="142">
        <f>BK196</f>
        <v>0</v>
      </c>
      <c r="L196" s="139"/>
      <c r="M196" s="143"/>
      <c r="N196" s="144"/>
      <c r="O196" s="144"/>
      <c r="P196" s="145">
        <f>P197</f>
        <v>0</v>
      </c>
      <c r="Q196" s="144"/>
      <c r="R196" s="145">
        <f>R197</f>
        <v>0</v>
      </c>
      <c r="S196" s="144"/>
      <c r="T196" s="146">
        <f>T197</f>
        <v>0</v>
      </c>
      <c r="AR196" s="140" t="s">
        <v>166</v>
      </c>
      <c r="AT196" s="147" t="s">
        <v>74</v>
      </c>
      <c r="AU196" s="147" t="s">
        <v>75</v>
      </c>
      <c r="AY196" s="140" t="s">
        <v>137</v>
      </c>
      <c r="BK196" s="148">
        <f>BK197</f>
        <v>0</v>
      </c>
    </row>
    <row r="197" s="10" customFormat="1" ht="22.8" customHeight="1">
      <c r="B197" s="139"/>
      <c r="D197" s="140" t="s">
        <v>74</v>
      </c>
      <c r="E197" s="149" t="s">
        <v>1317</v>
      </c>
      <c r="F197" s="149" t="s">
        <v>1318</v>
      </c>
      <c r="J197" s="150">
        <f>BK197</f>
        <v>0</v>
      </c>
      <c r="L197" s="139"/>
      <c r="M197" s="143"/>
      <c r="N197" s="144"/>
      <c r="O197" s="144"/>
      <c r="P197" s="145">
        <f>SUM(P198:P199)</f>
        <v>0</v>
      </c>
      <c r="Q197" s="144"/>
      <c r="R197" s="145">
        <f>SUM(R198:R199)</f>
        <v>0</v>
      </c>
      <c r="S197" s="144"/>
      <c r="T197" s="146">
        <f>SUM(T198:T199)</f>
        <v>0</v>
      </c>
      <c r="AR197" s="140" t="s">
        <v>166</v>
      </c>
      <c r="AT197" s="147" t="s">
        <v>74</v>
      </c>
      <c r="AU197" s="147" t="s">
        <v>83</v>
      </c>
      <c r="AY197" s="140" t="s">
        <v>137</v>
      </c>
      <c r="BK197" s="148">
        <f>SUM(BK198:BK199)</f>
        <v>0</v>
      </c>
    </row>
    <row r="198" s="1" customFormat="1" ht="16.5" customHeight="1">
      <c r="B198" s="151"/>
      <c r="C198" s="152" t="s">
        <v>554</v>
      </c>
      <c r="D198" s="152" t="s">
        <v>139</v>
      </c>
      <c r="E198" s="153" t="s">
        <v>1543</v>
      </c>
      <c r="F198" s="154" t="s">
        <v>1544</v>
      </c>
      <c r="G198" s="155" t="s">
        <v>246</v>
      </c>
      <c r="H198" s="156">
        <v>1</v>
      </c>
      <c r="I198" s="157">
        <v>0</v>
      </c>
      <c r="J198" s="157">
        <f>ROUND(I198*H198,2)</f>
        <v>0</v>
      </c>
      <c r="K198" s="154" t="s">
        <v>1507</v>
      </c>
      <c r="L198" s="32"/>
      <c r="M198" s="60" t="s">
        <v>1</v>
      </c>
      <c r="N198" s="158" t="s">
        <v>46</v>
      </c>
      <c r="O198" s="159">
        <v>0</v>
      </c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AR198" s="17" t="s">
        <v>247</v>
      </c>
      <c r="AT198" s="17" t="s">
        <v>139</v>
      </c>
      <c r="AU198" s="17" t="s">
        <v>86</v>
      </c>
      <c r="AY198" s="17" t="s">
        <v>137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7" t="s">
        <v>83</v>
      </c>
      <c r="BK198" s="161">
        <f>ROUND(I198*H198,2)</f>
        <v>0</v>
      </c>
      <c r="BL198" s="17" t="s">
        <v>247</v>
      </c>
      <c r="BM198" s="17" t="s">
        <v>1545</v>
      </c>
    </row>
    <row r="199" s="1" customFormat="1">
      <c r="B199" s="32"/>
      <c r="D199" s="163" t="s">
        <v>152</v>
      </c>
      <c r="F199" s="170" t="s">
        <v>1546</v>
      </c>
      <c r="L199" s="32"/>
      <c r="M199" s="182"/>
      <c r="N199" s="183"/>
      <c r="O199" s="183"/>
      <c r="P199" s="183"/>
      <c r="Q199" s="183"/>
      <c r="R199" s="183"/>
      <c r="S199" s="183"/>
      <c r="T199" s="184"/>
      <c r="AT199" s="17" t="s">
        <v>152</v>
      </c>
      <c r="AU199" s="17" t="s">
        <v>86</v>
      </c>
    </row>
    <row r="200" s="1" customFormat="1" ht="6.96" customHeight="1"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32"/>
    </row>
  </sheetData>
  <autoFilter ref="C97:K199"/>
  <mergeCells count="9">
    <mergeCell ref="E7:H7"/>
    <mergeCell ref="E9:H9"/>
    <mergeCell ref="E18:H18"/>
    <mergeCell ref="E27:H27"/>
    <mergeCell ref="E50:H50"/>
    <mergeCell ref="E52:H52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Hanzlová</dc:creator>
  <cp:lastModifiedBy>Kateřina Hanzlová</cp:lastModifiedBy>
  <dcterms:created xsi:type="dcterms:W3CDTF">2019-05-24T09:19:24Z</dcterms:created>
  <dcterms:modified xsi:type="dcterms:W3CDTF">2019-05-24T09:19:31Z</dcterms:modified>
</cp:coreProperties>
</file>