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worksheets/sheet8.xml" ContentType="application/vnd.openxmlformats-officedocument.spreadsheetml.worksheet+xml"/>
  <Override PartName="/xl/drawings/drawing8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Rekapitulace" sheetId="1" r:id="rId1"/>
    <sheet name="SO 000" sheetId="2" r:id="rId2"/>
    <sheet name="SO 101" sheetId="3" r:id="rId3"/>
    <sheet name="SO 102" sheetId="4" r:id="rId4"/>
    <sheet name="SO 103" sheetId="5" r:id="rId5"/>
    <sheet name="SO 104" sheetId="6" r:id="rId6"/>
    <sheet name="SO 105" sheetId="7" r:id="rId7"/>
    <sheet name="SO 106" sheetId="8" r:id="rId8"/>
  </sheets>
  <definedNames/>
  <calcPr fullCalcOnLoad="1"/>
</workbook>
</file>

<file path=xl/sharedStrings.xml><?xml version="1.0" encoding="utf-8"?>
<sst xmlns="http://schemas.openxmlformats.org/spreadsheetml/2006/main" count="4517" uniqueCount="706">
  <si>
    <t>Firma: VALBEK spol. s r.o.</t>
  </si>
  <si>
    <t>Soupis objektů s DPH</t>
  </si>
  <si>
    <t>Stavba: 18PL22003 - Silnice II/112 Zdislavice - hranice Středočeského kraje</t>
  </si>
  <si>
    <t>Varianta: ZŘ - Základní řešení</t>
  </si>
  <si>
    <t>Odbytová cena:</t>
  </si>
  <si>
    <t>OC+DPH:</t>
  </si>
  <si>
    <t>Objekt</t>
  </si>
  <si>
    <t>Popis</t>
  </si>
  <si>
    <t>OC</t>
  </si>
  <si>
    <t>DPH</t>
  </si>
  <si>
    <t>OC+DPH</t>
  </si>
  <si>
    <t>ASPE10</t>
  </si>
  <si>
    <t>S</t>
  </si>
  <si>
    <t>Příloha k formuláři pro ocenění nabídky</t>
  </si>
  <si>
    <t>Stavba:</t>
  </si>
  <si>
    <t>18PL22003</t>
  </si>
  <si>
    <t>Silnice II/112 Zdislavice - hranice Středočeského kraje</t>
  </si>
  <si>
    <t>O</t>
  </si>
  <si>
    <t>Rozpočet:</t>
  </si>
  <si>
    <t>0,00</t>
  </si>
  <si>
    <t>15,00</t>
  </si>
  <si>
    <t>21,00</t>
  </si>
  <si>
    <t>3</t>
  </si>
  <si>
    <t>2</t>
  </si>
  <si>
    <t>SO 000</t>
  </si>
  <si>
    <t>Všeobecné konstrukce a práce</t>
  </si>
  <si>
    <t>Typ</t>
  </si>
  <si>
    <t>0</t>
  </si>
  <si>
    <t>Poř. číslo</t>
  </si>
  <si>
    <t>1</t>
  </si>
  <si>
    <t>Kód položky</t>
  </si>
  <si>
    <t>Varianta</t>
  </si>
  <si>
    <t>Název položky</t>
  </si>
  <si>
    <t>4</t>
  </si>
  <si>
    <t>MJ</t>
  </si>
  <si>
    <t>5</t>
  </si>
  <si>
    <t>Množství</t>
  </si>
  <si>
    <t>6</t>
  </si>
  <si>
    <t>Cena</t>
  </si>
  <si>
    <t>Jednotková</t>
  </si>
  <si>
    <t>9</t>
  </si>
  <si>
    <t>Celkem</t>
  </si>
  <si>
    <t>10</t>
  </si>
  <si>
    <t>SD</t>
  </si>
  <si>
    <t>P</t>
  </si>
  <si>
    <t>02720</t>
  </si>
  <si>
    <t/>
  </si>
  <si>
    <t>POMOC PRÁCE ZŘÍZ NEBO ZAJIŠŤ REGULACI A OCHRANU DOPRAVY</t>
  </si>
  <si>
    <t>KČ</t>
  </si>
  <si>
    <t>PP</t>
  </si>
  <si>
    <t>Veškeré náklady spojené s provizorním dopravním značením (pronájem  a osazení dopravního značení, zakrytí stávajícího dopravního značení, které je  v rozporu  
Před započetím prací na realizaci stavby dojde ze strany zhotovitele stavby k aktualizaci DIO a k jeho projednání příslušnými orgány státní správy.</t>
  </si>
  <si>
    <t>VV</t>
  </si>
  <si>
    <t>02911</t>
  </si>
  <si>
    <t>OSTATNÍ POŽADAVKY - GEODETICKÉ ZAMĚŘENÍ</t>
  </si>
  <si>
    <t>Zaměření skutečného provedení stavby - dle počtu SP v tištěné podobě a 2 x v digitální formě na CD</t>
  </si>
  <si>
    <t>02943</t>
  </si>
  <si>
    <t>OSTATNÍ POŽADAVKY - VYPRACOVÁNÍ RDS</t>
  </si>
  <si>
    <t>Vypracování RDS v tištěné podobě a 2 x v digitální formě na CD</t>
  </si>
  <si>
    <t>02944</t>
  </si>
  <si>
    <t>OSTAT POŽADAVKY - DOKUMENTACE SKUTEČ PROVEDENÍ V DIGIT FORMĚ</t>
  </si>
  <si>
    <t>Vypracování dokumentace skutečného provedení stavby (DSPS) - dle počtu SP v tištěné podobě a 2 x v digitální formě na CD</t>
  </si>
  <si>
    <t>02950</t>
  </si>
  <si>
    <t>OSTATNÍ POŽADAVKY - POSUDKY, KONTROLY, REVIZNÍ ZPRÁVY</t>
  </si>
  <si>
    <t>PASPORT ZÁSTAVBY V BLÍZKOSTI STAVBY 
Pasport bude proveden před zahájením stavebních prací a po jejich skončení. 
Bude proveden odborně způsobilou osobou. 
Pasport bude předán 1 x v digitální formě na CD</t>
  </si>
  <si>
    <t>02990</t>
  </si>
  <si>
    <t>OSTATNÍ POŽADAVKY - INFORMAČNÍ TABULE</t>
  </si>
  <si>
    <t>označení stavby, bilboard, pamětní kámen</t>
  </si>
  <si>
    <t>SO 101</t>
  </si>
  <si>
    <t>ZÚ - Kuňovice</t>
  </si>
  <si>
    <t>014101</t>
  </si>
  <si>
    <t>POPLATKY ZA SKLÁDKU</t>
  </si>
  <si>
    <t>M3</t>
  </si>
  <si>
    <t>viz.pol.17120:1300,576=1 300,576 [F]</t>
  </si>
  <si>
    <t>014102</t>
  </si>
  <si>
    <t>T</t>
  </si>
  <si>
    <t>viz.pol.11332:12,60*2,00=25,200 [A] 
viz.pol.96613:63,57*2,20=139,854 [B] 
viz.pol.96616:3,499*2,50=8,748 [C] 
Celkem: A+B+C=173,802 [D]</t>
  </si>
  <si>
    <t>014201</t>
  </si>
  <si>
    <t>POPLATKY ZA ZEMNÍK - ZEMINA</t>
  </si>
  <si>
    <t>pro pol.17411:112,48=112,480 [A]</t>
  </si>
  <si>
    <t>014211</t>
  </si>
  <si>
    <t>POPLATKY ZA ZEMNÍK - ORNICE</t>
  </si>
  <si>
    <t>pro pol.18221:80,60*0,10=8,060 [A]</t>
  </si>
  <si>
    <t>02730</t>
  </si>
  <si>
    <t>POMOC PRÁCE ZŘÍZ NEBO ZAJIŠŤ OCHRANU INŽENÝRSKÝCH SÍTÍ</t>
  </si>
  <si>
    <t>KS</t>
  </si>
  <si>
    <t>sonda v místě křížení s podzemním NN a CETIN vedením 
přeložení kabelů</t>
  </si>
  <si>
    <t>2=2,000 [A]</t>
  </si>
  <si>
    <t>Zemní práce</t>
  </si>
  <si>
    <t>11130</t>
  </si>
  <si>
    <t>SEJMUTÍ DRNU</t>
  </si>
  <si>
    <t>M2</t>
  </si>
  <si>
    <t>včetně naložení a odvozu na skládku dle možností zhotovitele</t>
  </si>
  <si>
    <t>změřeno ze situace: 
krajnice a sjezdy: 
3513,00+288,00=3 801,000 [A] 
svahy: 
(20,00+42,00+13,00)*1,30=97,500 [B] 
Celkem: A+B=3 898,500 [C]</t>
  </si>
  <si>
    <t>7</t>
  </si>
  <si>
    <t>11332</t>
  </si>
  <si>
    <t>ODSTRANĚNÍ PODKLADŮ ZPEVNĚNÝCH PLOCH Z KAMENIVA NESTMELENÉHO</t>
  </si>
  <si>
    <t>vozovka nad propustkem č.2: 
7,00*9,00*0,20=12,600 [B]</t>
  </si>
  <si>
    <t>8</t>
  </si>
  <si>
    <t>11372</t>
  </si>
  <si>
    <t>a</t>
  </si>
  <si>
    <t>FRÉZOVÁNÍ ZPEVNĚNÝCH PLOCH ASFALTOVÝCH</t>
  </si>
  <si>
    <t>včetně odkupu materiálu zhotovitelem</t>
  </si>
  <si>
    <t>změřeno ze situace: 
vozovka: 
16101,081*0,120=1 932,130 [A] 
rozjezdy: 
129,262*0,050=6,463 [C] 
86,20*0,060=5,172 [G] 
43,10*0,060=2,586 [H] 
vozovka na mostě: 
586,923*0,110=64,562 [D] 
odečet pol.11372.b 
-380,10=- 380,100 [J] 
Celkem: A+C+G+H+D+J=1 630,813 [K]</t>
  </si>
  <si>
    <t>b</t>
  </si>
  <si>
    <t>materiál bude použit v rámci SO</t>
  </si>
  <si>
    <t>viz.pol.56362:3801,00*0,10=380,100 [A] 
Celkem: A=380,100 [B]</t>
  </si>
  <si>
    <t>12573</t>
  </si>
  <si>
    <t>VYKOPÁVKY ZE ZEMNÍKŮ A SKLÁDEK TŘ. I</t>
  </si>
  <si>
    <t>zemina</t>
  </si>
  <si>
    <t>11</t>
  </si>
  <si>
    <t>ornice</t>
  </si>
  <si>
    <t>12</t>
  </si>
  <si>
    <t>12931</t>
  </si>
  <si>
    <t>ČIŠTĚNÍ PŘÍKOPŮ OD NÁNOSU DO 0,25M3/M</t>
  </si>
  <si>
    <t>M</t>
  </si>
  <si>
    <t>změřeno ze situace: 
2830,382=2 830,382 [A]</t>
  </si>
  <si>
    <t>13</t>
  </si>
  <si>
    <t>12940</t>
  </si>
  <si>
    <t>ČIŠTĚNÍ RÁMOVÝCH A KLENBOVÝCH PROPUSTŮ OD NÁNOSŮ</t>
  </si>
  <si>
    <t>propustek č.1 
9,80*1,50*0,50=7,350 [A]</t>
  </si>
  <si>
    <t>14</t>
  </si>
  <si>
    <t>129957</t>
  </si>
  <si>
    <t>ČIŠTĚNÍ POTRUBÍ DN DO 500MM</t>
  </si>
  <si>
    <t>pročištění propustků pod hospodářskými sjezdy 
8,50*2=17,000 [A]</t>
  </si>
  <si>
    <t>15</t>
  </si>
  <si>
    <t>13173</t>
  </si>
  <si>
    <t>HLOUBENÍ JAM ZAPAŽ I NEPAŽ TŘ. I</t>
  </si>
  <si>
    <t>propustek č.2 
19,50m2*9,50=185,250 [B] 
propustek č.1: 
0,80m2*3,60=2,880 [D] 
Celkem: B+D=188,130 [E]</t>
  </si>
  <si>
    <t>16</t>
  </si>
  <si>
    <t>13273</t>
  </si>
  <si>
    <t>HLOUBENÍ RÝH ŠÍŘ DO 2M PAŽ I NEPAŽ TŘ. I</t>
  </si>
  <si>
    <t>pro kabel.chráničky 
17,00*0,30*1,00=5,100 [A]</t>
  </si>
  <si>
    <t>17</t>
  </si>
  <si>
    <t>17120</t>
  </si>
  <si>
    <t>ULOŽENÍ SYPANINY DO NÁSYPŮ A NA SKLÁDKY BEZ ZHUTNĚNÍ</t>
  </si>
  <si>
    <t>přebytečná zemina 
viz.pol.11130:3898,50*0,10=389,850 [A] 
viz.pol.12931:2830,382*0,25=707,596 [B] 
viz.pol.12940:7,350=7,350 [F] 
viz.pol.129957:17,00*0,50*0,30=2,550 [C] 
viz.pol.13173:188,130=188,130 [D] 
viz.pol.13273:5,10=5,100 [H] 
Celkem: A+B+F+C+D+H=1 300,576 [I]</t>
  </si>
  <si>
    <t>18</t>
  </si>
  <si>
    <t>17180</t>
  </si>
  <si>
    <t>ULOŽENÍ SYPANINY DO NÁSYPŮ Z NAKUPOVANÝCH MATERIÁLŮ</t>
  </si>
  <si>
    <t>pod krajnicí u prop.č.2: 
(0,70+0,50)*7,50*0,20=1,800 [E]</t>
  </si>
  <si>
    <t>19</t>
  </si>
  <si>
    <t>17411</t>
  </si>
  <si>
    <t>ZÁSYP JAM A RÝH ZEMINOU SE ZHUTNĚNÍM</t>
  </si>
  <si>
    <t>propustek č.2 
106,00=106,000 [I] 
propustek č.1: 
0,80m2*3,60=2,880 [D] 
rýha 
5,10-1,5=3,600 [G] 
Celkem: I+D+G=112,480 [J]</t>
  </si>
  <si>
    <t>20</t>
  </si>
  <si>
    <t>17581</t>
  </si>
  <si>
    <t>OBSYP POTRUBÍ A OBJEKTŮ Z NAKUPOVANÝCH MATERIÁLŮ</t>
  </si>
  <si>
    <t>obsyp kabelů 
17,00*0,30*0,30=1,530 [A]</t>
  </si>
  <si>
    <t>21</t>
  </si>
  <si>
    <t>18110</t>
  </si>
  <si>
    <t>ÚPRAVA PLÁNĚ SE ZHUTNĚNÍM V HORNINĚ TŘ. I</t>
  </si>
  <si>
    <t>propustek č.2 
12,90*3,36=43,344 [B] 
9,00*7,00=63,000 [E] 
Celkem: B+E=106,344 [F]</t>
  </si>
  <si>
    <t>22</t>
  </si>
  <si>
    <t>18221</t>
  </si>
  <si>
    <t>ROZPROSTŘENÍ ORNICE VE SVAHU V TL DO 0,10M</t>
  </si>
  <si>
    <t>změřeno ze situace 
(20,00+42,00)*1,30=80,600 [B]</t>
  </si>
  <si>
    <t>23</t>
  </si>
  <si>
    <t>18242</t>
  </si>
  <si>
    <t>ZALOŽENÍ TRÁVNÍKU HYDROOSEVEM NA ORNICI</t>
  </si>
  <si>
    <t>24</t>
  </si>
  <si>
    <t>18247</t>
  </si>
  <si>
    <t>OŠETŘOVÁNÍ TRÁVNÍKU</t>
  </si>
  <si>
    <t>ošetřování 2 x 
změřeno ze situace 
((20,00+42,00)*1,30)*2=161,200 [B]</t>
  </si>
  <si>
    <t>Svislé konstrukce</t>
  </si>
  <si>
    <t>25</t>
  </si>
  <si>
    <t>317325</t>
  </si>
  <si>
    <t>ŘÍMSY ZE ŽELEZOBETONU DO C30/37</t>
  </si>
  <si>
    <t>vcčetně vlysu letopočtu do bednění</t>
  </si>
  <si>
    <t>propustek č.1 
0,35m2*2,64=0,924 [E] 
Celkem: E=0,924 [F]</t>
  </si>
  <si>
    <t>26</t>
  </si>
  <si>
    <t>317365</t>
  </si>
  <si>
    <t>VÝZTUŽ ŘÍMS Z OCELI 10505, B500B</t>
  </si>
  <si>
    <t>vyztužení 135 kg/m3: 
0,924*0,135=0,125 [B] 
Celkem: B=0,125 [C]</t>
  </si>
  <si>
    <t>27</t>
  </si>
  <si>
    <t>333212</t>
  </si>
  <si>
    <t>MOSTNÍ OPĚRY A KŘÍDLA Z LOMOVÉHO KAMENE NA MC</t>
  </si>
  <si>
    <t>propustek č.1 
20,00=20,000 [A]</t>
  </si>
  <si>
    <t>Vodorovné konstrukce</t>
  </si>
  <si>
    <t>28</t>
  </si>
  <si>
    <t>45111</t>
  </si>
  <si>
    <t>PODKL A VÝPLŇ VRSTVY Z DÍLCŮ BETON</t>
  </si>
  <si>
    <t>propustek č.2 
podkladní prahy 
(0,80*0,150*0,150)*12*2=0,432 [A]</t>
  </si>
  <si>
    <t>29</t>
  </si>
  <si>
    <t>451314</t>
  </si>
  <si>
    <t>PODKLADNÍ A VÝPLŇOVÉ VRSTVY Z PROSTÉHO BETONU C25/30</t>
  </si>
  <si>
    <t>pod dlažbu 
svah: 
13,00*1,30*0,10=1,690 [G] 
propustek č.1-uvnitř 
9,725*1,50*0,10=1,459 [I] 
vně 
3,20*0,10=0,320 [J] 
2,80*0,10=0,280 [K] 
Celkem: G+I+J+K=3,749 [L]</t>
  </si>
  <si>
    <t>30</t>
  </si>
  <si>
    <t>45152</t>
  </si>
  <si>
    <t>PODKLADNÍ A VÝPLŇOVÉ VRSTVY Z KAMENIVA DRCENÉHO</t>
  </si>
  <si>
    <t>propustek č.2 
12,90*3,36*0,10=4,334 [B] 
Celkem: B=4,334 [C]</t>
  </si>
  <si>
    <t>31</t>
  </si>
  <si>
    <t>45860</t>
  </si>
  <si>
    <t>VÝPLŇ ZA OPĚRAMI A ZDMI Z MEZEROVITÉHO BETONU</t>
  </si>
  <si>
    <t>propustek č.1: 
0,30m2*3,60=1,080 [A]</t>
  </si>
  <si>
    <t>32</t>
  </si>
  <si>
    <t>465512</t>
  </si>
  <si>
    <t>DLAŽBY Z LOMOVÉHO KAMENE NA MC</t>
  </si>
  <si>
    <t>svah: 
13,00*1,30*0,20=3,380 [G] 
propustek č.1-uvnitř 
9,725*1,50*0,20=2,918 [I] 
vně 
3,20*0,20=0,640 [J] 
2,80*0,20=0,560 [K] 
Celkem: G+I+J+K=7,498 [L]</t>
  </si>
  <si>
    <t>33</t>
  </si>
  <si>
    <t>467314</t>
  </si>
  <si>
    <t>STUPNĚ A PRAHY VODNÍCH KORYT Z PROSTÉHO BETONU C25/30</t>
  </si>
  <si>
    <t>propustek č.1 
0,80*0,40*(1,70+2,65)=1,392 [A]</t>
  </si>
  <si>
    <t>Komunikace</t>
  </si>
  <si>
    <t>34</t>
  </si>
  <si>
    <t>56362</t>
  </si>
  <si>
    <t>VOZOVKOVÉ VRSTVY Z RECYKLOVANÉHO MATERIÁLU TL DO 100MM</t>
  </si>
  <si>
    <t>bude využit materiál z pol.11372 v rámci SO</t>
  </si>
  <si>
    <t>změřeno ze situace: 
krajnice a sjezdy: 
3513,00+288,00=3 801,000 [A]</t>
  </si>
  <si>
    <t>35</t>
  </si>
  <si>
    <t>567303</t>
  </si>
  <si>
    <t>VRSTVY PRO OBNOVU A OPRAVY ZE ŠTĚRKODRTI</t>
  </si>
  <si>
    <t>vozovka nad propustkem č.2: 
6,80*9,00*0,20=12,240 [B]</t>
  </si>
  <si>
    <t>36</t>
  </si>
  <si>
    <t>vhodný materiál dle TP 208</t>
  </si>
  <si>
    <t>37</t>
  </si>
  <si>
    <t>567544</t>
  </si>
  <si>
    <t>VRST PRO OBNOVU A OPR RECYK ZA STUD CEM A ASF EM TL DO 200MM</t>
  </si>
  <si>
    <t>včetně předrcení výkopku na požadovanou frakci</t>
  </si>
  <si>
    <t>změřeno ze situace: 
16101,081*1,15=18 516,243 [A] 
Celkem: A=18 516,243 [B]</t>
  </si>
  <si>
    <t>38</t>
  </si>
  <si>
    <t>572113</t>
  </si>
  <si>
    <t>INFILTRAČNÍ POSTŘIK Z EMULZE DO 0,5KG/M2</t>
  </si>
  <si>
    <t>změřeno ze situace: 
vozovka: 
16101,081*1,15=18 516,243 [B] 
rozjezdy: 
43,10=43,100 [C] 
Celkem: B+C=18 559,343 [D]</t>
  </si>
  <si>
    <t>39</t>
  </si>
  <si>
    <t>572214</t>
  </si>
  <si>
    <t>SPOJOVACÍ POSTŘIK Z MODIFIK EMULZE DO 0,5KG/M2</t>
  </si>
  <si>
    <t>změřeno ze situace: 
vozovka na mostě: 
586,93*2=1 173,860 [A] 
vozovka: 
16101,081*1,05=16 906,135 [B] 
16101,081*1,10=17 711,189 [D] 
129,262+86,20=215,462 [H] 
Celkem: A+B+D+H=36 006,646 [I]</t>
  </si>
  <si>
    <t>40</t>
  </si>
  <si>
    <t>57473</t>
  </si>
  <si>
    <t>VOZOVKOVÉ VÝZTUŽNÉ VRSTVY ZE SÍTÍ</t>
  </si>
  <si>
    <t>skelná mříž</t>
  </si>
  <si>
    <t>změřeno ze situace: 
2256,00*1,50*2=6 768,000 [A]</t>
  </si>
  <si>
    <t>41</t>
  </si>
  <si>
    <t>574B44</t>
  </si>
  <si>
    <t>ASFALTOVÝ BETON PRO OBRUSNÉ VRSTVY MODIFIK ACO 11+, 11S TL. 50MM</t>
  </si>
  <si>
    <t>změřeno ze situace: 
vozovka na mostě: 
586,93=586,930 [A] 
vozovka: 
16101,081=16 101,081 [D] 
rozjezdy: 
129,262=129,262 [B] 
Celkem: A+D+B=16 817,273 [E]</t>
  </si>
  <si>
    <t>42</t>
  </si>
  <si>
    <t>574D56</t>
  </si>
  <si>
    <t>ASFALTOVÝ BETON PRO LOŽNÍ VRSTVY MODIFIK ACL 16+, 16S TL. 60MM</t>
  </si>
  <si>
    <t>změřeno ze situace: 
vozovka na mostě: 
586,93=586,930 [A] 
vozovka: 
16101,081*1,05=16 906,135 [B] 
rozjezdy: 
86,20=86,200 [D] 
Celkem: A+B+D=17 579,265 [E]</t>
  </si>
  <si>
    <t>43</t>
  </si>
  <si>
    <t>574E56</t>
  </si>
  <si>
    <t>ASFALTOVÝ BETON PRO PODKLADNÍ VRSTVY ACP 16+, 16S TL. 60MM</t>
  </si>
  <si>
    <t>vozovka: 
16101,081*1,10=17 711,189 [B] 
rozjezdy: 
43,10=43,100 [C] 
Celkem: B+C=17 754,289 [D]</t>
  </si>
  <si>
    <t>44</t>
  </si>
  <si>
    <t>58920</t>
  </si>
  <si>
    <t>VÝPLŇ SPAR MODIFIKOVANÝM ASFALTEM</t>
  </si>
  <si>
    <t>napojení vozovky 
29,90=29,900 [A]</t>
  </si>
  <si>
    <t>Úpravy povrchů, podlahy, výplně otvorů</t>
  </si>
  <si>
    <t>45</t>
  </si>
  <si>
    <t>626213</t>
  </si>
  <si>
    <t>REPROFILACE VODOROVNÝCH PLOCH SHORA SANAČNÍ MALTOU JEDNOVRST TL 30MM</t>
  </si>
  <si>
    <t>propustek č.1 
římsa:2,70*(0,62+0,40)=2,754 [A]</t>
  </si>
  <si>
    <t>46</t>
  </si>
  <si>
    <t>62641</t>
  </si>
  <si>
    <t>SJEDNOCUJÍCÍ STĚRKA JEMNOU MALTOU TL CCA 2MM</t>
  </si>
  <si>
    <t>propustek č.1 
římsy:3,10+1,25+0,40=4,750 [A] 
2,70*(0,62+0,40)=2,754 [B] 
Celkem: A+B=7,504 [C]</t>
  </si>
  <si>
    <t>47</t>
  </si>
  <si>
    <t>62664</t>
  </si>
  <si>
    <t>INJEKTÁŽ TRHLIN DILATAČNĚ SPOJUJÍCÍ</t>
  </si>
  <si>
    <t>propustek č.1 
římsa:2,70*2+0,40*2=6,200 [A]</t>
  </si>
  <si>
    <t>48</t>
  </si>
  <si>
    <t>62747</t>
  </si>
  <si>
    <t>SPÁROVÁNÍ STARÉHO ZDIVA ZVLÁŠT MALTOU</t>
  </si>
  <si>
    <t>propustek č.1 
opěry,křídla:(0,70+0,70+1,50)*9,70+1,70+1,20+1,30=32,330 [A]</t>
  </si>
  <si>
    <t>Přidružená stavební výroba</t>
  </si>
  <si>
    <t>49</t>
  </si>
  <si>
    <t>702231</t>
  </si>
  <si>
    <t>KABELOVÁ CHRÁNIČKA ZEMNÍ DĚLENÁ DN DO 100 MM</t>
  </si>
  <si>
    <t>8,50*2=17,000 [A]</t>
  </si>
  <si>
    <t>50</t>
  </si>
  <si>
    <t>702311</t>
  </si>
  <si>
    <t>ZAKRYTÍ KABELŮ VÝSTRAŽNOU FÓLIÍ ŠÍŘKY DO 20 CM</t>
  </si>
  <si>
    <t>51</t>
  </si>
  <si>
    <t>711112</t>
  </si>
  <si>
    <t>IZOLACE BĚŽNÝCH KONSTRUKCÍ PROTI ZEMNÍ VLHKOSTI ASFALTOVÝMI PÁSY</t>
  </si>
  <si>
    <t>52</t>
  </si>
  <si>
    <t>711509</t>
  </si>
  <si>
    <t>OCHRANA IZOLACE NA POVRCHU TEXTILIÍ</t>
  </si>
  <si>
    <t>propustek č.1 
římsy:(3,10+1,25+0,40)*2=9,500 [A] 
(2,70*(0,62+0,40))*2=5,508 [B] 
Celkem: A+B=15,008 [C]</t>
  </si>
  <si>
    <t>53</t>
  </si>
  <si>
    <t>78383</t>
  </si>
  <si>
    <t>NÁTĚRY BETON KONSTR TYP S4 (OS-C)</t>
  </si>
  <si>
    <t>propustek č.1 
0,30*(2,70+2,64)=1,602 [A]</t>
  </si>
  <si>
    <t>Potrubí</t>
  </si>
  <si>
    <t>54</t>
  </si>
  <si>
    <t>899525</t>
  </si>
  <si>
    <t>OBETONOVÁNÍ POTRUBÍ Z PROSTÉHO BETONU DO C30/37</t>
  </si>
  <si>
    <t>samozhutnitelný beton</t>
  </si>
  <si>
    <t>propustek č.2 
0,90m2*12,90=11,610 [A] 
odečet podkladků 
-0,432=-0,432 [B] 
Celkem: A+B=11,178 [C]</t>
  </si>
  <si>
    <t>Ostatní konstrukce a práce</t>
  </si>
  <si>
    <t>55</t>
  </si>
  <si>
    <t>9113A1</t>
  </si>
  <si>
    <t>SVODIDLO OCEL SILNIČ JEDNOSTR, ÚROVEŇ ZADRŽ N1, N2 - DODÁVKA A MONTÁŽ</t>
  </si>
  <si>
    <t>91+2*10=111,000 [A] 
81+2*10=101,000 [B] 
115+2*10=135,000 [C] 
177+2*10=197,000 [D] 
63+2*10=83,000 [E] 
Celkem: A+B+C+D+E=627,000 [F]</t>
  </si>
  <si>
    <t>56</t>
  </si>
  <si>
    <t>9113A3</t>
  </si>
  <si>
    <t>SVODIDLO OCEL SILNIČ JEDNOSTR- DEMONTÁŽ S PŘESUNEM</t>
  </si>
  <si>
    <t>Zhotovitel odkoupí od SÚS dle zadávacích podmínek</t>
  </si>
  <si>
    <t>119,00+125,00+195,00=439,000 [A]</t>
  </si>
  <si>
    <t>57</t>
  </si>
  <si>
    <t>91228</t>
  </si>
  <si>
    <t>SMĚROVÉ SLOUPKY Z PLAST HMOT VČETNĚ ODRAZNÉHO PÁSKU</t>
  </si>
  <si>
    <t>KUS</t>
  </si>
  <si>
    <t>červený sloupek</t>
  </si>
  <si>
    <t>Z11g:2=2,000 [A]</t>
  </si>
  <si>
    <t>58</t>
  </si>
  <si>
    <t>bílý sloupek</t>
  </si>
  <si>
    <t>122=122,000 [A]</t>
  </si>
  <si>
    <t>59</t>
  </si>
  <si>
    <t>912283</t>
  </si>
  <si>
    <t>SMĚROVÉ SLOUPKY Z PLAST HMOT - DEMONTÁŽ A ODVOZ</t>
  </si>
  <si>
    <t>včetně naložení, odvozu na skládku a poplatku za skládkovné dle možností zhotovitele</t>
  </si>
  <si>
    <t>66=66,000 [A]</t>
  </si>
  <si>
    <t>60</t>
  </si>
  <si>
    <t>91267</t>
  </si>
  <si>
    <t>ODRAZKY NA SVODIDLA</t>
  </si>
  <si>
    <t>24=24,000 [A]</t>
  </si>
  <si>
    <t>61</t>
  </si>
  <si>
    <t>914131</t>
  </si>
  <si>
    <t>DOPRAVNÍ ZNAČKY ZÁKLADNÍ VELIKOSTI OCELOVÉ FÓLIE TŘ 2 - DODÁVKA A MONTÁŽ</t>
  </si>
  <si>
    <t>P1:2=2,000 [A]</t>
  </si>
  <si>
    <t>62</t>
  </si>
  <si>
    <t>914132</t>
  </si>
  <si>
    <t>DOPRAVNÍ ZNAČKY ZÁKLADNÍ VELIKOSTI OCELOVÉ FÓLIE TŘ 2 - MONTÁŽ S PŘEMÍSTĚNÍM</t>
  </si>
  <si>
    <t>A1b:1=1,000 [A] 
IZ4a:1=1,000 [B] 
IZ4b:1=1,000 [C] 
Celkem: A+B+C=3,000 [D]</t>
  </si>
  <si>
    <t>63</t>
  </si>
  <si>
    <t>914133</t>
  </si>
  <si>
    <t>DOPRAVNÍ ZNAČKY ZÁKLADNÍ VELIKOSTI OCELOVÉ FÓLIE TŘ 2 - DEMONTÁŽ</t>
  </si>
  <si>
    <t>P1:2=2,000 [A] 
E2:2=2,000 [B] 
Celkem: A+B=4,000 [C]</t>
  </si>
  <si>
    <t>64</t>
  </si>
  <si>
    <t>včetně uložení na mezideponii</t>
  </si>
  <si>
    <t>65</t>
  </si>
  <si>
    <t>914921</t>
  </si>
  <si>
    <t>SLOUPKY A STOJKY DOPRAVNÍCH ZNAČEK Z OCEL TRUBEK DO PATKY - DODÁVKA A MONTÁŽ</t>
  </si>
  <si>
    <t>66</t>
  </si>
  <si>
    <t>914922</t>
  </si>
  <si>
    <t>SLOUPKY A STOJKY DZ Z OCEL TRUBEK DO PATKY MONTÁŽ S PŘESUNEM</t>
  </si>
  <si>
    <t>3=3,000 [A]</t>
  </si>
  <si>
    <t>67</t>
  </si>
  <si>
    <t>914923</t>
  </si>
  <si>
    <t>SLOUPKY A STOJKY DZ Z OCEL TRUBEK DO PATKY DEMONTÁŽ</t>
  </si>
  <si>
    <t>68</t>
  </si>
  <si>
    <t>69</t>
  </si>
  <si>
    <t>915111</t>
  </si>
  <si>
    <t>VODOROVNÉ DOPRAVNÍ ZNAČENÍ BARVOU HLADKÉ - DODÁVKA A POKLÁDKA</t>
  </si>
  <si>
    <t>V4(0,125):4632,905*0,125=579,113 [A] 
V1a(0,125):518,074*0,125=64,759 [B] 
V3(3/1,5/0,125): 
(1170,599/3*2)*0,125=97,550 [C] 
1170,599*0,125=146,325 [G] 
V2b(3/1,5/0,125):(589,429/3*2)*0,125=49,119 [D] 
V2b(1,5/1,5/0,25):(49,692/2)*0,25=6,212 [E] 
Celkem: A+B+C+G+D+E=943,078 [H]</t>
  </si>
  <si>
    <t>70</t>
  </si>
  <si>
    <t>915221</t>
  </si>
  <si>
    <t>VODOR DOPRAV ZNAČ PLASTEM STRUKTURÁLNÍ NEHLUČNÉ - DOD A POKLÁDKA</t>
  </si>
  <si>
    <t>71</t>
  </si>
  <si>
    <t>9183G2</t>
  </si>
  <si>
    <t>PROPUSTY Z TRUB DN 1200MM ŽELEZOBETONOVÝCH</t>
  </si>
  <si>
    <t>včetně seříznutí čel trub</t>
  </si>
  <si>
    <t>propustek č.2 
12,90*2=25,800 [A]</t>
  </si>
  <si>
    <t>72</t>
  </si>
  <si>
    <t>938442</t>
  </si>
  <si>
    <t>OČIŠTĚNÍ ZDIVA OTRYSKÁNÍM TLAKOVOU VODOU DO 500 BARŮ</t>
  </si>
  <si>
    <t>73</t>
  </si>
  <si>
    <t>938444</t>
  </si>
  <si>
    <t>OČIŠTĚNÍ ZDIVA OTRYSKÁNÍM TLAKOVOU VODOU PŘES 1000 BARŮ</t>
  </si>
  <si>
    <t>74</t>
  </si>
  <si>
    <t>94890</t>
  </si>
  <si>
    <t>PODPĚRNÉ SKRUŽE - ZŘÍZENÍ A ODSTRANĚNÍ</t>
  </si>
  <si>
    <t>M3OP</t>
  </si>
  <si>
    <t>propustek č.1 
9,75*1,50*0,70=10,238 [A]</t>
  </si>
  <si>
    <t>75</t>
  </si>
  <si>
    <t>96613</t>
  </si>
  <si>
    <t>BOURÁNÍ KONSTRUKCÍ Z KAMENE NA MC</t>
  </si>
  <si>
    <t>propustek č.2: 
vtok: 
stěna:3,50m2*0,50=1,750 [H] 
křídla:1,77m2*0,50=0,885 [I] 
střední část: 
základy:2,40m2*9,50=22,800 [R] 
opěry:1,46m2*9,50=13,870 [K] 
klenba:1,040m2*9,50=9,880 [L] 
výtok: 
křídla:1,77m2*0,50=0,885 [M] 
stěna:3,00m2*0,50=1,500 [N] 
propustek č.1: 
křídlo:12,00=12,000 [P] 
Celkem: H+I+R+K+L+M+N+P=63,570 [S]</t>
  </si>
  <si>
    <t>76</t>
  </si>
  <si>
    <t>96616</t>
  </si>
  <si>
    <t>BOURÁNÍ KONSTRUKCÍ ZE ŽELEZOBETONU</t>
  </si>
  <si>
    <t>propustek č.2: 
vtok-římsa:0,16=0,160 [C] 
výtok-stěna:6,15m2*0,50=3,075 [D] 
propustek č.1 
vtok-římsa:2,640*0,50*0,20=0,264 [F] 
Celkem: C+D+F=3,499 [G]</t>
  </si>
  <si>
    <t>SO 102</t>
  </si>
  <si>
    <t>Kuňovice intravilán</t>
  </si>
  <si>
    <t>viz.pol.17120:214,986=214,986 [A]</t>
  </si>
  <si>
    <t>viz.pol.11333:133,771*2,50=334,428 [A]</t>
  </si>
  <si>
    <t>pro pol.17411:1,35=1,350 [A]</t>
  </si>
  <si>
    <t>sonda v místě křížení s podzemním  CETIN vedením 
přeložení kabelů</t>
  </si>
  <si>
    <t>1=1,000 [A]</t>
  </si>
  <si>
    <t>změřeno ze situace 
krajnice a sjezdy: 
758,00+211,821=969,821 [A]</t>
  </si>
  <si>
    <t>11333</t>
  </si>
  <si>
    <t>ODSTRANĚNÍ PODKLADU ZPEVNĚNÝCH PLOCH S ASFALT POJIVEM</t>
  </si>
  <si>
    <t>včetně naložení a odvozu na skládku nebo mezideponii dle možností zhotovitele</t>
  </si>
  <si>
    <t>vozovka - snížení nivelety: 
1486,339*0,090=133,771 [A]</t>
  </si>
  <si>
    <t>11337</t>
  </si>
  <si>
    <t>ODSTRANĚNÍ PODKLADU ZPEVNĚNÝCH PLOCH Z DLAŽEBNÍCH KOSTEK</t>
  </si>
  <si>
    <t>včetně naložení a odvozu na mezideponii určenou investorem</t>
  </si>
  <si>
    <t>2149,834*0,20=429,967 [A]</t>
  </si>
  <si>
    <t>materiál odkoupí zhotovitel 
množství v "místě kostek"  bude odsouhlaseno TDS na základě skutečnosti</t>
  </si>
  <si>
    <t>vozovka v místě kostek: 
2149,834*0,220=472,963 [A] 
vozovka na mostě: 
189,536*0,110=20,849 [B] 
vozovka: 
1486,339*0,110=163,497 [C] 
rozjezdy: 
244,015*0,040=9,761 [D] 
162,70*0,070=11,389 [G] 
81,40*0,070=5,698 [H] 
odečet pol.11372.b 
-96,982=-96,982 [E] 
Celkem: A+B+C+D+G+H+E=587,175 [I]</t>
  </si>
  <si>
    <t>viz.pol.56362:969,821*0,10=96,982 [A] 
Celkem: A=96,982 [B]</t>
  </si>
  <si>
    <t>113764</t>
  </si>
  <si>
    <t>FRÉZOVÁNÍ DRÁŽKY PRŮŘEZU DO 400MM2 V ASFALTOVÉ VOZOVCE</t>
  </si>
  <si>
    <t>u obrub 
50,00=50,000 [A]</t>
  </si>
  <si>
    <t>změřeno ze situace 
448,315=448,315 [A]</t>
  </si>
  <si>
    <t>129946</t>
  </si>
  <si>
    <t>ČIŠTĚNÍ POTRUBÍ DN DO 400MM</t>
  </si>
  <si>
    <t>pročištění propustků pod hospodářskými sjezdy 
5,50+9,00+3,00=17,500 [A]</t>
  </si>
  <si>
    <t>pročištění propustků pod hospodářskými sjezdy 
7,50=7,500 [A]</t>
  </si>
  <si>
    <t>pro kabel.chráničky 
9,00*0,30*1,00=2,700 [A]</t>
  </si>
  <si>
    <t>přebytečná zemina: 
viz.pol.11130:969,821*0,10=96,982 [A] 
viz.pol.12931:448,315*0,25=112,079 [B] 
viz.pol.129946:17,50*0,40*0,30=2,100 [C] 
viz.pol.129957:7,50*0,50*0,30=1,125 [D] 
viz.pol.13273:2,70=2,700 [F] 
Celkem: A+B+C+D+F=214,986 [G]</t>
  </si>
  <si>
    <t>rýha 
2,70-0,81=1,890 [A]</t>
  </si>
  <si>
    <t>obsyp kabelů 
9,00*0,30*0,30=0,810 [A]</t>
  </si>
  <si>
    <t>3999,79=3 999,790 [A]</t>
  </si>
  <si>
    <t>změřeno ze situace 
doplnění v místě odstranění kostek 
2149,834*0,12=257,980 [A]</t>
  </si>
  <si>
    <t>567554</t>
  </si>
  <si>
    <t>VRST PRO OBNOVU A OPR RECYK ZA STUD CEM A ASF EM TL DO 250MM</t>
  </si>
  <si>
    <t>změřeno ze situace 
vozovka v místě kostek: 
2149,834*1,16=2 493,807 [A] 
vozovka: 
1486,339*1,16=1 724,153 [C] 
Celkem: A+C=4 217,960 [D]</t>
  </si>
  <si>
    <t>změřeno ze situace 
vozovka v místě kostek: 
2149,834*1,16=2 493,807 [A] 
vozovka: 
1486,339*1,16=1 724,153 [C] 
rozjezdy: 
81,40=81,400 [D] 
Celkem: A+C+D=4 299,360 [E]</t>
  </si>
  <si>
    <t>změřeno ze situace 
vozovka v místě kostek: 
2149,834*1,05=2 257,326 [A] 
2149,834*1,10=2 364,817 [H] 
vozovka: 
1486,339*1,05=1 560,656 [C] 
1486,339*1,10=1 634,973 [G] 
244,015+162,70=406,715 [J] 
vozovka na mostě: 
189,536*2=379,072 [E] 
Celkem: A+H+C+G+J+E=8 603,559 [K]</t>
  </si>
  <si>
    <t>574B34</t>
  </si>
  <si>
    <t>ASFALTOVÝ BETON PRO OBRUSNÉ VRSTVY MODIFIK ACO 11+, 11S TL. 40MM</t>
  </si>
  <si>
    <t>změřeno ze situace 
vozovka v místě kostek: 
2149,834=2 149,834 [A] 
vozovka: 
1486,339=1 486,339 [G] 
rozjezdy: 
244,015=244,015 [C] 
vozovka na mostě: 
189,536=189,536 [E] 
Celkem: A+G+C+E=4 069,724 [H]</t>
  </si>
  <si>
    <t>574D66</t>
  </si>
  <si>
    <t>ASFALTOVÝ BETON PRO LOŽNÍ VRSTVY MODIFIK ACL 16+, 16S TL. 70MM</t>
  </si>
  <si>
    <t>změřeno ze situace 
vozovka v místě kostek: 
2149,834*1,05=2 257,326 [A] 
vozovka: 
1486,339*1,05=1 560,656 [G] 
rozjezdy: 
162,70=162,700 [C] 
vozovka na mostě: 
189,536=189,536 [E] 
Celkem: A+G+C+E=4 170,218 [H]</t>
  </si>
  <si>
    <t>574E66</t>
  </si>
  <si>
    <t>ASFALTOVÝ BETON PRO PODKLADNÍ VRSTVY ACP 16+, 16S TL. 70MM</t>
  </si>
  <si>
    <t>změřeno ze situace 
vozovka v místě kostek: 
2149,834*1,10=2 364,817 [A] 
vozovka: 
1486,339*1,10=1 634,973 [C] 
rozjezdy: 
81,40=81,400 [E] 
Celkem: A+C+E=4 081,190 [F]</t>
  </si>
  <si>
    <t>napojení vozovky: 
118,90=118,900 [A]</t>
  </si>
  <si>
    <t>702232</t>
  </si>
  <si>
    <t>KABELOVÁ CHRÁNIČKA ZEMNÍ DĚLENÁ DN PŘES 100 DO 200 MM</t>
  </si>
  <si>
    <t>9,00=9,000 [A]</t>
  </si>
  <si>
    <t>61,00+2*10,00=81,000 [A] 
55,00+2*10,00=75,000 [B] 
74,00+2*10,00=94,000 [C] 
Celkem: A+B+C=250,000 [D]</t>
  </si>
  <si>
    <t>95,00=95,000 [A] 
73,00=73,000 [B] 
Celkem: A+B=168,000 [C]</t>
  </si>
  <si>
    <t>911DA2</t>
  </si>
  <si>
    <t>SVODIDLO BETON, ÚROVEŇ ZADRŽ N2 VÝŠ 1,0M - MONTÁŽ S PŘESUNEM (BEZ DODÁVKY)</t>
  </si>
  <si>
    <t>12,00=12,000 [A]</t>
  </si>
  <si>
    <t>911DA3</t>
  </si>
  <si>
    <t>SVODIDLO BETON, ÚROVEŇ ZADRŽ N2 VÝŠ 1,0M - DEMONTÁŽ S PŘESUNEM</t>
  </si>
  <si>
    <t>19=19,000 [A]</t>
  </si>
  <si>
    <t>12=12,000 [A]</t>
  </si>
  <si>
    <t>7=7,000 [A]</t>
  </si>
  <si>
    <t>V4(0,125):1006,490*0,125=125,811 [A] 
V1a(0,125):487,00*0,125=60,875 [B] 
V2b(3/1,5/0,125):(74,00/3*2)*0,125=6,167 [D] 
V2b(1,5/1,5/0,25):(83,511/2)*0,25=10,439 [E] 
Celkem: A+B+D+E=203,292 [F]</t>
  </si>
  <si>
    <t>931324</t>
  </si>
  <si>
    <t>TĚSNĚNÍ DILATAČ SPAR ASF ZÁLIVKOU MODIFIK PRŮŘ DO 400MM2</t>
  </si>
  <si>
    <t>SO 103</t>
  </si>
  <si>
    <t>Kuňovice - km 4,373</t>
  </si>
  <si>
    <t>viz.pol.17120:924,040=924,040 [A]</t>
  </si>
  <si>
    <t>viz.pol.11332:14,832*2,00=29,664 [D] 
viz.pol.96615:5,030*2,40=12,072 [A] 
viz.pol.96615:4,160*2,50=10,400 [B] 
Celkem: D+A+B=52,136 [E]</t>
  </si>
  <si>
    <t>pro pol.17411:44,70=44,700 [A]</t>
  </si>
  <si>
    <t>pro pol.18221:32,00*0,10=3,200 [A]</t>
  </si>
  <si>
    <t>sonda v místě křížení s TELIA  a CETIN vedením 
přeložení kabelů</t>
  </si>
  <si>
    <t>změřeno ze situace 
krajnice a sjezdy: 
2231,00+234,399=2 465,399 [A]</t>
  </si>
  <si>
    <t>nad propustkem č.4: 
7,20*10,30*0,20=14,832 [D]</t>
  </si>
  <si>
    <t>změřeno ze situace 
10465,611*0,10=1 046,561 [A]</t>
  </si>
  <si>
    <t>změřeno ze situace 
vozovka v "místě kostek": 
10465,611*0,220=2 302,434 [A] 
vozovka na mostě: 
188,578*0,110=20,744 [B] 
rozjezdy: 
139,486*0,050=6,974 [C] 
93,00*0,060=5,580 [F] 
46,50*0,060=2,790 [G] 
odečet pol.11372.b: 
-246,540=- 246,540 [D] 
Celkem: A+B+C+F+G+D=2 091,982 [H]</t>
  </si>
  <si>
    <t>viz.pol.56362:2465,399*0,10=246,540 [A] 
Celkem: A=246,540 [B]</t>
  </si>
  <si>
    <t>těsnění vozovky u obrub a říms propustku č.4: 
11,96+11,85=23,810 [A]</t>
  </si>
  <si>
    <t>2299,587=2 299,587 [A]</t>
  </si>
  <si>
    <t>propustek č.4 
9,635*1,80*0,50=8,672 [A] 
propustek č.5 
10,50*1,25*0,50=6,563 [B] 
Celkem: A+B=15,235 [C]</t>
  </si>
  <si>
    <t>pročištění propustků pod hospodářskými sjezdy 
6,50+6,50+8,50+14,50=36,000 [A]</t>
  </si>
  <si>
    <t>pročištění propustků pod hospodářskými sjezdy 
5,50+4,50+7,50+7,50+10,50+5,00+4,50+18,50+8,00+5,50=77,000 [A]</t>
  </si>
  <si>
    <t>propustek č.4: 
64,00=64,000 [A]</t>
  </si>
  <si>
    <t>pro kabel.chráničky 
25,00*0,30*1,00=7,500 [A]</t>
  </si>
  <si>
    <t>přebytečná zemina: 
viz.pol.11130:2465,399*0,10=246,540 [F] 
viz.pol.12931:2299,58*0,25=574,895 [A] 
viz.pol.12940:15,235=15,235 [J] 
viz.pol.129946:36,00*0,40*0,30=4,320 [B] 
viz.pol.129957:77,00*0,50*0,30=11,550 [C] 
viz.pol.13173:64,00=64,000 [D] 
viz.pol.13273:7,50=7,500 [H] 
Celkem: F+A+J+B+C+D+H=924,040 [K]</t>
  </si>
  <si>
    <t>nad propustkem č.4: 
6,50m2*6,30=40,950 [A] 
rýha 
7,50-2,25=5,250 [B] 
Celkem: A+B=46,200 [C]</t>
  </si>
  <si>
    <t>obsyp kabelů 
25,00*0,30*0,30=2,250 [A]</t>
  </si>
  <si>
    <t>nad.propustkem č.4: 
69,00=69,000 [A] 
7,80*8,00=62,400 [B] 
Celkem: A+B=131,400 [C]</t>
  </si>
  <si>
    <t>svahy u prop.č.4: 
32,00=32,000 [A]</t>
  </si>
  <si>
    <t>svahy u prop.č.4: 
ošetření po dokončení a před předáním stavby 
32,00*2=64,000 [A]</t>
  </si>
  <si>
    <t>Základy</t>
  </si>
  <si>
    <t>285393</t>
  </si>
  <si>
    <t>DODATEČNÉ KOTVENÍ VLEPENÍM BETONÁŘSKÉ VÝZTUŽE D DO 20MM DO VRTŮ</t>
  </si>
  <si>
    <t>pruty budou do vrtu zality cementovou maltou</t>
  </si>
  <si>
    <t>32=32,000 [A]</t>
  </si>
  <si>
    <t>změřeno z výkresu č.5.3 
římsa vlevo: 
1,45m2*5,85=8,483 [A] 
římsa vpravo: 
1,39m2*5,960=8,284 [B] 
Celkem: A+B=16,767 [C]</t>
  </si>
  <si>
    <t>viz.výkres č.6.4 
římsa vlevo: 
849,60/1000=0,850 [D] 
římsa vpravo: 
852,00/1000=0,852 [E] 
Celkem: D+E=1,702 [F]</t>
  </si>
  <si>
    <t>vtok:19,00*0,10=1,900 [A] 
výtok:24,00*0,10=2,400 [B] 
uvnitř propustku:1,80*9,70*0,10=1,746 [C] 
vedle říms:4*(3,00*0,80*0,10)=0,960 [E] 
vyústění drenáže:2*(0,70*0,70*0,10)=0,098 [G] 
Celkem: A+B+C+E+G=7,104 [H]</t>
  </si>
  <si>
    <t>45157</t>
  </si>
  <si>
    <t>PODKLADNÍ A VÝPLŇOVÉ VRSTVY Z KAMENIVA TĚŽENÉHO</t>
  </si>
  <si>
    <t>fr.0-16</t>
  </si>
  <si>
    <t>nad propustek č.4: 
69,00*0,10=6,900 [A]</t>
  </si>
  <si>
    <t>propustek č.4 
0,6*(5,96+5,85)=7,086 [A]</t>
  </si>
  <si>
    <t>vtok:19,00*0,20=3,800 [A] 
výtok:24,00*0,20=4,800 [B] 
uvnitř propustku:1,80*9,70*0,20=3,492 [C] 
vedle říms:4*(3,00*0,80*0,20)=1,920 [E] 
vyústění drenáže:2*(0,70*0,70*0,20)=0,196 [G] 
Celkem: A+B+C+E+G=14,208 [H]</t>
  </si>
  <si>
    <t>propustek č.4 
0,80*0,40*3,50=1,120 [A] 
0,80*0,40*7,70=2,464 [B] 
0,80*0,40*6,80=2,176 [D] 
Celkem: A+B+D=5,760 [E]</t>
  </si>
  <si>
    <t>ŠD</t>
  </si>
  <si>
    <t>doplnění nad propustkem č.4: 
7,20*10,00*0,20=14,400 [B]</t>
  </si>
  <si>
    <t>doplnění nad propustkem č.4: 
7,20*10,30*0,20=14,832 [B] 
doplnění v "místě kostek" 
10465,611*0,20=2 093,122 [A] 
Celkem: B+A=2 107,954 [C]</t>
  </si>
  <si>
    <t>změřeno ze situace 
vozovka: 
10465,611*1,15=12 035,453 [A] 
odečet výměry z pol.567544.b: 
-74,16=-74,160 [E] 
Celkem: A+E=11 961,293 [F]</t>
  </si>
  <si>
    <t>recyklace bude prováděna mimo propustek 
včetně předrcení výkopku na požadovanou frakci</t>
  </si>
  <si>
    <t>doplnění nad propustkem č.4: 
7,20*10,30=74,160 [D] 
Celkem: D=74,160 [E]</t>
  </si>
  <si>
    <t>změřeno ze situace 
vozovka: 
10465,611*1,15=12 035,453 [A] 
rozjezdy: 
46,50=46,500 [B] 
Celkem: A+B=12 081,953 [C]</t>
  </si>
  <si>
    <t>změřeno ze situace 
vozovka: 
10465,611*1,05=10 988,892 [A] 
10465,611*1,10=11 512,172 [D] 
139,489+93,00=232,489 [F] 
vozovka na mostě: 
188,578*2=377,156 [B] 
Celkem: A+D+F+B=23 110,709 [G]</t>
  </si>
  <si>
    <t>změřeno ze situace 
1459,00*1,50*2=4 377,000 [A]</t>
  </si>
  <si>
    <t>změřeno ze situace 
vozovka: 
10465,611=10 465,611 [D] 
rozjezdy: 
139,489=139,489 [A] 
vozovka na mostě: 
188,578=188,578 [B] 
Celkem: D+A+B=10 793,678 [E]</t>
  </si>
  <si>
    <t>změřeno ze situace 
vozovka: 
10465,611*1,050=10 988,892 [A] 
rozjezdy: 
93,00=93,000 [D] 
vozovka na mostě: 
188,578=188,578 [B] 
Celkem: A+D+B=11 270,470 [E]</t>
  </si>
  <si>
    <t>změřeno ze situace 
vozovka: 
10465,611*1,10=11 512,172 [A] 
rozjezdy: 
46,50=46,500 [B] 
Celkem: A+B=11 558,672 [C]</t>
  </si>
  <si>
    <t>propustek č.4: 
50,30+(5,94*9,635)+7,80=115,332 [A]</t>
  </si>
  <si>
    <t>8,50+8,50+8,00=25,000 [A]</t>
  </si>
  <si>
    <t>volně položená izolace</t>
  </si>
  <si>
    <t>propustek č.4: 
69,00=69,000 [A]</t>
  </si>
  <si>
    <t>natavená izolace</t>
  </si>
  <si>
    <t>propustek č.4: 
izolace říms:1,76*5,85+1,7*5,96=20,428 [B]</t>
  </si>
  <si>
    <t>geotextile min 600 g/m2</t>
  </si>
  <si>
    <t>propustek č.4: 
nad klenbou propustku:69,00*2=138,000 [A] 
ochrana izolace říms:2*(1,76*5,85+1,7*5,96)=40,856 [B] 
Celkem: A+B=178,856 [C]</t>
  </si>
  <si>
    <t>nátěr říms: 
0,3*(5,96+5,85)=3,543 [A]</t>
  </si>
  <si>
    <t>87533</t>
  </si>
  <si>
    <t>POTRUBÍ DREN Z TRUB PLAST DN DO 150MM</t>
  </si>
  <si>
    <t>propustek č.4: 
10,50*2=21,000 [A]</t>
  </si>
  <si>
    <t>9112A3</t>
  </si>
  <si>
    <t>ZÁBRADLÍ MOSTNÍ S VODOR MADLY - DEMONTÁŽ S PŘESUNEM</t>
  </si>
  <si>
    <t>propustek č.4: 
5,00*2=10,000 [A]</t>
  </si>
  <si>
    <t>(62,00-6,00)+2*10,00=76,000 [A] 
(62,00-6,00)+2*10,00=76,000 [B] 
63,00+2*10,00=83,000 [C] 
63,00+2*10,00=83,000 [D] 
Celkem: A+B+C+D=318,000 [E]</t>
  </si>
  <si>
    <t>9117C1</t>
  </si>
  <si>
    <t>SVOD OCEL ZÁBRADEL ÚROVEŇ ZADRŽ H2 - DODÁVKA A MONTÁŽ</t>
  </si>
  <si>
    <t>propustek č.4: 
6,00*2=12,000 [A]</t>
  </si>
  <si>
    <t>Z 11g:12=12,000 [A]</t>
  </si>
  <si>
    <t>60=60,000 [A]</t>
  </si>
  <si>
    <t>36=36,000 [A]</t>
  </si>
  <si>
    <t>8=8,000 [A]</t>
  </si>
  <si>
    <t>V4(0,125):2891,185*0,125=361,398 [A] 
V1a(0,125):111,547*0,125=13,943 [B] 
V3(3/1,5/0,125): 
(1224,695/3*2)*0,125=102,058 [C] 
1224,695*0,125=153,087 [G] 
V2b(3/1,5/0,125):(150,308/3*2)*0,125=12,526 [D] 
V2b(1,5/1,5/0,25):(81,916/2)*0,25=10,240 [E] 
Celkem: A+B+C+G+D+E=653,252 [H]</t>
  </si>
  <si>
    <t>917223</t>
  </si>
  <si>
    <t>SILNIČNÍ A CHODNÍKOVÉ OBRUBY Z BETONOVÝCH OBRUBNÍKŮ ŠÍŘ 100MM</t>
  </si>
  <si>
    <t>u propustku č.4, viz.výkr č.5.2 
(0,85+2,90)*4=15,000 [A]</t>
  </si>
  <si>
    <t>917224</t>
  </si>
  <si>
    <t>SILNIČNÍ A CHODNÍKOVÉ OBRUBY Z BETONOVÝCH OBRUBNÍKŮ ŠÍŘ 150MM</t>
  </si>
  <si>
    <t>u propustku č.4, viz.výkr č.5.2 
3,00*4=12,000 [A]</t>
  </si>
  <si>
    <t>těsnění vozovky u obrub a říms propustku č.4: 
5,96+5,85+3*4=23,810 [B]</t>
  </si>
  <si>
    <t>93135</t>
  </si>
  <si>
    <t>TĚSNĚNÍ DILATAČ SPAR PRYŽ PÁSKOU NEBO KRUH PROFILEM</t>
  </si>
  <si>
    <t>935832</t>
  </si>
  <si>
    <t>ŽLABY A RIGOLY DLÁŽDĚNÉ Z LOMOVÉHO KAMENE TL DO 250MMM DO BETONU TL 100MM</t>
  </si>
  <si>
    <t>u propustku č.4, viz.výkr č.5.2 
žlab vlevo:0,5*7,2=3,600 [A] 
žlab vpravo:0,5*3,6+1,5=3,300 [B] 
Celkem: A+B=6,900 [C]</t>
  </si>
  <si>
    <t>propustek č.4 
9,635*1,50*2,00=28,905 [A]</t>
  </si>
  <si>
    <t>96615</t>
  </si>
  <si>
    <t>BOURÁNÍ KONSTRUKCÍ Z PROSTÉHO BETONU</t>
  </si>
  <si>
    <t>propustek č.4: 
torket: 
(7,20+11,50+12,90+10,80+7,90)*0,10=5,030 [A]</t>
  </si>
  <si>
    <t>propustek č.4: 
římsa: 
0,40m2*5,90=2,360 [A] 
0,30m2*6,00=1,800 [B] 
Celkem: A+B=4,160 [C]</t>
  </si>
  <si>
    <t>SO 104</t>
  </si>
  <si>
    <t>km 4,373 - Čechtice</t>
  </si>
  <si>
    <t>viz.pol.17120:1673,418=1 673,418 [A]</t>
  </si>
  <si>
    <t>viz.pol.11332:16,49*2,00=32,980 [B] 
viz.pol.96613:60,667*2,50=151,668 [A] 
Celkem: B+A=184,648 [C]</t>
  </si>
  <si>
    <t>pro pol.17411: 
167,025=167,025 [A]</t>
  </si>
  <si>
    <t>pro pol.18221: 
85,21*0,10=8,521 [A]</t>
  </si>
  <si>
    <t>sonda v místě křížení s podzemním  vedením 
přeložení kabelů</t>
  </si>
  <si>
    <t>6=6,000 [A]</t>
  </si>
  <si>
    <t>změřeno ze situace 
krajnice a sjezdy: 
4415,50+272,627=4 688,127 [D] 
svahy: 
(52,946+12,60+23,956)*1,30=116,353 [E] 
Celkem: D+E=4 804,480 [F]</t>
  </si>
  <si>
    <t>nad propustkem č.6: 
8,50*9,70*0,20=16,490 [B]</t>
  </si>
  <si>
    <t>změřeno ze situace 
vozovka:  
19038,744*0,120=2 284,649 [A] 
rozjezdy: 
142,893*0,050=7,145 [E] 
92,30*0,060=5,538 [F] 
47,70*0,050=2,385 [G] 
vozovka na mostě: 
398,571*0,110=43,843 [B] 
odečet pol.11372.b 
-485,303=- 485,303 [C] 
Celkem: A+E+F+G+B+C=1 858,257 [H]</t>
  </si>
  <si>
    <t>viz.pol.56362:4688,127*0,10=468,813 [A] 
viz.pol.567306:16,49=16,490 [C] 
Celkem: A+C=485,303 [D]</t>
  </si>
  <si>
    <t>4051,259=4 051,259 [A]</t>
  </si>
  <si>
    <t>pročištění propustků pod hospodářskými sjezdy 
8,00+8,00+8,00=24,000 [A] 
9,50+7,50=17,000 [B] 
4,50*2=9,000 [C] 
6,50=6,500 [D] 
Celkem: A+B+C+D=56,500 [E]</t>
  </si>
  <si>
    <t>pročištění propustků pod hospodářskými sjezdy 
15,50=15,500 [A]</t>
  </si>
  <si>
    <t>propustek č.6 
12,50*10,00=125,000 [A]</t>
  </si>
  <si>
    <t>pro kabel.chráničky 
153,50*0,30*1,00=46,050 [A]</t>
  </si>
  <si>
    <t>přebytečná zemina 
viz.pol.11130:4804,480*0,10=480,448 [A] 
viz.pol.12931:4051,259*0,25=1 012,815 [B] 
viz.pol.129946:56,50*0,40*0,30=6,780 [C] 
viz.pol.129957:15,50*0,50*0,30=2,325 [D] 
viz.pol.13173:125,00=125,000 [E] 
viz.pol.13273:46,050=46,050 [G] 
Celkem: A+B+C+D+E+G=1 673,418 [H]</t>
  </si>
  <si>
    <t>propustek č.6: 
144,00=144,000 [A] 
rýha: 
46,050-13,815=32,235 [B] 
Celkem: A+B=176,235 [C]</t>
  </si>
  <si>
    <t>obsyp kabelů 
153,50*0,30*0,30=13,815 [A]</t>
  </si>
  <si>
    <t>u propustku č.6 
120,00=120,000 [A]</t>
  </si>
  <si>
    <t>svahy: 
(52,946+12,60)*1,30=85,210 [A]</t>
  </si>
  <si>
    <t>svahy: 
((52,946+12,60)*1,30)*2=170,420 [A]</t>
  </si>
  <si>
    <t>propustek č.6 - podkladní prahy 
(0,80*0,150*0,20)*28=0,672 [A]</t>
  </si>
  <si>
    <t>pod dlažbu 
svah: 
(23,956*1,30)*0,150=4,671 [A]</t>
  </si>
  <si>
    <t>propustek č.6 
3,50*17,00*0,150=8,925 [A]</t>
  </si>
  <si>
    <t>svah: 
(23,956*1,30)*0,150=4,671 [A]</t>
  </si>
  <si>
    <t>změřeno ze situace 
krajnice a sjezdy: 
4415,50+272,627=4 688,127 [D]</t>
  </si>
  <si>
    <t>doplnění nad propustkem č.6: 
8,30*9,90*0,20=16,434 [D]</t>
  </si>
  <si>
    <t>doplnění nad propustkem č.6: 
8,30*9,70*0,20=16,102 [D] 
Celkem: D=16,102 [E]</t>
  </si>
  <si>
    <t>567306</t>
  </si>
  <si>
    <t>VRSTVY PRO OBNOVU A OPRAVY Z RECYKLOVANÉHO MATERIÁLU</t>
  </si>
  <si>
    <t>doplnění nad propustkem č.6: 
8,50*9,70*0,20=16,490 [B]</t>
  </si>
  <si>
    <t>změřeno ze situace 
vozovka: 
19038,744*1,15=21 894,556 [A] 
Celkem: A=21 894,556 [B]</t>
  </si>
  <si>
    <t>změřeno ze situace 
vozovka: 
19038,744*1,15=21 894,556 [A] 
rozjezdy: 
47,70=47,700 [B] 
Celkem: A+B=21 942,256 [C]</t>
  </si>
  <si>
    <t>změřeno ze situace 
vozovka + rozjezdy: 
19038,744*1,05=19 990,681 [A] 
19038,744*1,10=20 942,618 [D] 
142,893+92,30=235,193 [F] 
na mostě: 
398,571*2=797,142 [B] 
Celkem: A+D+F+B=41 965,634 [G]</t>
  </si>
  <si>
    <t>změřeno ze situace 
2737*1,50*2=8 211,000 [A]</t>
  </si>
  <si>
    <t>změřeno ze situace 
vozovka:  rozjezdy: 
19038,744=19 038,744 [D] 
rozjezdy: 
142,893=142,893 [A] 
na mostě: 
398,571=398,571 [B] 
Celkem: D+A+B=19 580,208 [E]</t>
  </si>
  <si>
    <t>změřeno ze situace 
vozovka + rozjezdy: 
19038,744*1,05=19 990,681 [A] 
rozjezdy: 
92,30=92,300 [D] 
na mostě: 
398,571=398,571 [B] 
Celkem: A+D+B=20 481,552 [E]</t>
  </si>
  <si>
    <t>změřeno ze situace 
vozovka: 
19038,744*1,10=20 942,618 [A] 
rozjezdy: 
47,70=47,700 [B] 
Celkem: A+B=20 990,318 [C]</t>
  </si>
  <si>
    <t>napojení vozovky 
224,522=224,522 [A]</t>
  </si>
  <si>
    <t>8,5+8,5+111=128,000 [A] 
8,5+8,5+8,5=25,500 [B] 
Celkem: A+B=153,500 [C]</t>
  </si>
  <si>
    <t>propustek č.6 
1,00m2*16,70=16,700 [A] 
1,60*0,20*16,70=5,344 [B] 
odečet podkl.prahy: 
-0,672=-0,672 [C] 
Celkem: A+B+C=21,372 [D]</t>
  </si>
  <si>
    <t>160,00+1*10,00=170,000 [A] 
140,00+1*10,00=150,000 [B] 
60,00+2*10,00=80,000 [C] 
124,00+2*10,00=144,000 [D] 
120,00+2*10,00=140,000 [E] 
108,00+2*10,00=128,000 [F] 
92,00+2*10,00=112,000 [G] 
Celkem: A+B+C+D+E+F+G=924,000 [H]</t>
  </si>
  <si>
    <t>SVODIDLO OCEL SILNIČ JEDNOSTR, ÚROVEŇ ZADRŽ N1, N2 - DEMONTÁŽ S PŘESUNEM</t>
  </si>
  <si>
    <t>171,00+153,00=324,000 [A] 
124,00+120,00=244,000 [B] 
108,00+88,00=196,000 [C] 
Celkem: A+B+C=764,000 [D]</t>
  </si>
  <si>
    <t>Z11g:10=10,000 [A]</t>
  </si>
  <si>
    <t>112=112,000 [A]</t>
  </si>
  <si>
    <t>18=18,000 [A]</t>
  </si>
  <si>
    <t>4=4,000 [A]</t>
  </si>
  <si>
    <t>V4(0,125):5553,261*0,125=694,158 [A] 
V1a(0,125):407,866*0,125=50,983 [B] 
V3(3/1,5/0,125): 
(1340,141/3*2)*0,125=111,678 [C] 
1340,141*0,125=167,518 [G] 
V2b(3/1,5/0,125):(1048,912/3*2)*0,125=87,409 [D] 
V2b(1,5/1,5/0,25):(40,481/2)*0,25=5,060 [E] 
Celkem: A+B+C+G+D+E=1 116,806 [H]</t>
  </si>
  <si>
    <t>9183E2</t>
  </si>
  <si>
    <t>PROPUSTY Z TRUB DN 800MM ŽELEZOBETONOVÝCH</t>
  </si>
  <si>
    <t>16,70*2=33,400 [A]</t>
  </si>
  <si>
    <t>propustek č.6: 
klenba:1,10*10,00=11,000 [A] 
opěra:1,50*10,00=15,000 [B] 
základy:2,50*10,00=25,000 [C] 
vtok+výtok: 
římsa: 
0,11*3,50=0,385 [D] 
0,12*3,60=0,432 [E] 
čelo: 
5,50*0,50=2,750 [F] 
7,00*0,50=3,500 [G] 
křídlo: 
2,70*0,50=1,350 [H] 
2,50*0,50=1,250 [I] 
Celkem: A+B+C+D+E+F+G+H+I=60,667 [J]</t>
  </si>
  <si>
    <t>SO 105</t>
  </si>
  <si>
    <t>Čechtice intravilán</t>
  </si>
  <si>
    <t>viz.pol.17120:264,153=264,153 [A]</t>
  </si>
  <si>
    <t>viz.pol.11352:30,40*0,102=3,101 [A]</t>
  </si>
  <si>
    <t>pro pol.17411: 
31,65=31,650 [A]</t>
  </si>
  <si>
    <t>9=9,000 [A]</t>
  </si>
  <si>
    <t>změřeno ze situace 
krajnice a sjezdy: 
840,00+142,386=982,386 [A]</t>
  </si>
  <si>
    <t>změřeno ze situace 
snížení nivelety: 
vozovka+vozovka v místě bud.ostrůvku: 
(10371,753+19,50)*0,090=935,213 [A] 
vozovka rozjezdy: 
1544,446*0,090=139,000 [B] 
Celkem: A+B=1 074,213 [C]</t>
  </si>
  <si>
    <t>změřeno ze situace 
4428,375*0,10=442,838 [A]</t>
  </si>
  <si>
    <t>11352</t>
  </si>
  <si>
    <t>ODSTRANĚNÍ CHODNÍKOVÝCH A SILNIČNÍCH OBRUBNÍKŮ BETONOVÝCH</t>
  </si>
  <si>
    <t>odstranění stávajících - předpoklad 10%: 
304,00/100*10=30,400 [B]</t>
  </si>
  <si>
    <t>změřeno ze situace 
vozovka+vozovka v místě bud.ostrůvku: 
(10371,753+19,50)*0,110=1 143,038 [A] 
vozovka rozjezdy: 
1544,446*0,040=61,778 [B] 
1029,70*0,070=72,079 [F] 
514,90*0,070=36,043 [G] 
vozovka v "místě kostek": 
4428,375*0,040=177,135 [C] 
odečet pol.11372.b 
-98,239=-98,239 [D] 
Celkem: A+B+F+G+C+D=1 391,834 [H]</t>
  </si>
  <si>
    <t>viz.pol.56362:982,386*0,10=98,239 [A] 
Celkem: A=98,239 [B]</t>
  </si>
  <si>
    <t>u obrub 
304,00=304,000 [A]</t>
  </si>
  <si>
    <t>395,997=395,997 [A]</t>
  </si>
  <si>
    <t>pročištění propustků pod hospodářskými sjezdy 
5,50+5,50+6,00=17,000 [A]</t>
  </si>
  <si>
    <t>pročištění propustků pod hospodářskými sjezdy 
10,50=10,500 [A]</t>
  </si>
  <si>
    <t>pro kabel.chráničky 
211,00*0,30*1,00=63,300 [A]</t>
  </si>
  <si>
    <t>přebytečná zemina 
viz.pol.11130:982,386*0,10=98,239 [A] 
viz.pol.12931:395,997*0,25=98,999 [B] 
viz.pol.129946:17*0,40*0,30=2,040 [C] 
viz.pol.129957:10,50*0,50*0,30=1,575 [D] 
viz.pol.13273:63,30=63,300 [F] 
Celkem: A+B+C+D+F=264,153 [G]</t>
  </si>
  <si>
    <t>rýha: 
63,30-18,99=44,310 [B] 
Celkem</t>
  </si>
  <si>
    <t>obsyp kabelů 
211,00*0,30*0,30=18,990 [A]</t>
  </si>
  <si>
    <t>vozovka-ostrůvek 
19,50m2*1,40=27,300 [A]</t>
  </si>
  <si>
    <t>56333</t>
  </si>
  <si>
    <t>VOZOVKOVÉ VRSTVY ZE ŠTĚRKODRTI TL. DO 150MM</t>
  </si>
  <si>
    <t>56334</t>
  </si>
  <si>
    <t>VOZOVKOVÉ VRSTVY ZE ŠTĚRKODRTI TL. DO 200MM</t>
  </si>
  <si>
    <t>- bude využit materiál z pol.11372 v rámci SO</t>
  </si>
  <si>
    <t>změřeno ze situace 
doplnění v "místě kostek" 
4428,375*0,050=221,419 [A]</t>
  </si>
  <si>
    <t>změřeno ze situace 
vozovka: 
10371,753*1,16=12 031,233 [A] 
Celkem: A=12 031,233 [B]</t>
  </si>
  <si>
    <t>změřeno ze situace 
vozovka: 
10371,753*1,16=12 031,233 [A] 
vozovka rozjezdy: 
514,90=514,900 [B] 
Celkem: A+B=12 546,133 [C]</t>
  </si>
  <si>
    <t>změřeno ze situace 
vozovka: 
10371,753*1,05=10 890,341 [A] 
10371,753*1,10=11 408,928 [E] 
vozovka rozjezdy: 
1544,446+1029,70=2 574,146 [B] 
Celkem: A+E+B=24 873,415 [F]</t>
  </si>
  <si>
    <t>změřeno ze situace 
vozovka: 
10371,753=10 371,753 [A] 
vozovka rozjezdy: 
1544,446=1 544,446 [B] 
Celkem: A+B=11 916,199 [C]</t>
  </si>
  <si>
    <t>změřeno ze situace 
vozovka: 
10371,753*1,05=10 890,341 [A] 
vozovka rozjezdy: 
1029,70=1 029,700 [B] 
Celkem: A+B=11 920,041 [C]</t>
  </si>
  <si>
    <t>změřeno ze situace 
vozovka: 
10371,753*1,10=11 408,928 [A] 
vozovka rozjezdy: 
514,90=514,900 [B] 
Celkem: A+B=11 923,828 [C]</t>
  </si>
  <si>
    <t>58221</t>
  </si>
  <si>
    <t>DLÁŽDĚNÉ KRYTY Z DROBNÝCH KOSTEK DO LOŽE Z KAMENIVA</t>
  </si>
  <si>
    <t>vozovka-ostrůvek 
19,50m2=19,500 [A]</t>
  </si>
  <si>
    <t>napojení vozovky: 
1171,40=1 171,400 [A]</t>
  </si>
  <si>
    <t>10,00+79,00=89,000 [A] 
2*10,00=20,000 [B] 
63,00+11,00=74,000 [C] 
11,50+8,50+8,00=28,000 [D] 
Celkem: A+B+C+D=211,000 [E]</t>
  </si>
  <si>
    <t>15=15,000 [A]</t>
  </si>
  <si>
    <t>V4(0,125):2198,193*0,125=274,774 [A] 
V1a(0,125):1322,025*0,125=165,253 [B] 
V2b(3/1,5/0,125):(314,436/3*2)*0,125=26,203 [D] 
V2b(1,5/1,5/0,25):(300,927/2)*0,25=37,616 [E] 
V10d(0,5/0,5/0,25):(117,621/2)*0,25=14,703 [G] 
V5:6,00*0,50=3,000 [H] 
V13a:138,108=138,108 [I] 
V7a:11,75=11,750 [J] 
Celkem: A+B+D+E+G+H+I+J=671,407 [K]</t>
  </si>
  <si>
    <t>žlutá barva</t>
  </si>
  <si>
    <t>V7:20,00=20,000 [A]</t>
  </si>
  <si>
    <t>91551</t>
  </si>
  <si>
    <t>VODOROVNÉ DOPRAVNÍ ZNAČENÍ - PŘEDEM PŘIPRAVENÉ SYMBOLY</t>
  </si>
  <si>
    <t>V9a:8=8,000 [A]</t>
  </si>
  <si>
    <t>vozovka-ostrůvek: 
23,70=23,700 [A] 
náhrada stávajících - předpoklad 10%: 
304,00/100*10=30,400 [B] 
Celkem: A+B=54,100 [C]</t>
  </si>
  <si>
    <t>SO 106</t>
  </si>
  <si>
    <t>Čechtice - KÚ</t>
  </si>
  <si>
    <t>viz.pol.17120:1492,87=1 492,870 [A]</t>
  </si>
  <si>
    <t>viz.pol.11332:19,074*2,00=38,148 [F] 
viz.pol.96613:85,30*2,20=187,660 [A] 
viz.pol.96615:9,70*2,40=23,280 [B] 
viz.pol.96616:5,848*2,50=14,620 [C] 
viz.pol.966357:10,30*0,430=4,429 [D] 
Celkem: F+A+B+C+D=268,137 [G]</t>
  </si>
  <si>
    <t>pro pol.17411:121,50=121,500 [A]</t>
  </si>
  <si>
    <t>pro pol.18221:47,317*0,10=4,732 [A]</t>
  </si>
  <si>
    <t>11120</t>
  </si>
  <si>
    <t>ODSTRANĚNÍ KŘOVIN</t>
  </si>
  <si>
    <t>včetně odvozu a likvidace dle možností zhotovitele</t>
  </si>
  <si>
    <t>30,00=30,000 [A]</t>
  </si>
  <si>
    <t>změřeno ze situace: 
krajinice a sjezdy: 
3988,50+190,844=4 179,344 [A] 
svahy: 
(28,776+7,622+22,005)*1,30=75,924 [B] 
Celkem: A+B=4 255,268 [C]</t>
  </si>
  <si>
    <t>nad propustkem č.9 
5,10*9,50*0,20=9,690 [A] 
nad propustkem č.10 
5,10*9,20*0,20=9,384 [B] 
Celkem: A+B=19,074 [C]</t>
  </si>
  <si>
    <t>materiál odkoupí zhotovitel</t>
  </si>
  <si>
    <t>změřeno ze situace: 
vozovka: 
18677,708*0,120=2 241,325 [A] 
vozovka na mostě: 
421,970*0,110=46,417 [B] 
rozjezdy: 
224,183*0,050=11,209 [D] 
149,50*0,060=8,970 [G] 
74,80*0,060=4,488 [H] 
odečet pol.11372.b: 
-417,934=- 417,934 [E] 
Celkem: A+B+D+G+H+E=1 894,475 [I]</t>
  </si>
  <si>
    <t>materiál bude použit v rámci stavby</t>
  </si>
  <si>
    <t>viz.pol.56362:4179,344*0,10=417,934 [A] 
Celkem: A=417,934 [B]</t>
  </si>
  <si>
    <t>propustek č.8-u římsy 
4,090=4,090 [A]</t>
  </si>
  <si>
    <t>pro pol.17411:121,50=121,500 [F]</t>
  </si>
  <si>
    <t>změřeno ze situace: 
3232,652=3 232,652 [A]</t>
  </si>
  <si>
    <t>propustek č.8 
1,20*0,50*14,45=8,670 [A]</t>
  </si>
  <si>
    <t>pročištění propustků pod hospodářskými sjezdy 
11,00*3=33,000 [A] 
12,00+10,00+10,00=32,000 [B] 
10,50+2,50=13,000 [C] 
Celkem: A+B+C=78,000 [D]</t>
  </si>
  <si>
    <t>pročištění propustků pod hospodářskými sjezdy 
8,00+13,50=21,500 [A]</t>
  </si>
  <si>
    <t>12996</t>
  </si>
  <si>
    <t>ČIŠTĚNÍ POTRUBÍ DN DO 800MM</t>
  </si>
  <si>
    <t>čištění propustku č.7 
13,00=13,000 [A]</t>
  </si>
  <si>
    <t>propustek č.9:11,00m2*10,00=110,000 [A] 
propustek č.10:12,50m2*10,00=125,000 [B] 
Celkem: A+B=235,000 [C]</t>
  </si>
  <si>
    <t>přebytečná zemina 
viz.pol.11130:4255,268*0,10=425,527 [A] 
viz.pol.12931:3232,652*0,25=808,163 [B] 
viz.pol.12940:8,67=8,670 [C] 
viz.pol.129946:78,00*0,40*0,30=9,360 [D] 
viz.pol.129957:21,50*0,50*0,30=3,225 [E] 
viz.pol.12996:13,00*0,75*0,30=2,925 [F] 
viz.pol.13173:235,00=235,000 [H] 
Celkem: A+B+C+D+E+F+H=1 492,870 [I]</t>
  </si>
  <si>
    <t>propustek č.9 
59,00=59,000 [A] 
propustek č.10 
55,00=55,000 [B] 
propustek č.8 
7,50=7,500 [D] 
Celkem: A+B+D=121,500 [E]</t>
  </si>
  <si>
    <t>propustek č.9: 
14,50*1,80=26,100 [A] 
5,10*9,50=48,450 [G] 
propustek č.10: 
13,70*1,80=24,660 [B] 
5,10*9,20=46,920 [F] 
Celkem: A+G+B+F=146,130 [H]</t>
  </si>
  <si>
    <t>svahy: 
(28,776+7,622)*1,30=47,317 [A]</t>
  </si>
  <si>
    <t>ošetřování 2 x 
svahy: 
((28,776+7,622)*1,30)*2=94,635 [A]</t>
  </si>
  <si>
    <t>propustek č.8 
29,00=29,000 [A]</t>
  </si>
  <si>
    <t>podkladní prahy 
propustek č.9 
(0,80*0,150*0,150)*14=0,252 [A] 
propustek č.10 
(0,80*0,150*0,150)*12=0,216 [B] 
Celkem: A+B=0,468 [C]</t>
  </si>
  <si>
    <t>svah u propustků č.9 a 10 pod dlažbu: 
(22,005*1,30)*0,10=2,861 [A] 
propustek č.8-pod dlažbu 
(1,20*14,50+6,90)*0,10=2,430 [B] 
Celkem: A+B=5,291 [C]</t>
  </si>
  <si>
    <t>propustek č.9:14,50*1,80*0,150=3,915 [A] 
propustek č.10:13,70*1,80*0,150=3,699 [B] 
Celkem: A+B=7,614 [C]</t>
  </si>
  <si>
    <t>svah u propustků č.9 a 10: 
(22,005*1,30)*0,150=4,291 [A] 
propustek č.8 
(1,20*14,50+6,90)*0,20=4,860 [B] 
Celkem: A+B=9,151 [C]</t>
  </si>
  <si>
    <t>propustek č.8 
0,80*0,40*4,10=1,312 [A]</t>
  </si>
  <si>
    <t>změřeno ze situace: 
krajinice a sjezdy: 
3988,50+190,844=4 179,344 [A]</t>
  </si>
  <si>
    <t>nad propustkem č.9 
4,90*9,50*0,20=9,310 [A] 
nad propustkem č.10 
4,90*9,20*0,20=9,016 [B] 
Celkem: A+B=18,326 [C]</t>
  </si>
  <si>
    <t>změřeno ze situace: 
vozovka: 
18677,708*1,15=21 479,364 [A]</t>
  </si>
  <si>
    <t>změřeno ze situace: 
vozovka: 
18677,708*1,15=21 479,364 [A] 
vozovka-rozjezdy: 
74,80=74,800 [B] 
Celkem: A+B=21 554,164 [C]</t>
  </si>
  <si>
    <t>změřeno ze situace: 
vozovka: 
18677,708*1,05=19 611,593 [A] 
18677,708*1,10=20 545,479 [F] 
vozovka na mostě: 
421,970*2=843,940 [B] 
vozovka-rozjezdy: 
224,183+149,50=373,683 [D] 
Celkem: A+F+B+D=41 374,695 [G]</t>
  </si>
  <si>
    <t>změřeno ze situace: 
2585*1,50*2=7 755,000 [A]</t>
  </si>
  <si>
    <t>změřeno ze situace: 
vozovka: 
18677,708=18 677,708 [A] 
vozovka na mostě: 
421,970=421,970 [B] 
vozovka-rozjezdy: 
224,183=224,183 [D] 
Celkem: A+B+D=19 323,861 [E]</t>
  </si>
  <si>
    <t>změřeno ze situace: 
vozovka: 
18677,708*1,05=19 611,593 [A] 
vozovka na mostě: 
421,970=421,970 [B] 
vozovka-rozjezdy: 
149,50=149,500 [D] 
Celkem: A+B+D=20 183,063 [E]</t>
  </si>
  <si>
    <t>změřeno ze situace: 
vozovka: 
18677,708*1,10=20 545,479 [A] 
vozovka na mostě: 
421,970=421,970 [B] 
vozovka-rozjezdy: 
74,80=74,800 [D] 
Celkem: A+B+D=21 042,249 [E]</t>
  </si>
  <si>
    <t>napojení vozovky 
110,125=110,125 [A]</t>
  </si>
  <si>
    <t>propustek č.8 
římsa: 
0,90*4,090+2*(0,20*0,50)=3,881 [B]</t>
  </si>
  <si>
    <t>propustek č.8 
(3,50+1,40+0,60)m2=5,500 [A] 
římsa: 
0,90*4,090+2*(0,20*0,50)=3,881 [B] 
Celkem: A+B=9,381 [C]</t>
  </si>
  <si>
    <t>propustek č.8 
římsa: 
4,09*2+2*0,50=9,180 [A]</t>
  </si>
  <si>
    <t>propustek č.8-torket 
14,00=14,000 [A]</t>
  </si>
  <si>
    <t>propustek č.8 
(3,50+1,40+0,60)m2=5,500 [A]</t>
  </si>
  <si>
    <t>propustek č.8 
(3,50+1,40+0,60)m2*2=11,000 [A]</t>
  </si>
  <si>
    <t>propustek č.8-římsa 
4,090*0,30=1,227 [A]</t>
  </si>
  <si>
    <t>propustek č.9 
0,45m3*14,50=6,525 [A] 
odečet podkladků: 
-0,252=-0,252 [B] 
propustek č.10: 
0,45m3*13,70=6,165 [C] 
odečet podkladků: 
-0,216=-0,216 [D] 
Celkem: A+B+C+D=12,222 [E]</t>
  </si>
  <si>
    <t>propustek č.9:4,00*2=8,000 [A] 
propustek č.10:3,70*2=7,400 [B] 
Celkem: A+B=15,400 [C]</t>
  </si>
  <si>
    <t>148,00+2*10,00=168,000 [A] 
200,00+2*10,00=220,000 [B] 
110,00+2*10,00=130,000 [C] 
68,00+1*10,00=78,000 [D] 
28,00+1*10,00=38,000 [E] 
280,00+2*10,00=300,000 [F] 
Celkem: A+B+C+D+E+F=934,000 [G]</t>
  </si>
  <si>
    <t>168,00=168,000 [A] 
216,00=216,000 [B] 
124,00=124,000 [C] 
67,00=67,000 [D] 
14,00=14,000 [E] 
303,50=303,500 [F] 
Celkem: A+B+C+D+E+F=892,500 [G]</t>
  </si>
  <si>
    <t>108=108,000 [A]</t>
  </si>
  <si>
    <t>57=57,000 [A]</t>
  </si>
  <si>
    <t>V4(0,125):5202,85*0,125=650,356 [A] 
V1a(0,125):287,747*0,125=35,968 [B] 
V3(3/1,5/0,125): 
(985,797/3*2)*0,125=82,150 [C] 
985,797*0,125=123,225 [G] 
V2b(3/1,5/0,125):(1374,782/3*2)*0,125=114,565 [D] 
V2b(1,5/1,5/0,25):(93,803/2)*0,25=11,725 [E] 
Celkem: A+B+C+G+D+E=1 017,989 [H]</t>
  </si>
  <si>
    <t>9183D2</t>
  </si>
  <si>
    <t>PROPUSTY Z TRUB DN 600MM ŽELEZOBETONOVÝCH</t>
  </si>
  <si>
    <t>propustek č.9 
14,50=14,500 [A] 
propustek č.10 
13,70=13,700 [B] 
Celkem: A+B=28,200 [C]</t>
  </si>
  <si>
    <t>prpustek č.8 - torket 
14,00=14,000 [A] 
římsa: 
0,90*4,090+2*(0,20*0,50)=3,881 [B] 
Celkem: A+B=17,881 [C]</t>
  </si>
  <si>
    <t>propustek č.8 
1,20*1,155*14,45=20,028 [A]</t>
  </si>
  <si>
    <t>propustek č.8-kamenné křídlo 
22,00=22,000 [A] 
propustek č.9 
klenba-střední část:1,10m2*10,00=11,000 [B] 
opěra-střední část:1,50m2*10,00=15,000 [C] 
čelo-výtok:6,20m2*0,50=3,100 [D] 
křídlo-výtok:2,40m2*0,50=1,200 [E] 
propustek č.10 
čelo-vtok:7m2*0,50=3,500 [F] 
čelo-výtok:5m2*0,50=2,500 [G] 
středová část: 
klenba:0,70m2*10,00=7,000 [H] 
opěra:1m2*10,00=10,000 [I] 
základy:1m2*10,00=10,000 [J] 
Celkem: A+B+C+D+E+F+G+H+I+J=85,300 [K]</t>
  </si>
  <si>
    <t>propustek č.9 
čelo-vtok:6,50m2*0,50=3,250 [B] 
křídlo-vtok:2m2*0,50=1,000 [F] 
propustek č.10: 
křídlo-výtok:1,60m2*0,50=0,800 [C] 
křídlo-vtok:2,30m2*0,50=1,150 [D] 
čelo-vtok:7m2*0,50=3,500 [G] 
Celkem: B+F+C+D+G=9,700 [H]</t>
  </si>
  <si>
    <t>propustek č.9 
římsa-výtok:0,10m2*4,20=0,420 [A] 
římsa-vtok:0,15m2*4,60=0,690 [B] 
propustek č.10: 
římsa-výtok:1m2*4,15=4,150 [C] 
římsa-vtok:0,14m2*4,20=0,588 [D] 
Celkem: A+B+C+D=5,848 [E]</t>
  </si>
  <si>
    <t>966357</t>
  </si>
  <si>
    <t>BOURÁNÍ PROPUSTŮ Z TRUB DN DO 500MM</t>
  </si>
  <si>
    <t>propustek č.10:10,30=10,300 [A]</t>
  </si>
</sst>
</file>

<file path=xl/styles.xml><?xml version="1.0" encoding="utf-8"?>
<styleSheet xmlns="http://schemas.openxmlformats.org/spreadsheetml/2006/main">
  <numFmts count="2">
    <numFmt numFmtId="177" formatCode="#,##0.00"/>
    <numFmt numFmtId="178" formatCode="#,##0.000"/>
  </numFmts>
  <fonts count="7">
    <font>
      <sz val="10"/>
      <name val="Arial"/>
      <family val="0"/>
    </font>
    <font>
      <b/>
      <sz val="16"/>
      <color indexed="8"/>
      <name val="Arial"/>
      <family val="0"/>
    </font>
    <font>
      <b/>
      <sz val="16"/>
      <name val="Arial"/>
      <family val="0"/>
    </font>
    <font>
      <b/>
      <sz val="10"/>
      <name val="Arial"/>
      <family val="0"/>
    </font>
    <font>
      <sz val="10"/>
      <color indexed="9"/>
      <name val="Arial"/>
      <family val="0"/>
    </font>
    <font>
      <b/>
      <sz val="11"/>
      <name val="Arial"/>
      <family val="0"/>
    </font>
    <font>
      <i/>
      <sz val="10"/>
      <name val="Arial"/>
      <family val="0"/>
    </font>
  </fonts>
  <fills count="5">
    <fill>
      <patternFill/>
    </fill>
    <fill>
      <patternFill patternType="gray125"/>
    </fill>
    <fill>
      <patternFill patternType="solid">
        <fgColor rgb="FFD9D9D9"/>
        <bgColor indexed="64"/>
      </patternFill>
    </fill>
    <fill>
      <patternFill patternType="solid">
        <fgColor rgb="FFCB441A"/>
        <bgColor indexed="64"/>
      </patternFill>
    </fill>
    <fill>
      <patternFill patternType="solid">
        <fgColor rgb="FFADD8E6"/>
        <bgColor indexed="64"/>
      </patternFill>
    </fill>
  </fills>
  <borders count="7">
    <border>
      <left/>
      <right/>
      <top/>
      <bottom/>
      <diagonal/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</borders>
  <cellStyleXfs count="20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44">
    <xf numFmtId="0" fontId="0" fillId="0" borderId="0" xfId="0" applyAlignment="1">
      <alignment vertical="center"/>
    </xf>
    <xf numFmtId="0" fontId="0" fillId="2" borderId="0" xfId="0" applyFill="1" applyAlignment="1">
      <alignment vertical="center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vertical="center"/>
    </xf>
    <xf numFmtId="0" fontId="3" fillId="2" borderId="0" xfId="0" applyFont="1" applyFill="1" applyAlignment="1">
      <alignment horizontal="right" vertical="center"/>
    </xf>
    <xf numFmtId="0" fontId="4" fillId="3" borderId="1" xfId="0" applyFont="1" applyFill="1" applyBorder="1" applyAlignment="1">
      <alignment horizontal="center" vertical="center"/>
    </xf>
    <xf numFmtId="0" fontId="0" fillId="2" borderId="2" xfId="0" applyFill="1" applyBorder="1" applyAlignment="1">
      <alignment vertical="center"/>
    </xf>
    <xf numFmtId="177" fontId="3" fillId="2" borderId="0" xfId="0" applyNumberFormat="1" applyFont="1" applyFill="1" applyAlignment="1">
      <alignment horizontal="right" vertical="center"/>
    </xf>
    <xf numFmtId="0" fontId="0" fillId="2" borderId="1" xfId="0" applyFill="1" applyBorder="1" applyAlignment="1">
      <alignment horizontal="center" vertical="center"/>
    </xf>
    <xf numFmtId="0" fontId="0" fillId="2" borderId="3" xfId="0" applyFill="1" applyBorder="1" applyAlignment="1">
      <alignment vertical="center"/>
    </xf>
    <xf numFmtId="0" fontId="0" fillId="2" borderId="4" xfId="0" applyFill="1" applyBorder="1" applyAlignment="1">
      <alignment vertical="center"/>
    </xf>
    <xf numFmtId="0" fontId="0" fillId="2" borderId="5" xfId="0" applyFill="1" applyBorder="1" applyAlignment="1">
      <alignment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 applyAlignment="1">
      <alignment horizontal="right" vertical="center"/>
    </xf>
    <xf numFmtId="0" fontId="5" fillId="2" borderId="0" xfId="0" applyFont="1" applyFill="1" applyAlignment="1">
      <alignment horizontal="left" vertical="center"/>
    </xf>
    <xf numFmtId="0" fontId="4" fillId="3" borderId="1" xfId="0" applyFont="1" applyFill="1" applyBorder="1" applyAlignment="1">
      <alignment horizontal="center" vertical="center" wrapText="1"/>
    </xf>
    <xf numFmtId="0" fontId="5" fillId="2" borderId="2" xfId="0" applyFont="1" applyFill="1" applyBorder="1" applyAlignment="1">
      <alignment vertical="center"/>
    </xf>
    <xf numFmtId="0" fontId="5" fillId="2" borderId="2" xfId="0" applyFont="1" applyFill="1" applyBorder="1" applyAlignment="1">
      <alignment horizontal="right" vertical="center"/>
    </xf>
    <xf numFmtId="0" fontId="5" fillId="2" borderId="2" xfId="0" applyFont="1" applyFill="1" applyBorder="1" applyAlignment="1">
      <alignment horizontal="left" vertical="center"/>
    </xf>
    <xf numFmtId="0" fontId="0" fillId="2" borderId="6" xfId="0" applyFill="1" applyBorder="1" applyAlignment="1">
      <alignment vertical="center"/>
    </xf>
    <xf numFmtId="0" fontId="0" fillId="0" borderId="1" xfId="0" applyBorder="1" applyAlignment="1">
      <alignment horizontal="left" vertical="center"/>
    </xf>
    <xf numFmtId="177" fontId="0" fillId="0" borderId="1" xfId="0" applyNumberFormat="1" applyBorder="1" applyAlignment="1">
      <alignment horizontal="right" vertical="center"/>
    </xf>
    <xf numFmtId="0" fontId="3" fillId="2" borderId="5" xfId="0" applyFont="1" applyFill="1" applyBorder="1" applyAlignment="1">
      <alignment horizontal="right" vertical="center"/>
    </xf>
    <xf numFmtId="177" fontId="3" fillId="2" borderId="5" xfId="0" applyNumberFormat="1" applyFont="1" applyFill="1" applyBorder="1" applyAlignment="1">
      <alignment horizontal="center" vertical="center"/>
    </xf>
    <xf numFmtId="0" fontId="3" fillId="2" borderId="5" xfId="0" applyFont="1" applyFill="1" applyBorder="1" applyAlignment="1">
      <alignment vertical="center" wrapText="1"/>
    </xf>
    <xf numFmtId="0" fontId="0" fillId="0" borderId="1" xfId="0" applyBorder="1" applyAlignment="1">
      <alignment vertical="center"/>
    </xf>
    <xf numFmtId="0" fontId="3" fillId="2" borderId="6" xfId="0" applyFont="1" applyFill="1" applyBorder="1" applyAlignment="1">
      <alignment horizontal="right" vertical="center"/>
    </xf>
    <xf numFmtId="0" fontId="3" fillId="2" borderId="6" xfId="0" applyFont="1" applyFill="1" applyBorder="1" applyAlignment="1">
      <alignment vertical="center" wrapText="1"/>
    </xf>
    <xf numFmtId="177" fontId="3" fillId="2" borderId="6" xfId="0" applyNumberFormat="1" applyFont="1" applyFill="1" applyBorder="1" applyAlignment="1">
      <alignment horizontal="center" vertical="center"/>
    </xf>
    <xf numFmtId="0" fontId="0" fillId="0" borderId="1" xfId="0" applyBorder="1" applyAlignment="1">
      <alignment horizontal="right" vertical="center"/>
    </xf>
    <xf numFmtId="0" fontId="0" fillId="0" borderId="1" xfId="0" applyBorder="1" applyAlignment="1">
      <alignment vertical="center" wrapText="1"/>
    </xf>
    <xf numFmtId="0" fontId="0" fillId="0" borderId="1" xfId="0" applyBorder="1" applyAlignment="1">
      <alignment horizontal="center" vertical="center"/>
    </xf>
    <xf numFmtId="178" fontId="0" fillId="0" borderId="1" xfId="0" applyNumberFormat="1" applyBorder="1" applyAlignment="1">
      <alignment horizontal="center" vertical="center"/>
    </xf>
    <xf numFmtId="177" fontId="0" fillId="4" borderId="1" xfId="0" applyNumberFormat="1" applyFill="1" applyBorder="1" applyAlignment="1" applyProtection="1">
      <alignment horizontal="center" vertical="center"/>
      <protection locked="0"/>
    </xf>
    <xf numFmtId="177" fontId="0" fillId="0" borderId="1" xfId="0" applyNumberFormat="1" applyBorder="1" applyAlignment="1">
      <alignment horizontal="center" vertical="center"/>
    </xf>
    <xf numFmtId="0" fontId="0" fillId="0" borderId="5" xfId="0" applyBorder="1" applyAlignment="1">
      <alignment vertical="top"/>
    </xf>
    <xf numFmtId="0" fontId="0" fillId="0" borderId="1" xfId="0" applyBorder="1" applyAlignment="1">
      <alignment horizontal="left" vertical="center" wrapText="1"/>
    </xf>
    <xf numFmtId="0" fontId="0" fillId="0" borderId="0" xfId="0" applyAlignment="1">
      <alignment vertical="top"/>
    </xf>
    <xf numFmtId="0" fontId="6" fillId="0" borderId="1" xfId="0" applyFont="1" applyBorder="1" applyAlignment="1">
      <alignment horizontal="left" vertical="center" wrapText="1"/>
    </xf>
    <xf numFmtId="0" fontId="0" fillId="0" borderId="2" xfId="0" applyBorder="1" applyAlignment="1">
      <alignment vertical="top"/>
    </xf>
    <xf numFmtId="177" fontId="0" fillId="2" borderId="1" xfId="0" applyNumberFormat="1" applyFill="1" applyBorder="1" applyAlignment="1">
      <alignment horizontal="center" vertical="center"/>
    </xf>
    <xf numFmtId="177" fontId="3" fillId="2" borderId="0" xfId="0" applyNumberFormat="1" applyFont="1" applyFill="1" applyAlignment="1">
      <alignment horizontal="center" vertical="center"/>
    </xf>
    <xf numFmtId="0" fontId="3" fillId="2" borderId="2" xfId="0" applyFont="1" applyFill="1" applyBorder="1" applyAlignment="1">
      <alignment horizontal="right" vertical="center"/>
    </xf>
    <xf numFmtId="177" fontId="3" fillId="2" borderId="2" xfId="0" applyNumberFormat="1" applyFont="1" applyFill="1" applyBorder="1" applyAlignment="1">
      <alignment horizontal="center" vertic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0</xdr:row>
      <xdr:rowOff>28575</xdr:rowOff>
    </xdr:from>
    <xdr:to>
      <xdr:col>0</xdr:col>
      <xdr:colOff>1390650</xdr:colOff>
      <xdr:row>3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57150" y="28575"/>
          <a:ext cx="1343025" cy="5715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571500</xdr:colOff>
      <xdr:row>0</xdr:row>
      <xdr:rowOff>9525</xdr:rowOff>
    </xdr:from>
    <xdr:to>
      <xdr:col>2</xdr:col>
      <xdr:colOff>495300</xdr:colOff>
      <xdr:row>2</xdr:row>
      <xdr:rowOff>0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9525"/>
          <a:ext cx="1276350" cy="46672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8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16"/>
  <sheetViews>
    <sheetView tabSelected="1" workbookViewId="0" topLeftCell="A1"/>
  </sheetViews>
  <sheetFormatPr defaultColWidth="9.140625" defaultRowHeight="12.75" customHeight="1"/>
  <cols>
    <col min="1" max="1" width="25.7109375" style="0" customWidth="1"/>
    <col min="2" max="2" width="66.7109375" style="0" customWidth="1"/>
    <col min="3" max="5" width="20.7109375" style="0" customWidth="1"/>
  </cols>
  <sheetData>
    <row r="1" spans="1:5" ht="12.75" customHeight="1">
      <c r="A1" s="1"/>
      <c r="B1" s="1" t="s">
        <v>0</v>
      </c>
      <c r="C1" s="1"/>
      <c r="D1" s="1"/>
      <c r="E1" s="1"/>
    </row>
    <row r="2" spans="1:5" ht="12.75" customHeight="1">
      <c r="A2" s="1"/>
      <c r="B2" s="2" t="s">
        <v>1</v>
      </c>
      <c r="C2" s="1"/>
      <c r="D2" s="1"/>
      <c r="E2" s="1"/>
    </row>
    <row r="3" spans="1:5" ht="19.5" customHeight="1">
      <c r="A3" s="1"/>
      <c r="B3" s="1"/>
      <c r="C3" s="1"/>
      <c r="D3" s="1"/>
      <c r="E3" s="1"/>
    </row>
    <row r="4" spans="1:5" ht="19.5" customHeight="1">
      <c r="A4" s="1"/>
      <c r="B4" s="3" t="s">
        <v>2</v>
      </c>
      <c r="C4" s="1"/>
      <c r="D4" s="1"/>
      <c r="E4" s="1"/>
    </row>
    <row r="5" spans="1:5" ht="12.75" customHeight="1">
      <c r="A5" s="1"/>
      <c r="B5" s="1" t="s">
        <v>3</v>
      </c>
      <c r="C5" s="1"/>
      <c r="D5" s="1"/>
      <c r="E5" s="1"/>
    </row>
    <row r="6" spans="1:5" ht="12.75" customHeight="1">
      <c r="A6" s="1"/>
      <c r="B6" s="4" t="s">
        <v>4</v>
      </c>
      <c r="C6" s="7">
        <f>SUM(C10:C16)</f>
      </c>
      <c r="D6" s="1"/>
      <c r="E6" s="1"/>
    </row>
    <row r="7" spans="1:5" ht="12.75" customHeight="1">
      <c r="A7" s="1"/>
      <c r="B7" s="4" t="s">
        <v>5</v>
      </c>
      <c r="C7" s="7">
        <f>SUM(E10:E16)</f>
      </c>
      <c r="D7" s="1"/>
      <c r="E7" s="1"/>
    </row>
    <row r="8" spans="1:5" ht="12.75" customHeight="1">
      <c r="A8" s="6"/>
      <c r="B8" s="6"/>
      <c r="C8" s="6"/>
      <c r="D8" s="6"/>
      <c r="E8" s="6"/>
    </row>
    <row r="9" spans="1:5" ht="12.75" customHeight="1">
      <c r="A9" s="5" t="s">
        <v>6</v>
      </c>
      <c r="B9" s="5" t="s">
        <v>7</v>
      </c>
      <c r="C9" s="5" t="s">
        <v>8</v>
      </c>
      <c r="D9" s="5" t="s">
        <v>9</v>
      </c>
      <c r="E9" s="5" t="s">
        <v>10</v>
      </c>
    </row>
    <row r="10" spans="1:5" ht="12.75" customHeight="1">
      <c r="A10" s="20" t="s">
        <v>24</v>
      </c>
      <c r="B10" s="20" t="s">
        <v>25</v>
      </c>
      <c r="C10" s="21">
        <f>'SO 000'!I3</f>
      </c>
      <c r="D10" s="21">
        <f>'SO 000'!O2</f>
      </c>
      <c r="E10" s="21">
        <f>C10+D10</f>
      </c>
    </row>
    <row r="11" spans="1:5" ht="12.75" customHeight="1">
      <c r="A11" s="20" t="s">
        <v>67</v>
      </c>
      <c r="B11" s="20" t="s">
        <v>68</v>
      </c>
      <c r="C11" s="21">
        <f>'SO 101'!I3</f>
      </c>
      <c r="D11" s="21">
        <f>'SO 101'!O2</f>
      </c>
      <c r="E11" s="21">
        <f>C11+D11</f>
      </c>
    </row>
    <row r="12" spans="1:5" ht="12.75" customHeight="1">
      <c r="A12" s="20" t="s">
        <v>374</v>
      </c>
      <c r="B12" s="20" t="s">
        <v>375</v>
      </c>
      <c r="C12" s="21">
        <f>'SO 102'!I3</f>
      </c>
      <c r="D12" s="21">
        <f>'SO 102'!O2</f>
      </c>
      <c r="E12" s="21">
        <f>C12+D12</f>
      </c>
    </row>
    <row r="13" spans="1:5" ht="12.75" customHeight="1">
      <c r="A13" s="20" t="s">
        <v>438</v>
      </c>
      <c r="B13" s="20" t="s">
        <v>439</v>
      </c>
      <c r="C13" s="21">
        <f>'SO 103'!I3</f>
      </c>
      <c r="D13" s="21">
        <f>'SO 103'!O2</f>
      </c>
      <c r="E13" s="21">
        <f>C13+D13</f>
      </c>
    </row>
    <row r="14" spans="1:5" ht="12.75" customHeight="1">
      <c r="A14" s="20" t="s">
        <v>531</v>
      </c>
      <c r="B14" s="20" t="s">
        <v>532</v>
      </c>
      <c r="C14" s="21">
        <f>'SO 104'!I3</f>
      </c>
      <c r="D14" s="21">
        <f>'SO 104'!O2</f>
      </c>
      <c r="E14" s="21">
        <f>C14+D14</f>
      </c>
    </row>
    <row r="15" spans="1:5" ht="12.75" customHeight="1">
      <c r="A15" s="20" t="s">
        <v>586</v>
      </c>
      <c r="B15" s="20" t="s">
        <v>587</v>
      </c>
      <c r="C15" s="21">
        <f>'SO 105'!I3</f>
      </c>
      <c r="D15" s="21">
        <f>'SO 105'!O2</f>
      </c>
      <c r="E15" s="21">
        <f>C15+D15</f>
      </c>
    </row>
    <row r="16" spans="1:5" ht="12.75" customHeight="1">
      <c r="A16" s="20" t="s">
        <v>634</v>
      </c>
      <c r="B16" s="20" t="s">
        <v>635</v>
      </c>
      <c r="C16" s="21">
        <f>'SO 106'!I3</f>
      </c>
      <c r="D16" s="21">
        <f>'SO 106'!O2</f>
      </c>
      <c r="E16" s="21">
        <f>C16+D16</f>
      </c>
    </row>
  </sheetData>
  <sheetProtection sheet="1" objects="1" scenarios="1"/>
  <mergeCells count="4">
    <mergeCell ref="A1:A3"/>
    <mergeCell ref="B2:B3"/>
    <mergeCell ref="B4:D4"/>
    <mergeCell ref="B5:D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26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24</v>
      </c>
      <c r="I3" s="40">
        <f>0+I8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24</v>
      </c>
      <c r="D4" s="6"/>
      <c r="E4" s="18" t="s">
        <v>25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0+I9+I12+I15+I18+I21+I24</f>
      </c>
      <c r="R8">
        <f>0+O9+O12+O15+O18+O21+O24</f>
      </c>
    </row>
    <row r="9" spans="1:16" ht="12.75">
      <c r="A9" s="25" t="s">
        <v>44</v>
      </c>
      <c r="B9" s="29" t="s">
        <v>29</v>
      </c>
      <c r="C9" s="29" t="s">
        <v>45</v>
      </c>
      <c r="D9" s="25" t="s">
        <v>46</v>
      </c>
      <c r="E9" s="30" t="s">
        <v>47</v>
      </c>
      <c r="F9" s="31" t="s">
        <v>48</v>
      </c>
      <c r="G9" s="32">
        <v>1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51">
      <c r="A10" s="35" t="s">
        <v>49</v>
      </c>
      <c r="E10" s="36" t="s">
        <v>50</v>
      </c>
    </row>
    <row r="11" spans="1:5" ht="12.75">
      <c r="A11" s="39" t="s">
        <v>51</v>
      </c>
      <c r="E11" s="38" t="s">
        <v>46</v>
      </c>
    </row>
    <row r="12" spans="1:16" ht="12.75">
      <c r="A12" s="25" t="s">
        <v>44</v>
      </c>
      <c r="B12" s="29" t="s">
        <v>23</v>
      </c>
      <c r="C12" s="29" t="s">
        <v>52</v>
      </c>
      <c r="D12" s="25" t="s">
        <v>46</v>
      </c>
      <c r="E12" s="30" t="s">
        <v>53</v>
      </c>
      <c r="F12" s="31" t="s">
        <v>48</v>
      </c>
      <c r="G12" s="32">
        <v>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25.5">
      <c r="A13" s="35" t="s">
        <v>49</v>
      </c>
      <c r="E13" s="36" t="s">
        <v>54</v>
      </c>
    </row>
    <row r="14" spans="1:5" ht="12.75">
      <c r="A14" s="39" t="s">
        <v>51</v>
      </c>
      <c r="E14" s="38" t="s">
        <v>46</v>
      </c>
    </row>
    <row r="15" spans="1:16" ht="12.75">
      <c r="A15" s="25" t="s">
        <v>44</v>
      </c>
      <c r="B15" s="29" t="s">
        <v>22</v>
      </c>
      <c r="C15" s="29" t="s">
        <v>55</v>
      </c>
      <c r="D15" s="25" t="s">
        <v>46</v>
      </c>
      <c r="E15" s="30" t="s">
        <v>56</v>
      </c>
      <c r="F15" s="31" t="s">
        <v>48</v>
      </c>
      <c r="G15" s="32">
        <v>1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57</v>
      </c>
    </row>
    <row r="17" spans="1:5" ht="12.75">
      <c r="A17" s="39" t="s">
        <v>51</v>
      </c>
      <c r="E17" s="38" t="s">
        <v>46</v>
      </c>
    </row>
    <row r="18" spans="1:16" ht="12.75">
      <c r="A18" s="25" t="s">
        <v>44</v>
      </c>
      <c r="B18" s="29" t="s">
        <v>33</v>
      </c>
      <c r="C18" s="29" t="s">
        <v>58</v>
      </c>
      <c r="D18" s="25" t="s">
        <v>46</v>
      </c>
      <c r="E18" s="30" t="s">
        <v>59</v>
      </c>
      <c r="F18" s="31" t="s">
        <v>48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49</v>
      </c>
      <c r="E19" s="36" t="s">
        <v>60</v>
      </c>
    </row>
    <row r="20" spans="1:5" ht="12.75">
      <c r="A20" s="39" t="s">
        <v>51</v>
      </c>
      <c r="E20" s="38" t="s">
        <v>46</v>
      </c>
    </row>
    <row r="21" spans="1:16" ht="12.75">
      <c r="A21" s="25" t="s">
        <v>44</v>
      </c>
      <c r="B21" s="29" t="s">
        <v>35</v>
      </c>
      <c r="C21" s="29" t="s">
        <v>61</v>
      </c>
      <c r="D21" s="25" t="s">
        <v>46</v>
      </c>
      <c r="E21" s="30" t="s">
        <v>62</v>
      </c>
      <c r="F21" s="31" t="s">
        <v>48</v>
      </c>
      <c r="G21" s="32">
        <v>1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51">
      <c r="A22" s="35" t="s">
        <v>49</v>
      </c>
      <c r="E22" s="36" t="s">
        <v>63</v>
      </c>
    </row>
    <row r="23" spans="1:5" ht="12.75">
      <c r="A23" s="39" t="s">
        <v>51</v>
      </c>
      <c r="E23" s="38" t="s">
        <v>46</v>
      </c>
    </row>
    <row r="24" spans="1:16" ht="12.75">
      <c r="A24" s="25" t="s">
        <v>44</v>
      </c>
      <c r="B24" s="29" t="s">
        <v>37</v>
      </c>
      <c r="C24" s="29" t="s">
        <v>64</v>
      </c>
      <c r="D24" s="25" t="s">
        <v>46</v>
      </c>
      <c r="E24" s="30" t="s">
        <v>65</v>
      </c>
      <c r="F24" s="31" t="s">
        <v>48</v>
      </c>
      <c r="G24" s="32">
        <v>1</v>
      </c>
      <c r="H24" s="33">
        <v>0</v>
      </c>
      <c r="I24" s="34">
        <f>ROUND(ROUND(H24,2)*ROUND(G24,3),2)</f>
      </c>
      <c r="O24">
        <f>(I24*21)/100</f>
      </c>
      <c r="P24" t="s">
        <v>23</v>
      </c>
    </row>
    <row r="25" spans="1:5" ht="12.75">
      <c r="A25" s="35" t="s">
        <v>49</v>
      </c>
      <c r="E25" s="36" t="s">
        <v>66</v>
      </c>
    </row>
    <row r="26" spans="1:5" ht="12.75">
      <c r="A26" s="37" t="s">
        <v>51</v>
      </c>
      <c r="E26" s="38" t="s">
        <v>46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R244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0+O8+O24+O82+O92+O111+O145+O158+O174+O178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67</v>
      </c>
      <c r="I3" s="40">
        <f>0+I8+I24+I82+I92+I111+I145+I158+I174+I178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67</v>
      </c>
      <c r="D4" s="6"/>
      <c r="E4" s="18" t="s">
        <v>68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1300.576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72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173.802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51">
      <c r="A14" s="39" t="s">
        <v>51</v>
      </c>
      <c r="E14" s="38" t="s">
        <v>75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112.48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46</v>
      </c>
    </row>
    <row r="17" spans="1:5" ht="12.75">
      <c r="A17" s="39" t="s">
        <v>51</v>
      </c>
      <c r="E17" s="38" t="s">
        <v>78</v>
      </c>
    </row>
    <row r="18" spans="1:16" ht="12.75">
      <c r="A18" s="25" t="s">
        <v>44</v>
      </c>
      <c r="B18" s="29" t="s">
        <v>33</v>
      </c>
      <c r="C18" s="29" t="s">
        <v>79</v>
      </c>
      <c r="D18" s="25" t="s">
        <v>46</v>
      </c>
      <c r="E18" s="30" t="s">
        <v>80</v>
      </c>
      <c r="F18" s="31" t="s">
        <v>71</v>
      </c>
      <c r="G18" s="32">
        <v>8.06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46</v>
      </c>
    </row>
    <row r="20" spans="1:5" ht="12.75">
      <c r="A20" s="39" t="s">
        <v>51</v>
      </c>
      <c r="E20" s="38" t="s">
        <v>81</v>
      </c>
    </row>
    <row r="21" spans="1:16" ht="12.75">
      <c r="A21" s="25" t="s">
        <v>44</v>
      </c>
      <c r="B21" s="29" t="s">
        <v>35</v>
      </c>
      <c r="C21" s="29" t="s">
        <v>82</v>
      </c>
      <c r="D21" s="25" t="s">
        <v>46</v>
      </c>
      <c r="E21" s="30" t="s">
        <v>83</v>
      </c>
      <c r="F21" s="31" t="s">
        <v>84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49</v>
      </c>
      <c r="E22" s="36" t="s">
        <v>85</v>
      </c>
    </row>
    <row r="23" spans="1:5" ht="12.75">
      <c r="A23" s="37" t="s">
        <v>51</v>
      </c>
      <c r="E23" s="38" t="s">
        <v>86</v>
      </c>
    </row>
    <row r="24" spans="1:18" ht="12.75" customHeight="1">
      <c r="A24" s="6" t="s">
        <v>43</v>
      </c>
      <c r="B24" s="6"/>
      <c r="C24" s="42" t="s">
        <v>29</v>
      </c>
      <c r="D24" s="6"/>
      <c r="E24" s="27" t="s">
        <v>87</v>
      </c>
      <c r="F24" s="6"/>
      <c r="G24" s="6"/>
      <c r="H24" s="6"/>
      <c r="I24" s="43">
        <f>0+Q24</f>
      </c>
      <c r="O24">
        <f>0+R24</f>
      </c>
      <c r="Q24">
        <f>0+I25+I28+I31+I34+I37+I40+I43+I46+I49+I52+I55+I58+I61+I64+I67+I70+I73+I76+I79</f>
      </c>
      <c r="R24">
        <f>0+O25+O28+O31+O34+O37+O40+O43+O46+O49+O52+O55+O58+O61+O64+O67+O70+O73+O76+O79</f>
      </c>
    </row>
    <row r="25" spans="1:16" ht="12.75">
      <c r="A25" s="25" t="s">
        <v>44</v>
      </c>
      <c r="B25" s="29" t="s">
        <v>37</v>
      </c>
      <c r="C25" s="29" t="s">
        <v>88</v>
      </c>
      <c r="D25" s="25" t="s">
        <v>46</v>
      </c>
      <c r="E25" s="30" t="s">
        <v>89</v>
      </c>
      <c r="F25" s="31" t="s">
        <v>90</v>
      </c>
      <c r="G25" s="32">
        <v>3898.5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91</v>
      </c>
    </row>
    <row r="27" spans="1:5" ht="76.5">
      <c r="A27" s="39" t="s">
        <v>51</v>
      </c>
      <c r="E27" s="38" t="s">
        <v>92</v>
      </c>
    </row>
    <row r="28" spans="1:16" ht="25.5">
      <c r="A28" s="25" t="s">
        <v>44</v>
      </c>
      <c r="B28" s="29" t="s">
        <v>93</v>
      </c>
      <c r="C28" s="29" t="s">
        <v>94</v>
      </c>
      <c r="D28" s="25" t="s">
        <v>46</v>
      </c>
      <c r="E28" s="30" t="s">
        <v>95</v>
      </c>
      <c r="F28" s="31" t="s">
        <v>71</v>
      </c>
      <c r="G28" s="32">
        <v>12.6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91</v>
      </c>
    </row>
    <row r="30" spans="1:5" ht="25.5">
      <c r="A30" s="39" t="s">
        <v>51</v>
      </c>
      <c r="E30" s="38" t="s">
        <v>96</v>
      </c>
    </row>
    <row r="31" spans="1:16" ht="12.75">
      <c r="A31" s="25" t="s">
        <v>44</v>
      </c>
      <c r="B31" s="29" t="s">
        <v>97</v>
      </c>
      <c r="C31" s="29" t="s">
        <v>98</v>
      </c>
      <c r="D31" s="25" t="s">
        <v>99</v>
      </c>
      <c r="E31" s="30" t="s">
        <v>100</v>
      </c>
      <c r="F31" s="31" t="s">
        <v>71</v>
      </c>
      <c r="G31" s="32">
        <v>1630.813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49</v>
      </c>
      <c r="E32" s="36" t="s">
        <v>101</v>
      </c>
    </row>
    <row r="33" spans="1:5" ht="178.5">
      <c r="A33" s="39" t="s">
        <v>51</v>
      </c>
      <c r="E33" s="38" t="s">
        <v>102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103</v>
      </c>
      <c r="E34" s="30" t="s">
        <v>100</v>
      </c>
      <c r="F34" s="31" t="s">
        <v>71</v>
      </c>
      <c r="G34" s="32">
        <v>380.1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104</v>
      </c>
    </row>
    <row r="36" spans="1:5" ht="25.5">
      <c r="A36" s="39" t="s">
        <v>51</v>
      </c>
      <c r="E36" s="38" t="s">
        <v>105</v>
      </c>
    </row>
    <row r="37" spans="1:16" ht="12.75">
      <c r="A37" s="25" t="s">
        <v>44</v>
      </c>
      <c r="B37" s="29" t="s">
        <v>42</v>
      </c>
      <c r="C37" s="29" t="s">
        <v>106</v>
      </c>
      <c r="D37" s="25" t="s">
        <v>99</v>
      </c>
      <c r="E37" s="30" t="s">
        <v>107</v>
      </c>
      <c r="F37" s="31" t="s">
        <v>71</v>
      </c>
      <c r="G37" s="32">
        <v>112.48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108</v>
      </c>
    </row>
    <row r="39" spans="1:5" ht="12.75">
      <c r="A39" s="39" t="s">
        <v>51</v>
      </c>
      <c r="E39" s="38" t="s">
        <v>78</v>
      </c>
    </row>
    <row r="40" spans="1:16" ht="12.75">
      <c r="A40" s="25" t="s">
        <v>44</v>
      </c>
      <c r="B40" s="29" t="s">
        <v>109</v>
      </c>
      <c r="C40" s="29" t="s">
        <v>106</v>
      </c>
      <c r="D40" s="25" t="s">
        <v>103</v>
      </c>
      <c r="E40" s="30" t="s">
        <v>107</v>
      </c>
      <c r="F40" s="31" t="s">
        <v>71</v>
      </c>
      <c r="G40" s="32">
        <v>8.06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110</v>
      </c>
    </row>
    <row r="42" spans="1:5" ht="12.75">
      <c r="A42" s="39" t="s">
        <v>51</v>
      </c>
      <c r="E42" s="38" t="s">
        <v>81</v>
      </c>
    </row>
    <row r="43" spans="1:16" ht="12.75">
      <c r="A43" s="25" t="s">
        <v>44</v>
      </c>
      <c r="B43" s="29" t="s">
        <v>111</v>
      </c>
      <c r="C43" s="29" t="s">
        <v>112</v>
      </c>
      <c r="D43" s="25" t="s">
        <v>46</v>
      </c>
      <c r="E43" s="30" t="s">
        <v>113</v>
      </c>
      <c r="F43" s="31" t="s">
        <v>114</v>
      </c>
      <c r="G43" s="32">
        <v>2830.382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91</v>
      </c>
    </row>
    <row r="45" spans="1:5" ht="25.5">
      <c r="A45" s="39" t="s">
        <v>51</v>
      </c>
      <c r="E45" s="38" t="s">
        <v>115</v>
      </c>
    </row>
    <row r="46" spans="1:16" ht="12.75">
      <c r="A46" s="25" t="s">
        <v>44</v>
      </c>
      <c r="B46" s="29" t="s">
        <v>116</v>
      </c>
      <c r="C46" s="29" t="s">
        <v>117</v>
      </c>
      <c r="D46" s="25" t="s">
        <v>46</v>
      </c>
      <c r="E46" s="30" t="s">
        <v>118</v>
      </c>
      <c r="F46" s="31" t="s">
        <v>71</v>
      </c>
      <c r="G46" s="32">
        <v>7.35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91</v>
      </c>
    </row>
    <row r="48" spans="1:5" ht="25.5">
      <c r="A48" s="39" t="s">
        <v>51</v>
      </c>
      <c r="E48" s="38" t="s">
        <v>119</v>
      </c>
    </row>
    <row r="49" spans="1:16" ht="12.75">
      <c r="A49" s="25" t="s">
        <v>44</v>
      </c>
      <c r="B49" s="29" t="s">
        <v>120</v>
      </c>
      <c r="C49" s="29" t="s">
        <v>121</v>
      </c>
      <c r="D49" s="25" t="s">
        <v>46</v>
      </c>
      <c r="E49" s="30" t="s">
        <v>122</v>
      </c>
      <c r="F49" s="31" t="s">
        <v>114</v>
      </c>
      <c r="G49" s="32">
        <v>17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25.5">
      <c r="A51" s="39" t="s">
        <v>51</v>
      </c>
      <c r="E51" s="38" t="s">
        <v>123</v>
      </c>
    </row>
    <row r="52" spans="1:16" ht="12.75">
      <c r="A52" s="25" t="s">
        <v>44</v>
      </c>
      <c r="B52" s="29" t="s">
        <v>124</v>
      </c>
      <c r="C52" s="29" t="s">
        <v>125</v>
      </c>
      <c r="D52" s="25" t="s">
        <v>46</v>
      </c>
      <c r="E52" s="30" t="s">
        <v>126</v>
      </c>
      <c r="F52" s="31" t="s">
        <v>71</v>
      </c>
      <c r="G52" s="32">
        <v>188.13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63.75">
      <c r="A54" s="39" t="s">
        <v>51</v>
      </c>
      <c r="E54" s="38" t="s">
        <v>127</v>
      </c>
    </row>
    <row r="55" spans="1:16" ht="12.75">
      <c r="A55" s="25" t="s">
        <v>44</v>
      </c>
      <c r="B55" s="29" t="s">
        <v>128</v>
      </c>
      <c r="C55" s="29" t="s">
        <v>129</v>
      </c>
      <c r="D55" s="25" t="s">
        <v>46</v>
      </c>
      <c r="E55" s="30" t="s">
        <v>130</v>
      </c>
      <c r="F55" s="31" t="s">
        <v>71</v>
      </c>
      <c r="G55" s="32">
        <v>5.1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91</v>
      </c>
    </row>
    <row r="57" spans="1:5" ht="25.5">
      <c r="A57" s="39" t="s">
        <v>51</v>
      </c>
      <c r="E57" s="38" t="s">
        <v>131</v>
      </c>
    </row>
    <row r="58" spans="1:16" ht="12.75">
      <c r="A58" s="25" t="s">
        <v>44</v>
      </c>
      <c r="B58" s="29" t="s">
        <v>132</v>
      </c>
      <c r="C58" s="29" t="s">
        <v>133</v>
      </c>
      <c r="D58" s="25" t="s">
        <v>46</v>
      </c>
      <c r="E58" s="30" t="s">
        <v>134</v>
      </c>
      <c r="F58" s="31" t="s">
        <v>71</v>
      </c>
      <c r="G58" s="32">
        <v>1300.576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46</v>
      </c>
    </row>
    <row r="60" spans="1:5" ht="102">
      <c r="A60" s="39" t="s">
        <v>51</v>
      </c>
      <c r="E60" s="38" t="s">
        <v>135</v>
      </c>
    </row>
    <row r="61" spans="1:16" ht="12.75">
      <c r="A61" s="25" t="s">
        <v>44</v>
      </c>
      <c r="B61" s="29" t="s">
        <v>136</v>
      </c>
      <c r="C61" s="29" t="s">
        <v>137</v>
      </c>
      <c r="D61" s="25" t="s">
        <v>46</v>
      </c>
      <c r="E61" s="30" t="s">
        <v>138</v>
      </c>
      <c r="F61" s="31" t="s">
        <v>71</v>
      </c>
      <c r="G61" s="32">
        <v>1.8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46</v>
      </c>
    </row>
    <row r="63" spans="1:5" ht="25.5">
      <c r="A63" s="39" t="s">
        <v>51</v>
      </c>
      <c r="E63" s="38" t="s">
        <v>139</v>
      </c>
    </row>
    <row r="64" spans="1:16" ht="12.75">
      <c r="A64" s="25" t="s">
        <v>44</v>
      </c>
      <c r="B64" s="29" t="s">
        <v>140</v>
      </c>
      <c r="C64" s="29" t="s">
        <v>141</v>
      </c>
      <c r="D64" s="25" t="s">
        <v>46</v>
      </c>
      <c r="E64" s="30" t="s">
        <v>142</v>
      </c>
      <c r="F64" s="31" t="s">
        <v>71</v>
      </c>
      <c r="G64" s="32">
        <v>112.48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46</v>
      </c>
    </row>
    <row r="66" spans="1:5" ht="89.25">
      <c r="A66" s="39" t="s">
        <v>51</v>
      </c>
      <c r="E66" s="38" t="s">
        <v>143</v>
      </c>
    </row>
    <row r="67" spans="1:16" ht="12.75">
      <c r="A67" s="25" t="s">
        <v>44</v>
      </c>
      <c r="B67" s="29" t="s">
        <v>144</v>
      </c>
      <c r="C67" s="29" t="s">
        <v>145</v>
      </c>
      <c r="D67" s="25" t="s">
        <v>46</v>
      </c>
      <c r="E67" s="30" t="s">
        <v>146</v>
      </c>
      <c r="F67" s="31" t="s">
        <v>71</v>
      </c>
      <c r="G67" s="32">
        <v>1.53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49</v>
      </c>
      <c r="E68" s="36" t="s">
        <v>46</v>
      </c>
    </row>
    <row r="69" spans="1:5" ht="25.5">
      <c r="A69" s="39" t="s">
        <v>51</v>
      </c>
      <c r="E69" s="38" t="s">
        <v>147</v>
      </c>
    </row>
    <row r="70" spans="1:16" ht="12.75">
      <c r="A70" s="25" t="s">
        <v>44</v>
      </c>
      <c r="B70" s="29" t="s">
        <v>148</v>
      </c>
      <c r="C70" s="29" t="s">
        <v>149</v>
      </c>
      <c r="D70" s="25" t="s">
        <v>46</v>
      </c>
      <c r="E70" s="30" t="s">
        <v>150</v>
      </c>
      <c r="F70" s="31" t="s">
        <v>90</v>
      </c>
      <c r="G70" s="32">
        <v>106.344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49</v>
      </c>
      <c r="E71" s="36" t="s">
        <v>46</v>
      </c>
    </row>
    <row r="72" spans="1:5" ht="51">
      <c r="A72" s="39" t="s">
        <v>51</v>
      </c>
      <c r="E72" s="38" t="s">
        <v>151</v>
      </c>
    </row>
    <row r="73" spans="1:16" ht="12.75">
      <c r="A73" s="25" t="s">
        <v>44</v>
      </c>
      <c r="B73" s="29" t="s">
        <v>152</v>
      </c>
      <c r="C73" s="29" t="s">
        <v>153</v>
      </c>
      <c r="D73" s="25" t="s">
        <v>46</v>
      </c>
      <c r="E73" s="30" t="s">
        <v>154</v>
      </c>
      <c r="F73" s="31" t="s">
        <v>90</v>
      </c>
      <c r="G73" s="32">
        <v>80.6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49</v>
      </c>
      <c r="E74" s="36" t="s">
        <v>46</v>
      </c>
    </row>
    <row r="75" spans="1:5" ht="25.5">
      <c r="A75" s="39" t="s">
        <v>51</v>
      </c>
      <c r="E75" s="38" t="s">
        <v>155</v>
      </c>
    </row>
    <row r="76" spans="1:16" ht="12.75">
      <c r="A76" s="25" t="s">
        <v>44</v>
      </c>
      <c r="B76" s="29" t="s">
        <v>156</v>
      </c>
      <c r="C76" s="29" t="s">
        <v>157</v>
      </c>
      <c r="D76" s="25" t="s">
        <v>46</v>
      </c>
      <c r="E76" s="30" t="s">
        <v>158</v>
      </c>
      <c r="F76" s="31" t="s">
        <v>90</v>
      </c>
      <c r="G76" s="32">
        <v>80.6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49</v>
      </c>
      <c r="E77" s="36" t="s">
        <v>46</v>
      </c>
    </row>
    <row r="78" spans="1:5" ht="25.5">
      <c r="A78" s="39" t="s">
        <v>51</v>
      </c>
      <c r="E78" s="38" t="s">
        <v>155</v>
      </c>
    </row>
    <row r="79" spans="1:16" ht="12.75">
      <c r="A79" s="25" t="s">
        <v>44</v>
      </c>
      <c r="B79" s="29" t="s">
        <v>159</v>
      </c>
      <c r="C79" s="29" t="s">
        <v>160</v>
      </c>
      <c r="D79" s="25" t="s">
        <v>46</v>
      </c>
      <c r="E79" s="30" t="s">
        <v>161</v>
      </c>
      <c r="F79" s="31" t="s">
        <v>90</v>
      </c>
      <c r="G79" s="32">
        <v>161.2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49</v>
      </c>
      <c r="E80" s="36" t="s">
        <v>46</v>
      </c>
    </row>
    <row r="81" spans="1:5" ht="38.25">
      <c r="A81" s="37" t="s">
        <v>51</v>
      </c>
      <c r="E81" s="38" t="s">
        <v>162</v>
      </c>
    </row>
    <row r="82" spans="1:18" ht="12.75" customHeight="1">
      <c r="A82" s="6" t="s">
        <v>43</v>
      </c>
      <c r="B82" s="6"/>
      <c r="C82" s="42" t="s">
        <v>22</v>
      </c>
      <c r="D82" s="6"/>
      <c r="E82" s="27" t="s">
        <v>163</v>
      </c>
      <c r="F82" s="6"/>
      <c r="G82" s="6"/>
      <c r="H82" s="6"/>
      <c r="I82" s="43">
        <f>0+Q82</f>
      </c>
      <c r="O82">
        <f>0+R82</f>
      </c>
      <c r="Q82">
        <f>0+I83+I86+I89</f>
      </c>
      <c r="R82">
        <f>0+O83+O86+O89</f>
      </c>
    </row>
    <row r="83" spans="1:16" ht="12.75">
      <c r="A83" s="25" t="s">
        <v>44</v>
      </c>
      <c r="B83" s="29" t="s">
        <v>164</v>
      </c>
      <c r="C83" s="29" t="s">
        <v>165</v>
      </c>
      <c r="D83" s="25" t="s">
        <v>46</v>
      </c>
      <c r="E83" s="30" t="s">
        <v>166</v>
      </c>
      <c r="F83" s="31" t="s">
        <v>71</v>
      </c>
      <c r="G83" s="32">
        <v>0.924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49</v>
      </c>
      <c r="E84" s="36" t="s">
        <v>167</v>
      </c>
    </row>
    <row r="85" spans="1:5" ht="38.25">
      <c r="A85" s="39" t="s">
        <v>51</v>
      </c>
      <c r="E85" s="38" t="s">
        <v>168</v>
      </c>
    </row>
    <row r="86" spans="1:16" ht="12.75">
      <c r="A86" s="25" t="s">
        <v>44</v>
      </c>
      <c r="B86" s="29" t="s">
        <v>169</v>
      </c>
      <c r="C86" s="29" t="s">
        <v>170</v>
      </c>
      <c r="D86" s="25" t="s">
        <v>46</v>
      </c>
      <c r="E86" s="30" t="s">
        <v>171</v>
      </c>
      <c r="F86" s="31" t="s">
        <v>74</v>
      </c>
      <c r="G86" s="32">
        <v>0.125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49</v>
      </c>
      <c r="E87" s="36" t="s">
        <v>46</v>
      </c>
    </row>
    <row r="88" spans="1:5" ht="38.25">
      <c r="A88" s="39" t="s">
        <v>51</v>
      </c>
      <c r="E88" s="38" t="s">
        <v>172</v>
      </c>
    </row>
    <row r="89" spans="1:16" ht="12.75">
      <c r="A89" s="25" t="s">
        <v>44</v>
      </c>
      <c r="B89" s="29" t="s">
        <v>173</v>
      </c>
      <c r="C89" s="29" t="s">
        <v>174</v>
      </c>
      <c r="D89" s="25" t="s">
        <v>46</v>
      </c>
      <c r="E89" s="30" t="s">
        <v>175</v>
      </c>
      <c r="F89" s="31" t="s">
        <v>71</v>
      </c>
      <c r="G89" s="32">
        <v>20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46</v>
      </c>
    </row>
    <row r="91" spans="1:5" ht="25.5">
      <c r="A91" s="37" t="s">
        <v>51</v>
      </c>
      <c r="E91" s="38" t="s">
        <v>176</v>
      </c>
    </row>
    <row r="92" spans="1:18" ht="12.75" customHeight="1">
      <c r="A92" s="6" t="s">
        <v>43</v>
      </c>
      <c r="B92" s="6"/>
      <c r="C92" s="42" t="s">
        <v>33</v>
      </c>
      <c r="D92" s="6"/>
      <c r="E92" s="27" t="s">
        <v>177</v>
      </c>
      <c r="F92" s="6"/>
      <c r="G92" s="6"/>
      <c r="H92" s="6"/>
      <c r="I92" s="43">
        <f>0+Q92</f>
      </c>
      <c r="O92">
        <f>0+R92</f>
      </c>
      <c r="Q92">
        <f>0+I93+I96+I99+I102+I105+I108</f>
      </c>
      <c r="R92">
        <f>0+O93+O96+O99+O102+O105+O108</f>
      </c>
    </row>
    <row r="93" spans="1:16" ht="12.75">
      <c r="A93" s="25" t="s">
        <v>44</v>
      </c>
      <c r="B93" s="29" t="s">
        <v>178</v>
      </c>
      <c r="C93" s="29" t="s">
        <v>179</v>
      </c>
      <c r="D93" s="25" t="s">
        <v>46</v>
      </c>
      <c r="E93" s="30" t="s">
        <v>180</v>
      </c>
      <c r="F93" s="31" t="s">
        <v>71</v>
      </c>
      <c r="G93" s="32">
        <v>0.432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49</v>
      </c>
      <c r="E94" s="36" t="s">
        <v>46</v>
      </c>
    </row>
    <row r="95" spans="1:5" ht="38.25">
      <c r="A95" s="39" t="s">
        <v>51</v>
      </c>
      <c r="E95" s="38" t="s">
        <v>181</v>
      </c>
    </row>
    <row r="96" spans="1:16" ht="12.75">
      <c r="A96" s="25" t="s">
        <v>44</v>
      </c>
      <c r="B96" s="29" t="s">
        <v>182</v>
      </c>
      <c r="C96" s="29" t="s">
        <v>183</v>
      </c>
      <c r="D96" s="25" t="s">
        <v>46</v>
      </c>
      <c r="E96" s="30" t="s">
        <v>184</v>
      </c>
      <c r="F96" s="31" t="s">
        <v>71</v>
      </c>
      <c r="G96" s="32">
        <v>3.749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49</v>
      </c>
      <c r="E97" s="36" t="s">
        <v>46</v>
      </c>
    </row>
    <row r="98" spans="1:5" ht="114.75">
      <c r="A98" s="39" t="s">
        <v>51</v>
      </c>
      <c r="E98" s="38" t="s">
        <v>185</v>
      </c>
    </row>
    <row r="99" spans="1:16" ht="12.75">
      <c r="A99" s="25" t="s">
        <v>44</v>
      </c>
      <c r="B99" s="29" t="s">
        <v>186</v>
      </c>
      <c r="C99" s="29" t="s">
        <v>187</v>
      </c>
      <c r="D99" s="25" t="s">
        <v>46</v>
      </c>
      <c r="E99" s="30" t="s">
        <v>188</v>
      </c>
      <c r="F99" s="31" t="s">
        <v>71</v>
      </c>
      <c r="G99" s="32">
        <v>4.334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49</v>
      </c>
      <c r="E100" s="36" t="s">
        <v>46</v>
      </c>
    </row>
    <row r="101" spans="1:5" ht="38.25">
      <c r="A101" s="39" t="s">
        <v>51</v>
      </c>
      <c r="E101" s="38" t="s">
        <v>189</v>
      </c>
    </row>
    <row r="102" spans="1:16" ht="12.75">
      <c r="A102" s="25" t="s">
        <v>44</v>
      </c>
      <c r="B102" s="29" t="s">
        <v>190</v>
      </c>
      <c r="C102" s="29" t="s">
        <v>191</v>
      </c>
      <c r="D102" s="25" t="s">
        <v>46</v>
      </c>
      <c r="E102" s="30" t="s">
        <v>192</v>
      </c>
      <c r="F102" s="31" t="s">
        <v>71</v>
      </c>
      <c r="G102" s="32">
        <v>1.08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49</v>
      </c>
      <c r="E103" s="36" t="s">
        <v>46</v>
      </c>
    </row>
    <row r="104" spans="1:5" ht="25.5">
      <c r="A104" s="39" t="s">
        <v>51</v>
      </c>
      <c r="E104" s="38" t="s">
        <v>193</v>
      </c>
    </row>
    <row r="105" spans="1:16" ht="12.75">
      <c r="A105" s="25" t="s">
        <v>44</v>
      </c>
      <c r="B105" s="29" t="s">
        <v>194</v>
      </c>
      <c r="C105" s="29" t="s">
        <v>195</v>
      </c>
      <c r="D105" s="25" t="s">
        <v>46</v>
      </c>
      <c r="E105" s="30" t="s">
        <v>196</v>
      </c>
      <c r="F105" s="31" t="s">
        <v>71</v>
      </c>
      <c r="G105" s="32">
        <v>7.498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49</v>
      </c>
      <c r="E106" s="36" t="s">
        <v>46</v>
      </c>
    </row>
    <row r="107" spans="1:5" ht="102">
      <c r="A107" s="39" t="s">
        <v>51</v>
      </c>
      <c r="E107" s="38" t="s">
        <v>197</v>
      </c>
    </row>
    <row r="108" spans="1:16" ht="12.75">
      <c r="A108" s="25" t="s">
        <v>44</v>
      </c>
      <c r="B108" s="29" t="s">
        <v>198</v>
      </c>
      <c r="C108" s="29" t="s">
        <v>199</v>
      </c>
      <c r="D108" s="25" t="s">
        <v>46</v>
      </c>
      <c r="E108" s="30" t="s">
        <v>200</v>
      </c>
      <c r="F108" s="31" t="s">
        <v>71</v>
      </c>
      <c r="G108" s="32">
        <v>1.392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49</v>
      </c>
      <c r="E109" s="36" t="s">
        <v>46</v>
      </c>
    </row>
    <row r="110" spans="1:5" ht="25.5">
      <c r="A110" s="37" t="s">
        <v>51</v>
      </c>
      <c r="E110" s="38" t="s">
        <v>201</v>
      </c>
    </row>
    <row r="111" spans="1:18" ht="12.75" customHeight="1">
      <c r="A111" s="6" t="s">
        <v>43</v>
      </c>
      <c r="B111" s="6"/>
      <c r="C111" s="42" t="s">
        <v>35</v>
      </c>
      <c r="D111" s="6"/>
      <c r="E111" s="27" t="s">
        <v>202</v>
      </c>
      <c r="F111" s="6"/>
      <c r="G111" s="6"/>
      <c r="H111" s="6"/>
      <c r="I111" s="43">
        <f>0+Q111</f>
      </c>
      <c r="O111">
        <f>0+R111</f>
      </c>
      <c r="Q111">
        <f>0+I112+I115+I118+I121+I124+I127+I130+I133+I136+I139+I142</f>
      </c>
      <c r="R111">
        <f>0+O112+O115+O118+O121+O124+O127+O130+O133+O136+O139+O142</f>
      </c>
    </row>
    <row r="112" spans="1:16" ht="12.75">
      <c r="A112" s="25" t="s">
        <v>44</v>
      </c>
      <c r="B112" s="29" t="s">
        <v>203</v>
      </c>
      <c r="C112" s="29" t="s">
        <v>204</v>
      </c>
      <c r="D112" s="25" t="s">
        <v>46</v>
      </c>
      <c r="E112" s="30" t="s">
        <v>205</v>
      </c>
      <c r="F112" s="31" t="s">
        <v>90</v>
      </c>
      <c r="G112" s="32">
        <v>3801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49</v>
      </c>
      <c r="E113" s="36" t="s">
        <v>206</v>
      </c>
    </row>
    <row r="114" spans="1:5" ht="38.25">
      <c r="A114" s="39" t="s">
        <v>51</v>
      </c>
      <c r="E114" s="38" t="s">
        <v>207</v>
      </c>
    </row>
    <row r="115" spans="1:16" ht="12.75">
      <c r="A115" s="25" t="s">
        <v>44</v>
      </c>
      <c r="B115" s="29" t="s">
        <v>208</v>
      </c>
      <c r="C115" s="29" t="s">
        <v>209</v>
      </c>
      <c r="D115" s="25" t="s">
        <v>99</v>
      </c>
      <c r="E115" s="30" t="s">
        <v>210</v>
      </c>
      <c r="F115" s="31" t="s">
        <v>71</v>
      </c>
      <c r="G115" s="32">
        <v>12.24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49</v>
      </c>
      <c r="E116" s="36" t="s">
        <v>46</v>
      </c>
    </row>
    <row r="117" spans="1:5" ht="25.5">
      <c r="A117" s="39" t="s">
        <v>51</v>
      </c>
      <c r="E117" s="38" t="s">
        <v>211</v>
      </c>
    </row>
    <row r="118" spans="1:16" ht="12.75">
      <c r="A118" s="25" t="s">
        <v>44</v>
      </c>
      <c r="B118" s="29" t="s">
        <v>212</v>
      </c>
      <c r="C118" s="29" t="s">
        <v>209</v>
      </c>
      <c r="D118" s="25" t="s">
        <v>103</v>
      </c>
      <c r="E118" s="30" t="s">
        <v>210</v>
      </c>
      <c r="F118" s="31" t="s">
        <v>71</v>
      </c>
      <c r="G118" s="32">
        <v>12.6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49</v>
      </c>
      <c r="E119" s="36" t="s">
        <v>213</v>
      </c>
    </row>
    <row r="120" spans="1:5" ht="25.5">
      <c r="A120" s="39" t="s">
        <v>51</v>
      </c>
      <c r="E120" s="38" t="s">
        <v>96</v>
      </c>
    </row>
    <row r="121" spans="1:16" ht="12.75">
      <c r="A121" s="25" t="s">
        <v>44</v>
      </c>
      <c r="B121" s="29" t="s">
        <v>214</v>
      </c>
      <c r="C121" s="29" t="s">
        <v>215</v>
      </c>
      <c r="D121" s="25" t="s">
        <v>46</v>
      </c>
      <c r="E121" s="30" t="s">
        <v>216</v>
      </c>
      <c r="F121" s="31" t="s">
        <v>90</v>
      </c>
      <c r="G121" s="32">
        <v>18516.243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49</v>
      </c>
      <c r="E122" s="36" t="s">
        <v>217</v>
      </c>
    </row>
    <row r="123" spans="1:5" ht="38.25">
      <c r="A123" s="39" t="s">
        <v>51</v>
      </c>
      <c r="E123" s="38" t="s">
        <v>218</v>
      </c>
    </row>
    <row r="124" spans="1:16" ht="12.75">
      <c r="A124" s="25" t="s">
        <v>44</v>
      </c>
      <c r="B124" s="29" t="s">
        <v>219</v>
      </c>
      <c r="C124" s="29" t="s">
        <v>220</v>
      </c>
      <c r="D124" s="25" t="s">
        <v>46</v>
      </c>
      <c r="E124" s="30" t="s">
        <v>221</v>
      </c>
      <c r="F124" s="31" t="s">
        <v>90</v>
      </c>
      <c r="G124" s="32">
        <v>18559.343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49</v>
      </c>
      <c r="E125" s="36" t="s">
        <v>46</v>
      </c>
    </row>
    <row r="126" spans="1:5" ht="76.5">
      <c r="A126" s="39" t="s">
        <v>51</v>
      </c>
      <c r="E126" s="38" t="s">
        <v>222</v>
      </c>
    </row>
    <row r="127" spans="1:16" ht="12.75">
      <c r="A127" s="25" t="s">
        <v>44</v>
      </c>
      <c r="B127" s="29" t="s">
        <v>223</v>
      </c>
      <c r="C127" s="29" t="s">
        <v>224</v>
      </c>
      <c r="D127" s="25" t="s">
        <v>46</v>
      </c>
      <c r="E127" s="30" t="s">
        <v>225</v>
      </c>
      <c r="F127" s="31" t="s">
        <v>90</v>
      </c>
      <c r="G127" s="32">
        <v>36006.646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49</v>
      </c>
      <c r="E128" s="36" t="s">
        <v>46</v>
      </c>
    </row>
    <row r="129" spans="1:5" ht="102">
      <c r="A129" s="39" t="s">
        <v>51</v>
      </c>
      <c r="E129" s="38" t="s">
        <v>226</v>
      </c>
    </row>
    <row r="130" spans="1:16" ht="12.75">
      <c r="A130" s="25" t="s">
        <v>44</v>
      </c>
      <c r="B130" s="29" t="s">
        <v>227</v>
      </c>
      <c r="C130" s="29" t="s">
        <v>228</v>
      </c>
      <c r="D130" s="25" t="s">
        <v>46</v>
      </c>
      <c r="E130" s="30" t="s">
        <v>229</v>
      </c>
      <c r="F130" s="31" t="s">
        <v>90</v>
      </c>
      <c r="G130" s="32">
        <v>6768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49</v>
      </c>
      <c r="E131" s="36" t="s">
        <v>230</v>
      </c>
    </row>
    <row r="132" spans="1:5" ht="25.5">
      <c r="A132" s="39" t="s">
        <v>51</v>
      </c>
      <c r="E132" s="38" t="s">
        <v>231</v>
      </c>
    </row>
    <row r="133" spans="1:16" ht="12.75">
      <c r="A133" s="25" t="s">
        <v>44</v>
      </c>
      <c r="B133" s="29" t="s">
        <v>232</v>
      </c>
      <c r="C133" s="29" t="s">
        <v>233</v>
      </c>
      <c r="D133" s="25" t="s">
        <v>46</v>
      </c>
      <c r="E133" s="30" t="s">
        <v>234</v>
      </c>
      <c r="F133" s="31" t="s">
        <v>90</v>
      </c>
      <c r="G133" s="32">
        <v>16817.273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49</v>
      </c>
      <c r="E134" s="36" t="s">
        <v>46</v>
      </c>
    </row>
    <row r="135" spans="1:5" ht="102">
      <c r="A135" s="39" t="s">
        <v>51</v>
      </c>
      <c r="E135" s="38" t="s">
        <v>235</v>
      </c>
    </row>
    <row r="136" spans="1:16" ht="12.75">
      <c r="A136" s="25" t="s">
        <v>44</v>
      </c>
      <c r="B136" s="29" t="s">
        <v>236</v>
      </c>
      <c r="C136" s="29" t="s">
        <v>237</v>
      </c>
      <c r="D136" s="25" t="s">
        <v>46</v>
      </c>
      <c r="E136" s="30" t="s">
        <v>238</v>
      </c>
      <c r="F136" s="31" t="s">
        <v>90</v>
      </c>
      <c r="G136" s="32">
        <v>17579.265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49</v>
      </c>
      <c r="E137" s="36" t="s">
        <v>46</v>
      </c>
    </row>
    <row r="138" spans="1:5" ht="102">
      <c r="A138" s="39" t="s">
        <v>51</v>
      </c>
      <c r="E138" s="38" t="s">
        <v>239</v>
      </c>
    </row>
    <row r="139" spans="1:16" ht="12.75">
      <c r="A139" s="25" t="s">
        <v>44</v>
      </c>
      <c r="B139" s="29" t="s">
        <v>240</v>
      </c>
      <c r="C139" s="29" t="s">
        <v>241</v>
      </c>
      <c r="D139" s="25" t="s">
        <v>46</v>
      </c>
      <c r="E139" s="30" t="s">
        <v>242</v>
      </c>
      <c r="F139" s="31" t="s">
        <v>90</v>
      </c>
      <c r="G139" s="32">
        <v>17754.289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49</v>
      </c>
      <c r="E140" s="36" t="s">
        <v>46</v>
      </c>
    </row>
    <row r="141" spans="1:5" ht="63.75">
      <c r="A141" s="39" t="s">
        <v>51</v>
      </c>
      <c r="E141" s="38" t="s">
        <v>243</v>
      </c>
    </row>
    <row r="142" spans="1:16" ht="12.75">
      <c r="A142" s="25" t="s">
        <v>44</v>
      </c>
      <c r="B142" s="29" t="s">
        <v>244</v>
      </c>
      <c r="C142" s="29" t="s">
        <v>245</v>
      </c>
      <c r="D142" s="25" t="s">
        <v>46</v>
      </c>
      <c r="E142" s="30" t="s">
        <v>246</v>
      </c>
      <c r="F142" s="31" t="s">
        <v>114</v>
      </c>
      <c r="G142" s="32">
        <v>29.9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49</v>
      </c>
      <c r="E143" s="36" t="s">
        <v>46</v>
      </c>
    </row>
    <row r="144" spans="1:5" ht="25.5">
      <c r="A144" s="37" t="s">
        <v>51</v>
      </c>
      <c r="E144" s="38" t="s">
        <v>247</v>
      </c>
    </row>
    <row r="145" spans="1:18" ht="12.75" customHeight="1">
      <c r="A145" s="6" t="s">
        <v>43</v>
      </c>
      <c r="B145" s="6"/>
      <c r="C145" s="42" t="s">
        <v>37</v>
      </c>
      <c r="D145" s="6"/>
      <c r="E145" s="27" t="s">
        <v>248</v>
      </c>
      <c r="F145" s="6"/>
      <c r="G145" s="6"/>
      <c r="H145" s="6"/>
      <c r="I145" s="43">
        <f>0+Q145</f>
      </c>
      <c r="O145">
        <f>0+R145</f>
      </c>
      <c r="Q145">
        <f>0+I146+I149+I152+I155</f>
      </c>
      <c r="R145">
        <f>0+O146+O149+O152+O155</f>
      </c>
    </row>
    <row r="146" spans="1:16" ht="25.5">
      <c r="A146" s="25" t="s">
        <v>44</v>
      </c>
      <c r="B146" s="29" t="s">
        <v>249</v>
      </c>
      <c r="C146" s="29" t="s">
        <v>250</v>
      </c>
      <c r="D146" s="25" t="s">
        <v>46</v>
      </c>
      <c r="E146" s="30" t="s">
        <v>251</v>
      </c>
      <c r="F146" s="31" t="s">
        <v>90</v>
      </c>
      <c r="G146" s="32">
        <v>2.754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49</v>
      </c>
      <c r="E147" s="36" t="s">
        <v>46</v>
      </c>
    </row>
    <row r="148" spans="1:5" ht="25.5">
      <c r="A148" s="39" t="s">
        <v>51</v>
      </c>
      <c r="E148" s="38" t="s">
        <v>252</v>
      </c>
    </row>
    <row r="149" spans="1:16" ht="12.75">
      <c r="A149" s="25" t="s">
        <v>44</v>
      </c>
      <c r="B149" s="29" t="s">
        <v>253</v>
      </c>
      <c r="C149" s="29" t="s">
        <v>254</v>
      </c>
      <c r="D149" s="25" t="s">
        <v>46</v>
      </c>
      <c r="E149" s="30" t="s">
        <v>255</v>
      </c>
      <c r="F149" s="31" t="s">
        <v>90</v>
      </c>
      <c r="G149" s="32">
        <v>7.504</v>
      </c>
      <c r="H149" s="33">
        <v>0</v>
      </c>
      <c r="I149" s="34">
        <f>ROUND(ROUND(H149,2)*ROUND(G149,3),2)</f>
      </c>
      <c r="O149">
        <f>(I149*21)/100</f>
      </c>
      <c r="P149" t="s">
        <v>23</v>
      </c>
    </row>
    <row r="150" spans="1:5" ht="12.75">
      <c r="A150" s="35" t="s">
        <v>49</v>
      </c>
      <c r="E150" s="36" t="s">
        <v>46</v>
      </c>
    </row>
    <row r="151" spans="1:5" ht="51">
      <c r="A151" s="39" t="s">
        <v>51</v>
      </c>
      <c r="E151" s="38" t="s">
        <v>256</v>
      </c>
    </row>
    <row r="152" spans="1:16" ht="12.75">
      <c r="A152" s="25" t="s">
        <v>44</v>
      </c>
      <c r="B152" s="29" t="s">
        <v>257</v>
      </c>
      <c r="C152" s="29" t="s">
        <v>258</v>
      </c>
      <c r="D152" s="25" t="s">
        <v>46</v>
      </c>
      <c r="E152" s="30" t="s">
        <v>259</v>
      </c>
      <c r="F152" s="31" t="s">
        <v>114</v>
      </c>
      <c r="G152" s="32">
        <v>6.2</v>
      </c>
      <c r="H152" s="33">
        <v>0</v>
      </c>
      <c r="I152" s="34">
        <f>ROUND(ROUND(H152,2)*ROUND(G152,3),2)</f>
      </c>
      <c r="O152">
        <f>(I152*21)/100</f>
      </c>
      <c r="P152" t="s">
        <v>23</v>
      </c>
    </row>
    <row r="153" spans="1:5" ht="12.75">
      <c r="A153" s="35" t="s">
        <v>49</v>
      </c>
      <c r="E153" s="36" t="s">
        <v>46</v>
      </c>
    </row>
    <row r="154" spans="1:5" ht="25.5">
      <c r="A154" s="39" t="s">
        <v>51</v>
      </c>
      <c r="E154" s="38" t="s">
        <v>260</v>
      </c>
    </row>
    <row r="155" spans="1:16" ht="12.75">
      <c r="A155" s="25" t="s">
        <v>44</v>
      </c>
      <c r="B155" s="29" t="s">
        <v>261</v>
      </c>
      <c r="C155" s="29" t="s">
        <v>262</v>
      </c>
      <c r="D155" s="25" t="s">
        <v>46</v>
      </c>
      <c r="E155" s="30" t="s">
        <v>263</v>
      </c>
      <c r="F155" s="31" t="s">
        <v>90</v>
      </c>
      <c r="G155" s="32">
        <v>32.33</v>
      </c>
      <c r="H155" s="33">
        <v>0</v>
      </c>
      <c r="I155" s="34">
        <f>ROUND(ROUND(H155,2)*ROUND(G155,3),2)</f>
      </c>
      <c r="O155">
        <f>(I155*21)/100</f>
      </c>
      <c r="P155" t="s">
        <v>23</v>
      </c>
    </row>
    <row r="156" spans="1:5" ht="12.75">
      <c r="A156" s="35" t="s">
        <v>49</v>
      </c>
      <c r="E156" s="36" t="s">
        <v>46</v>
      </c>
    </row>
    <row r="157" spans="1:5" ht="25.5">
      <c r="A157" s="37" t="s">
        <v>51</v>
      </c>
      <c r="E157" s="38" t="s">
        <v>264</v>
      </c>
    </row>
    <row r="158" spans="1:18" ht="12.75" customHeight="1">
      <c r="A158" s="6" t="s">
        <v>43</v>
      </c>
      <c r="B158" s="6"/>
      <c r="C158" s="42" t="s">
        <v>93</v>
      </c>
      <c r="D158" s="6"/>
      <c r="E158" s="27" t="s">
        <v>265</v>
      </c>
      <c r="F158" s="6"/>
      <c r="G158" s="6"/>
      <c r="H158" s="6"/>
      <c r="I158" s="43">
        <f>0+Q158</f>
      </c>
      <c r="O158">
        <f>0+R158</f>
      </c>
      <c r="Q158">
        <f>0+I159+I162+I165+I168+I171</f>
      </c>
      <c r="R158">
        <f>0+O159+O162+O165+O168+O171</f>
      </c>
    </row>
    <row r="159" spans="1:16" ht="12.75">
      <c r="A159" s="25" t="s">
        <v>44</v>
      </c>
      <c r="B159" s="29" t="s">
        <v>266</v>
      </c>
      <c r="C159" s="29" t="s">
        <v>267</v>
      </c>
      <c r="D159" s="25" t="s">
        <v>46</v>
      </c>
      <c r="E159" s="30" t="s">
        <v>268</v>
      </c>
      <c r="F159" s="31" t="s">
        <v>114</v>
      </c>
      <c r="G159" s="32">
        <v>17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49</v>
      </c>
      <c r="E160" s="36" t="s">
        <v>46</v>
      </c>
    </row>
    <row r="161" spans="1:5" ht="12.75">
      <c r="A161" s="39" t="s">
        <v>51</v>
      </c>
      <c r="E161" s="38" t="s">
        <v>269</v>
      </c>
    </row>
    <row r="162" spans="1:16" ht="12.75">
      <c r="A162" s="25" t="s">
        <v>44</v>
      </c>
      <c r="B162" s="29" t="s">
        <v>270</v>
      </c>
      <c r="C162" s="29" t="s">
        <v>271</v>
      </c>
      <c r="D162" s="25" t="s">
        <v>46</v>
      </c>
      <c r="E162" s="30" t="s">
        <v>272</v>
      </c>
      <c r="F162" s="31" t="s">
        <v>114</v>
      </c>
      <c r="G162" s="32">
        <v>17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49</v>
      </c>
      <c r="E163" s="36" t="s">
        <v>46</v>
      </c>
    </row>
    <row r="164" spans="1:5" ht="12.75">
      <c r="A164" s="39" t="s">
        <v>51</v>
      </c>
      <c r="E164" s="38" t="s">
        <v>269</v>
      </c>
    </row>
    <row r="165" spans="1:16" ht="25.5">
      <c r="A165" s="25" t="s">
        <v>44</v>
      </c>
      <c r="B165" s="29" t="s">
        <v>273</v>
      </c>
      <c r="C165" s="29" t="s">
        <v>274</v>
      </c>
      <c r="D165" s="25" t="s">
        <v>46</v>
      </c>
      <c r="E165" s="30" t="s">
        <v>275</v>
      </c>
      <c r="F165" s="31" t="s">
        <v>90</v>
      </c>
      <c r="G165" s="32">
        <v>7.504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49</v>
      </c>
      <c r="E166" s="36" t="s">
        <v>46</v>
      </c>
    </row>
    <row r="167" spans="1:5" ht="51">
      <c r="A167" s="39" t="s">
        <v>51</v>
      </c>
      <c r="E167" s="38" t="s">
        <v>256</v>
      </c>
    </row>
    <row r="168" spans="1:16" ht="12.75">
      <c r="A168" s="25" t="s">
        <v>44</v>
      </c>
      <c r="B168" s="29" t="s">
        <v>276</v>
      </c>
      <c r="C168" s="29" t="s">
        <v>277</v>
      </c>
      <c r="D168" s="25" t="s">
        <v>46</v>
      </c>
      <c r="E168" s="30" t="s">
        <v>278</v>
      </c>
      <c r="F168" s="31" t="s">
        <v>90</v>
      </c>
      <c r="G168" s="32">
        <v>15.008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49</v>
      </c>
      <c r="E169" s="36" t="s">
        <v>46</v>
      </c>
    </row>
    <row r="170" spans="1:5" ht="51">
      <c r="A170" s="39" t="s">
        <v>51</v>
      </c>
      <c r="E170" s="38" t="s">
        <v>279</v>
      </c>
    </row>
    <row r="171" spans="1:16" ht="12.75">
      <c r="A171" s="25" t="s">
        <v>44</v>
      </c>
      <c r="B171" s="29" t="s">
        <v>280</v>
      </c>
      <c r="C171" s="29" t="s">
        <v>281</v>
      </c>
      <c r="D171" s="25" t="s">
        <v>46</v>
      </c>
      <c r="E171" s="30" t="s">
        <v>282</v>
      </c>
      <c r="F171" s="31" t="s">
        <v>90</v>
      </c>
      <c r="G171" s="32">
        <v>1.602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49</v>
      </c>
      <c r="E172" s="36" t="s">
        <v>46</v>
      </c>
    </row>
    <row r="173" spans="1:5" ht="25.5">
      <c r="A173" s="37" t="s">
        <v>51</v>
      </c>
      <c r="E173" s="38" t="s">
        <v>283</v>
      </c>
    </row>
    <row r="174" spans="1:18" ht="12.75" customHeight="1">
      <c r="A174" s="6" t="s">
        <v>43</v>
      </c>
      <c r="B174" s="6"/>
      <c r="C174" s="42" t="s">
        <v>97</v>
      </c>
      <c r="D174" s="6"/>
      <c r="E174" s="27" t="s">
        <v>284</v>
      </c>
      <c r="F174" s="6"/>
      <c r="G174" s="6"/>
      <c r="H174" s="6"/>
      <c r="I174" s="43">
        <f>0+Q174</f>
      </c>
      <c r="O174">
        <f>0+R174</f>
      </c>
      <c r="Q174">
        <f>0+I175</f>
      </c>
      <c r="R174">
        <f>0+O175</f>
      </c>
    </row>
    <row r="175" spans="1:16" ht="12.75">
      <c r="A175" s="25" t="s">
        <v>44</v>
      </c>
      <c r="B175" s="29" t="s">
        <v>285</v>
      </c>
      <c r="C175" s="29" t="s">
        <v>286</v>
      </c>
      <c r="D175" s="25" t="s">
        <v>46</v>
      </c>
      <c r="E175" s="30" t="s">
        <v>287</v>
      </c>
      <c r="F175" s="31" t="s">
        <v>71</v>
      </c>
      <c r="G175" s="32">
        <v>11.178</v>
      </c>
      <c r="H175" s="33">
        <v>0</v>
      </c>
      <c r="I175" s="34">
        <f>ROUND(ROUND(H175,2)*ROUND(G175,3),2)</f>
      </c>
      <c r="O175">
        <f>(I175*21)/100</f>
      </c>
      <c r="P175" t="s">
        <v>23</v>
      </c>
    </row>
    <row r="176" spans="1:5" ht="12.75">
      <c r="A176" s="35" t="s">
        <v>49</v>
      </c>
      <c r="E176" s="36" t="s">
        <v>288</v>
      </c>
    </row>
    <row r="177" spans="1:5" ht="63.75">
      <c r="A177" s="37" t="s">
        <v>51</v>
      </c>
      <c r="E177" s="38" t="s">
        <v>289</v>
      </c>
    </row>
    <row r="178" spans="1:18" ht="12.75" customHeight="1">
      <c r="A178" s="6" t="s">
        <v>43</v>
      </c>
      <c r="B178" s="6"/>
      <c r="C178" s="42" t="s">
        <v>40</v>
      </c>
      <c r="D178" s="6"/>
      <c r="E178" s="27" t="s">
        <v>290</v>
      </c>
      <c r="F178" s="6"/>
      <c r="G178" s="6"/>
      <c r="H178" s="6"/>
      <c r="I178" s="43">
        <f>0+Q178</f>
      </c>
      <c r="O178">
        <f>0+R178</f>
      </c>
      <c r="Q178">
        <f>0+I179+I182+I185+I188+I191+I194+I197+I200+I203+I206+I209+I212+I215+I218+I221+I224+I227+I230+I233+I236+I239+I242</f>
      </c>
      <c r="R178">
        <f>0+O179+O182+O185+O188+O191+O194+O197+O200+O203+O206+O209+O212+O215+O218+O221+O224+O227+O230+O233+O236+O239+O242</f>
      </c>
    </row>
    <row r="179" spans="1:16" ht="25.5">
      <c r="A179" s="25" t="s">
        <v>44</v>
      </c>
      <c r="B179" s="29" t="s">
        <v>291</v>
      </c>
      <c r="C179" s="29" t="s">
        <v>292</v>
      </c>
      <c r="D179" s="25" t="s">
        <v>46</v>
      </c>
      <c r="E179" s="30" t="s">
        <v>293</v>
      </c>
      <c r="F179" s="31" t="s">
        <v>114</v>
      </c>
      <c r="G179" s="32">
        <v>627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12.75">
      <c r="A180" s="35" t="s">
        <v>49</v>
      </c>
      <c r="E180" s="36" t="s">
        <v>46</v>
      </c>
    </row>
    <row r="181" spans="1:5" ht="76.5">
      <c r="A181" s="39" t="s">
        <v>51</v>
      </c>
      <c r="E181" s="38" t="s">
        <v>294</v>
      </c>
    </row>
    <row r="182" spans="1:16" ht="12.75">
      <c r="A182" s="25" t="s">
        <v>44</v>
      </c>
      <c r="B182" s="29" t="s">
        <v>295</v>
      </c>
      <c r="C182" s="29" t="s">
        <v>296</v>
      </c>
      <c r="D182" s="25" t="s">
        <v>99</v>
      </c>
      <c r="E182" s="30" t="s">
        <v>297</v>
      </c>
      <c r="F182" s="31" t="s">
        <v>114</v>
      </c>
      <c r="G182" s="32">
        <v>439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75">
      <c r="A183" s="35" t="s">
        <v>49</v>
      </c>
      <c r="E183" s="36" t="s">
        <v>298</v>
      </c>
    </row>
    <row r="184" spans="1:5" ht="12.75">
      <c r="A184" s="39" t="s">
        <v>51</v>
      </c>
      <c r="E184" s="38" t="s">
        <v>299</v>
      </c>
    </row>
    <row r="185" spans="1:16" ht="12.75">
      <c r="A185" s="25" t="s">
        <v>44</v>
      </c>
      <c r="B185" s="29" t="s">
        <v>300</v>
      </c>
      <c r="C185" s="29" t="s">
        <v>301</v>
      </c>
      <c r="D185" s="25" t="s">
        <v>99</v>
      </c>
      <c r="E185" s="30" t="s">
        <v>302</v>
      </c>
      <c r="F185" s="31" t="s">
        <v>303</v>
      </c>
      <c r="G185" s="32">
        <v>2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49</v>
      </c>
      <c r="E186" s="36" t="s">
        <v>304</v>
      </c>
    </row>
    <row r="187" spans="1:5" ht="12.75">
      <c r="A187" s="39" t="s">
        <v>51</v>
      </c>
      <c r="E187" s="38" t="s">
        <v>305</v>
      </c>
    </row>
    <row r="188" spans="1:16" ht="12.75">
      <c r="A188" s="25" t="s">
        <v>44</v>
      </c>
      <c r="B188" s="29" t="s">
        <v>306</v>
      </c>
      <c r="C188" s="29" t="s">
        <v>301</v>
      </c>
      <c r="D188" s="25" t="s">
        <v>103</v>
      </c>
      <c r="E188" s="30" t="s">
        <v>302</v>
      </c>
      <c r="F188" s="31" t="s">
        <v>303</v>
      </c>
      <c r="G188" s="32">
        <v>122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12.75">
      <c r="A189" s="35" t="s">
        <v>49</v>
      </c>
      <c r="E189" s="36" t="s">
        <v>307</v>
      </c>
    </row>
    <row r="190" spans="1:5" ht="12.75">
      <c r="A190" s="39" t="s">
        <v>51</v>
      </c>
      <c r="E190" s="38" t="s">
        <v>308</v>
      </c>
    </row>
    <row r="191" spans="1:16" ht="12.75">
      <c r="A191" s="25" t="s">
        <v>44</v>
      </c>
      <c r="B191" s="29" t="s">
        <v>309</v>
      </c>
      <c r="C191" s="29" t="s">
        <v>310</v>
      </c>
      <c r="D191" s="25" t="s">
        <v>46</v>
      </c>
      <c r="E191" s="30" t="s">
        <v>311</v>
      </c>
      <c r="F191" s="31" t="s">
        <v>303</v>
      </c>
      <c r="G191" s="32">
        <v>66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25.5">
      <c r="A192" s="35" t="s">
        <v>49</v>
      </c>
      <c r="E192" s="36" t="s">
        <v>312</v>
      </c>
    </row>
    <row r="193" spans="1:5" ht="12.75">
      <c r="A193" s="39" t="s">
        <v>51</v>
      </c>
      <c r="E193" s="38" t="s">
        <v>313</v>
      </c>
    </row>
    <row r="194" spans="1:16" ht="12.75">
      <c r="A194" s="25" t="s">
        <v>44</v>
      </c>
      <c r="B194" s="29" t="s">
        <v>314</v>
      </c>
      <c r="C194" s="29" t="s">
        <v>315</v>
      </c>
      <c r="D194" s="25" t="s">
        <v>46</v>
      </c>
      <c r="E194" s="30" t="s">
        <v>316</v>
      </c>
      <c r="F194" s="31" t="s">
        <v>303</v>
      </c>
      <c r="G194" s="32">
        <v>24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49</v>
      </c>
      <c r="E195" s="36" t="s">
        <v>46</v>
      </c>
    </row>
    <row r="196" spans="1:5" ht="12.75">
      <c r="A196" s="39" t="s">
        <v>51</v>
      </c>
      <c r="E196" s="38" t="s">
        <v>317</v>
      </c>
    </row>
    <row r="197" spans="1:16" ht="25.5">
      <c r="A197" s="25" t="s">
        <v>44</v>
      </c>
      <c r="B197" s="29" t="s">
        <v>318</v>
      </c>
      <c r="C197" s="29" t="s">
        <v>319</v>
      </c>
      <c r="D197" s="25" t="s">
        <v>46</v>
      </c>
      <c r="E197" s="30" t="s">
        <v>320</v>
      </c>
      <c r="F197" s="31" t="s">
        <v>303</v>
      </c>
      <c r="G197" s="32">
        <v>2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49</v>
      </c>
      <c r="E198" s="36" t="s">
        <v>46</v>
      </c>
    </row>
    <row r="199" spans="1:5" ht="12.75">
      <c r="A199" s="39" t="s">
        <v>51</v>
      </c>
      <c r="E199" s="38" t="s">
        <v>321</v>
      </c>
    </row>
    <row r="200" spans="1:16" ht="25.5">
      <c r="A200" s="25" t="s">
        <v>44</v>
      </c>
      <c r="B200" s="29" t="s">
        <v>322</v>
      </c>
      <c r="C200" s="29" t="s">
        <v>323</v>
      </c>
      <c r="D200" s="25" t="s">
        <v>46</v>
      </c>
      <c r="E200" s="30" t="s">
        <v>324</v>
      </c>
      <c r="F200" s="31" t="s">
        <v>303</v>
      </c>
      <c r="G200" s="32">
        <v>3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49</v>
      </c>
      <c r="E201" s="36" t="s">
        <v>46</v>
      </c>
    </row>
    <row r="202" spans="1:5" ht="51">
      <c r="A202" s="39" t="s">
        <v>51</v>
      </c>
      <c r="E202" s="38" t="s">
        <v>325</v>
      </c>
    </row>
    <row r="203" spans="1:16" ht="12.75">
      <c r="A203" s="25" t="s">
        <v>44</v>
      </c>
      <c r="B203" s="29" t="s">
        <v>326</v>
      </c>
      <c r="C203" s="29" t="s">
        <v>327</v>
      </c>
      <c r="D203" s="25" t="s">
        <v>99</v>
      </c>
      <c r="E203" s="30" t="s">
        <v>328</v>
      </c>
      <c r="F203" s="31" t="s">
        <v>303</v>
      </c>
      <c r="G203" s="32">
        <v>4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49</v>
      </c>
      <c r="E204" s="36" t="s">
        <v>298</v>
      </c>
    </row>
    <row r="205" spans="1:5" ht="38.25">
      <c r="A205" s="39" t="s">
        <v>51</v>
      </c>
      <c r="E205" s="38" t="s">
        <v>329</v>
      </c>
    </row>
    <row r="206" spans="1:16" ht="12.75">
      <c r="A206" s="25" t="s">
        <v>44</v>
      </c>
      <c r="B206" s="29" t="s">
        <v>330</v>
      </c>
      <c r="C206" s="29" t="s">
        <v>327</v>
      </c>
      <c r="D206" s="25" t="s">
        <v>103</v>
      </c>
      <c r="E206" s="30" t="s">
        <v>328</v>
      </c>
      <c r="F206" s="31" t="s">
        <v>303</v>
      </c>
      <c r="G206" s="32">
        <v>3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49</v>
      </c>
      <c r="E207" s="36" t="s">
        <v>331</v>
      </c>
    </row>
    <row r="208" spans="1:5" ht="51">
      <c r="A208" s="39" t="s">
        <v>51</v>
      </c>
      <c r="E208" s="38" t="s">
        <v>325</v>
      </c>
    </row>
    <row r="209" spans="1:16" ht="25.5">
      <c r="A209" s="25" t="s">
        <v>44</v>
      </c>
      <c r="B209" s="29" t="s">
        <v>332</v>
      </c>
      <c r="C209" s="29" t="s">
        <v>333</v>
      </c>
      <c r="D209" s="25" t="s">
        <v>46</v>
      </c>
      <c r="E209" s="30" t="s">
        <v>334</v>
      </c>
      <c r="F209" s="31" t="s">
        <v>303</v>
      </c>
      <c r="G209" s="32">
        <v>2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49</v>
      </c>
      <c r="E210" s="36" t="s">
        <v>46</v>
      </c>
    </row>
    <row r="211" spans="1:5" ht="12.75">
      <c r="A211" s="39" t="s">
        <v>51</v>
      </c>
      <c r="E211" s="38" t="s">
        <v>86</v>
      </c>
    </row>
    <row r="212" spans="1:16" ht="12.75">
      <c r="A212" s="25" t="s">
        <v>44</v>
      </c>
      <c r="B212" s="29" t="s">
        <v>335</v>
      </c>
      <c r="C212" s="29" t="s">
        <v>336</v>
      </c>
      <c r="D212" s="25" t="s">
        <v>46</v>
      </c>
      <c r="E212" s="30" t="s">
        <v>337</v>
      </c>
      <c r="F212" s="31" t="s">
        <v>303</v>
      </c>
      <c r="G212" s="32">
        <v>3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49</v>
      </c>
      <c r="E213" s="36" t="s">
        <v>46</v>
      </c>
    </row>
    <row r="214" spans="1:5" ht="12.75">
      <c r="A214" s="39" t="s">
        <v>51</v>
      </c>
      <c r="E214" s="38" t="s">
        <v>338</v>
      </c>
    </row>
    <row r="215" spans="1:16" ht="12.75">
      <c r="A215" s="25" t="s">
        <v>44</v>
      </c>
      <c r="B215" s="29" t="s">
        <v>339</v>
      </c>
      <c r="C215" s="29" t="s">
        <v>340</v>
      </c>
      <c r="D215" s="25" t="s">
        <v>99</v>
      </c>
      <c r="E215" s="30" t="s">
        <v>341</v>
      </c>
      <c r="F215" s="31" t="s">
        <v>303</v>
      </c>
      <c r="G215" s="32">
        <v>2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49</v>
      </c>
      <c r="E216" s="36" t="s">
        <v>298</v>
      </c>
    </row>
    <row r="217" spans="1:5" ht="12.75">
      <c r="A217" s="39" t="s">
        <v>51</v>
      </c>
      <c r="E217" s="38" t="s">
        <v>86</v>
      </c>
    </row>
    <row r="218" spans="1:16" ht="12.75">
      <c r="A218" s="25" t="s">
        <v>44</v>
      </c>
      <c r="B218" s="29" t="s">
        <v>342</v>
      </c>
      <c r="C218" s="29" t="s">
        <v>340</v>
      </c>
      <c r="D218" s="25" t="s">
        <v>103</v>
      </c>
      <c r="E218" s="30" t="s">
        <v>341</v>
      </c>
      <c r="F218" s="31" t="s">
        <v>303</v>
      </c>
      <c r="G218" s="32">
        <v>3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49</v>
      </c>
      <c r="E219" s="36" t="s">
        <v>331</v>
      </c>
    </row>
    <row r="220" spans="1:5" ht="12.75">
      <c r="A220" s="39" t="s">
        <v>51</v>
      </c>
      <c r="E220" s="38" t="s">
        <v>338</v>
      </c>
    </row>
    <row r="221" spans="1:16" ht="25.5">
      <c r="A221" s="25" t="s">
        <v>44</v>
      </c>
      <c r="B221" s="29" t="s">
        <v>343</v>
      </c>
      <c r="C221" s="29" t="s">
        <v>344</v>
      </c>
      <c r="D221" s="25" t="s">
        <v>46</v>
      </c>
      <c r="E221" s="30" t="s">
        <v>345</v>
      </c>
      <c r="F221" s="31" t="s">
        <v>90</v>
      </c>
      <c r="G221" s="32">
        <v>943.078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49</v>
      </c>
      <c r="E222" s="36" t="s">
        <v>46</v>
      </c>
    </row>
    <row r="223" spans="1:5" ht="102">
      <c r="A223" s="39" t="s">
        <v>51</v>
      </c>
      <c r="E223" s="38" t="s">
        <v>346</v>
      </c>
    </row>
    <row r="224" spans="1:16" ht="25.5">
      <c r="A224" s="25" t="s">
        <v>44</v>
      </c>
      <c r="B224" s="29" t="s">
        <v>347</v>
      </c>
      <c r="C224" s="29" t="s">
        <v>348</v>
      </c>
      <c r="D224" s="25" t="s">
        <v>46</v>
      </c>
      <c r="E224" s="30" t="s">
        <v>349</v>
      </c>
      <c r="F224" s="31" t="s">
        <v>90</v>
      </c>
      <c r="G224" s="32">
        <v>943.078</v>
      </c>
      <c r="H224" s="33">
        <v>0</v>
      </c>
      <c r="I224" s="34">
        <f>ROUND(ROUND(H224,2)*ROUND(G224,3),2)</f>
      </c>
      <c r="O224">
        <f>(I224*21)/100</f>
      </c>
      <c r="P224" t="s">
        <v>23</v>
      </c>
    </row>
    <row r="225" spans="1:5" ht="12.75">
      <c r="A225" s="35" t="s">
        <v>49</v>
      </c>
      <c r="E225" s="36" t="s">
        <v>46</v>
      </c>
    </row>
    <row r="226" spans="1:5" ht="102">
      <c r="A226" s="39" t="s">
        <v>51</v>
      </c>
      <c r="E226" s="38" t="s">
        <v>346</v>
      </c>
    </row>
    <row r="227" spans="1:16" ht="12.75">
      <c r="A227" s="25" t="s">
        <v>44</v>
      </c>
      <c r="B227" s="29" t="s">
        <v>350</v>
      </c>
      <c r="C227" s="29" t="s">
        <v>351</v>
      </c>
      <c r="D227" s="25" t="s">
        <v>46</v>
      </c>
      <c r="E227" s="30" t="s">
        <v>352</v>
      </c>
      <c r="F227" s="31" t="s">
        <v>114</v>
      </c>
      <c r="G227" s="32">
        <v>25.8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49</v>
      </c>
      <c r="E228" s="36" t="s">
        <v>353</v>
      </c>
    </row>
    <row r="229" spans="1:5" ht="25.5">
      <c r="A229" s="39" t="s">
        <v>51</v>
      </c>
      <c r="E229" s="38" t="s">
        <v>354</v>
      </c>
    </row>
    <row r="230" spans="1:16" ht="12.75">
      <c r="A230" s="25" t="s">
        <v>44</v>
      </c>
      <c r="B230" s="29" t="s">
        <v>355</v>
      </c>
      <c r="C230" s="29" t="s">
        <v>356</v>
      </c>
      <c r="D230" s="25" t="s">
        <v>46</v>
      </c>
      <c r="E230" s="30" t="s">
        <v>357</v>
      </c>
      <c r="F230" s="31" t="s">
        <v>90</v>
      </c>
      <c r="G230" s="32">
        <v>32.33</v>
      </c>
      <c r="H230" s="33">
        <v>0</v>
      </c>
      <c r="I230" s="34">
        <f>ROUND(ROUND(H230,2)*ROUND(G230,3),2)</f>
      </c>
      <c r="O230">
        <f>(I230*21)/100</f>
      </c>
      <c r="P230" t="s">
        <v>23</v>
      </c>
    </row>
    <row r="231" spans="1:5" ht="12.75">
      <c r="A231" s="35" t="s">
        <v>49</v>
      </c>
      <c r="E231" s="36" t="s">
        <v>46</v>
      </c>
    </row>
    <row r="232" spans="1:5" ht="25.5">
      <c r="A232" s="39" t="s">
        <v>51</v>
      </c>
      <c r="E232" s="38" t="s">
        <v>264</v>
      </c>
    </row>
    <row r="233" spans="1:16" ht="12.75">
      <c r="A233" s="25" t="s">
        <v>44</v>
      </c>
      <c r="B233" s="29" t="s">
        <v>358</v>
      </c>
      <c r="C233" s="29" t="s">
        <v>359</v>
      </c>
      <c r="D233" s="25" t="s">
        <v>46</v>
      </c>
      <c r="E233" s="30" t="s">
        <v>360</v>
      </c>
      <c r="F233" s="31" t="s">
        <v>90</v>
      </c>
      <c r="G233" s="32">
        <v>2.754</v>
      </c>
      <c r="H233" s="33">
        <v>0</v>
      </c>
      <c r="I233" s="34">
        <f>ROUND(ROUND(H233,2)*ROUND(G233,3),2)</f>
      </c>
      <c r="O233">
        <f>(I233*21)/100</f>
      </c>
      <c r="P233" t="s">
        <v>23</v>
      </c>
    </row>
    <row r="234" spans="1:5" ht="12.75">
      <c r="A234" s="35" t="s">
        <v>49</v>
      </c>
      <c r="E234" s="36" t="s">
        <v>46</v>
      </c>
    </row>
    <row r="235" spans="1:5" ht="25.5">
      <c r="A235" s="39" t="s">
        <v>51</v>
      </c>
      <c r="E235" s="38" t="s">
        <v>252</v>
      </c>
    </row>
    <row r="236" spans="1:16" ht="12.75">
      <c r="A236" s="25" t="s">
        <v>44</v>
      </c>
      <c r="B236" s="29" t="s">
        <v>361</v>
      </c>
      <c r="C236" s="29" t="s">
        <v>362</v>
      </c>
      <c r="D236" s="25" t="s">
        <v>46</v>
      </c>
      <c r="E236" s="30" t="s">
        <v>363</v>
      </c>
      <c r="F236" s="31" t="s">
        <v>364</v>
      </c>
      <c r="G236" s="32">
        <v>10.238</v>
      </c>
      <c r="H236" s="33">
        <v>0</v>
      </c>
      <c r="I236" s="34">
        <f>ROUND(ROUND(H236,2)*ROUND(G236,3),2)</f>
      </c>
      <c r="O236">
        <f>(I236*21)/100</f>
      </c>
      <c r="P236" t="s">
        <v>23</v>
      </c>
    </row>
    <row r="237" spans="1:5" ht="12.75">
      <c r="A237" s="35" t="s">
        <v>49</v>
      </c>
      <c r="E237" s="36" t="s">
        <v>46</v>
      </c>
    </row>
    <row r="238" spans="1:5" ht="25.5">
      <c r="A238" s="39" t="s">
        <v>51</v>
      </c>
      <c r="E238" s="38" t="s">
        <v>365</v>
      </c>
    </row>
    <row r="239" spans="1:16" ht="12.75">
      <c r="A239" s="25" t="s">
        <v>44</v>
      </c>
      <c r="B239" s="29" t="s">
        <v>366</v>
      </c>
      <c r="C239" s="29" t="s">
        <v>367</v>
      </c>
      <c r="D239" s="25" t="s">
        <v>46</v>
      </c>
      <c r="E239" s="30" t="s">
        <v>368</v>
      </c>
      <c r="F239" s="31" t="s">
        <v>71</v>
      </c>
      <c r="G239" s="32">
        <v>63.57</v>
      </c>
      <c r="H239" s="33">
        <v>0</v>
      </c>
      <c r="I239" s="34">
        <f>ROUND(ROUND(H239,2)*ROUND(G239,3),2)</f>
      </c>
      <c r="O239">
        <f>(I239*21)/100</f>
      </c>
      <c r="P239" t="s">
        <v>23</v>
      </c>
    </row>
    <row r="240" spans="1:5" ht="12.75">
      <c r="A240" s="35" t="s">
        <v>49</v>
      </c>
      <c r="E240" s="36" t="s">
        <v>91</v>
      </c>
    </row>
    <row r="241" spans="1:5" ht="191.25">
      <c r="A241" s="39" t="s">
        <v>51</v>
      </c>
      <c r="E241" s="38" t="s">
        <v>369</v>
      </c>
    </row>
    <row r="242" spans="1:16" ht="12.75">
      <c r="A242" s="25" t="s">
        <v>44</v>
      </c>
      <c r="B242" s="29" t="s">
        <v>370</v>
      </c>
      <c r="C242" s="29" t="s">
        <v>371</v>
      </c>
      <c r="D242" s="25" t="s">
        <v>46</v>
      </c>
      <c r="E242" s="30" t="s">
        <v>372</v>
      </c>
      <c r="F242" s="31" t="s">
        <v>71</v>
      </c>
      <c r="G242" s="32">
        <v>3.499</v>
      </c>
      <c r="H242" s="33">
        <v>0</v>
      </c>
      <c r="I242" s="34">
        <f>ROUND(ROUND(H242,2)*ROUND(G242,3),2)</f>
      </c>
      <c r="O242">
        <f>(I242*21)/100</f>
      </c>
      <c r="P242" t="s">
        <v>23</v>
      </c>
    </row>
    <row r="243" spans="1:5" ht="12.75">
      <c r="A243" s="35" t="s">
        <v>49</v>
      </c>
      <c r="E243" s="36" t="s">
        <v>91</v>
      </c>
    </row>
    <row r="244" spans="1:5" ht="76.5">
      <c r="A244" s="37" t="s">
        <v>51</v>
      </c>
      <c r="E244" s="38" t="s">
        <v>373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R135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0+O8+O21+O67+O95+O102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374</v>
      </c>
      <c r="I3" s="40">
        <f>0+I8+I21+I67+I95+I102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374</v>
      </c>
      <c r="D4" s="6"/>
      <c r="E4" s="18" t="s">
        <v>375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214.986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376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334.428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12.75">
      <c r="A14" s="39" t="s">
        <v>51</v>
      </c>
      <c r="E14" s="38" t="s">
        <v>377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1.35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108</v>
      </c>
    </row>
    <row r="17" spans="1:5" ht="12.75">
      <c r="A17" s="39" t="s">
        <v>51</v>
      </c>
      <c r="E17" s="38" t="s">
        <v>378</v>
      </c>
    </row>
    <row r="18" spans="1:16" ht="12.75">
      <c r="A18" s="25" t="s">
        <v>44</v>
      </c>
      <c r="B18" s="29" t="s">
        <v>33</v>
      </c>
      <c r="C18" s="29" t="s">
        <v>82</v>
      </c>
      <c r="D18" s="25" t="s">
        <v>46</v>
      </c>
      <c r="E18" s="30" t="s">
        <v>83</v>
      </c>
      <c r="F18" s="31" t="s">
        <v>84</v>
      </c>
      <c r="G18" s="32">
        <v>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49</v>
      </c>
      <c r="E19" s="36" t="s">
        <v>379</v>
      </c>
    </row>
    <row r="20" spans="1:5" ht="12.75">
      <c r="A20" s="37" t="s">
        <v>51</v>
      </c>
      <c r="E20" s="38" t="s">
        <v>380</v>
      </c>
    </row>
    <row r="21" spans="1:18" ht="12.75" customHeight="1">
      <c r="A21" s="6" t="s">
        <v>43</v>
      </c>
      <c r="B21" s="6"/>
      <c r="C21" s="42" t="s">
        <v>29</v>
      </c>
      <c r="D21" s="6"/>
      <c r="E21" s="27" t="s">
        <v>87</v>
      </c>
      <c r="F21" s="6"/>
      <c r="G21" s="6"/>
      <c r="H21" s="6"/>
      <c r="I21" s="43">
        <f>0+Q21</f>
      </c>
      <c r="O21">
        <f>0+R21</f>
      </c>
      <c r="Q21">
        <f>0+I22+I25+I28+I31+I34+I37+I40+I43+I46+I49+I52+I55+I58+I61+I64</f>
      </c>
      <c r="R21">
        <f>0+O22+O25+O28+O31+O34+O37+O40+O43+O46+O49+O52+O55+O58+O61+O64</f>
      </c>
    </row>
    <row r="22" spans="1:16" ht="12.75">
      <c r="A22" s="25" t="s">
        <v>44</v>
      </c>
      <c r="B22" s="29" t="s">
        <v>35</v>
      </c>
      <c r="C22" s="29" t="s">
        <v>88</v>
      </c>
      <c r="D22" s="25" t="s">
        <v>46</v>
      </c>
      <c r="E22" s="30" t="s">
        <v>89</v>
      </c>
      <c r="F22" s="31" t="s">
        <v>90</v>
      </c>
      <c r="G22" s="32">
        <v>969.821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91</v>
      </c>
    </row>
    <row r="24" spans="1:5" ht="38.25">
      <c r="A24" s="39" t="s">
        <v>51</v>
      </c>
      <c r="E24" s="38" t="s">
        <v>381</v>
      </c>
    </row>
    <row r="25" spans="1:16" ht="12.75">
      <c r="A25" s="25" t="s">
        <v>44</v>
      </c>
      <c r="B25" s="29" t="s">
        <v>37</v>
      </c>
      <c r="C25" s="29" t="s">
        <v>382</v>
      </c>
      <c r="D25" s="25" t="s">
        <v>46</v>
      </c>
      <c r="E25" s="30" t="s">
        <v>383</v>
      </c>
      <c r="F25" s="31" t="s">
        <v>71</v>
      </c>
      <c r="G25" s="32">
        <v>133.771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384</v>
      </c>
    </row>
    <row r="27" spans="1:5" ht="25.5">
      <c r="A27" s="39" t="s">
        <v>51</v>
      </c>
      <c r="E27" s="38" t="s">
        <v>385</v>
      </c>
    </row>
    <row r="28" spans="1:16" ht="12.75">
      <c r="A28" s="25" t="s">
        <v>44</v>
      </c>
      <c r="B28" s="29" t="s">
        <v>93</v>
      </c>
      <c r="C28" s="29" t="s">
        <v>386</v>
      </c>
      <c r="D28" s="25" t="s">
        <v>46</v>
      </c>
      <c r="E28" s="30" t="s">
        <v>387</v>
      </c>
      <c r="F28" s="31" t="s">
        <v>71</v>
      </c>
      <c r="G28" s="32">
        <v>429.967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388</v>
      </c>
    </row>
    <row r="30" spans="1:5" ht="12.75">
      <c r="A30" s="39" t="s">
        <v>51</v>
      </c>
      <c r="E30" s="38" t="s">
        <v>389</v>
      </c>
    </row>
    <row r="31" spans="1:16" ht="12.75">
      <c r="A31" s="25" t="s">
        <v>44</v>
      </c>
      <c r="B31" s="29" t="s">
        <v>97</v>
      </c>
      <c r="C31" s="29" t="s">
        <v>98</v>
      </c>
      <c r="D31" s="25" t="s">
        <v>99</v>
      </c>
      <c r="E31" s="30" t="s">
        <v>100</v>
      </c>
      <c r="F31" s="31" t="s">
        <v>71</v>
      </c>
      <c r="G31" s="32">
        <v>587.175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25.5">
      <c r="A32" s="35" t="s">
        <v>49</v>
      </c>
      <c r="E32" s="36" t="s">
        <v>390</v>
      </c>
    </row>
    <row r="33" spans="1:5" ht="191.25">
      <c r="A33" s="39" t="s">
        <v>51</v>
      </c>
      <c r="E33" s="38" t="s">
        <v>391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103</v>
      </c>
      <c r="E34" s="30" t="s">
        <v>100</v>
      </c>
      <c r="F34" s="31" t="s">
        <v>71</v>
      </c>
      <c r="G34" s="32">
        <v>96.982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104</v>
      </c>
    </row>
    <row r="36" spans="1:5" ht="25.5">
      <c r="A36" s="39" t="s">
        <v>51</v>
      </c>
      <c r="E36" s="38" t="s">
        <v>392</v>
      </c>
    </row>
    <row r="37" spans="1:16" ht="12.75">
      <c r="A37" s="25" t="s">
        <v>44</v>
      </c>
      <c r="B37" s="29" t="s">
        <v>42</v>
      </c>
      <c r="C37" s="29" t="s">
        <v>393</v>
      </c>
      <c r="D37" s="25" t="s">
        <v>46</v>
      </c>
      <c r="E37" s="30" t="s">
        <v>394</v>
      </c>
      <c r="F37" s="31" t="s">
        <v>114</v>
      </c>
      <c r="G37" s="32">
        <v>50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46</v>
      </c>
    </row>
    <row r="39" spans="1:5" ht="25.5">
      <c r="A39" s="39" t="s">
        <v>51</v>
      </c>
      <c r="E39" s="38" t="s">
        <v>395</v>
      </c>
    </row>
    <row r="40" spans="1:16" ht="12.75">
      <c r="A40" s="25" t="s">
        <v>44</v>
      </c>
      <c r="B40" s="29" t="s">
        <v>109</v>
      </c>
      <c r="C40" s="29" t="s">
        <v>106</v>
      </c>
      <c r="D40" s="25" t="s">
        <v>99</v>
      </c>
      <c r="E40" s="30" t="s">
        <v>107</v>
      </c>
      <c r="F40" s="31" t="s">
        <v>71</v>
      </c>
      <c r="G40" s="32">
        <v>1.35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108</v>
      </c>
    </row>
    <row r="42" spans="1:5" ht="12.75">
      <c r="A42" s="39" t="s">
        <v>51</v>
      </c>
      <c r="E42" s="38" t="s">
        <v>378</v>
      </c>
    </row>
    <row r="43" spans="1:16" ht="12.75">
      <c r="A43" s="25" t="s">
        <v>44</v>
      </c>
      <c r="B43" s="29" t="s">
        <v>111</v>
      </c>
      <c r="C43" s="29" t="s">
        <v>112</v>
      </c>
      <c r="D43" s="25" t="s">
        <v>46</v>
      </c>
      <c r="E43" s="30" t="s">
        <v>113</v>
      </c>
      <c r="F43" s="31" t="s">
        <v>114</v>
      </c>
      <c r="G43" s="32">
        <v>448.315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91</v>
      </c>
    </row>
    <row r="45" spans="1:5" ht="25.5">
      <c r="A45" s="39" t="s">
        <v>51</v>
      </c>
      <c r="E45" s="38" t="s">
        <v>396</v>
      </c>
    </row>
    <row r="46" spans="1:16" ht="12.75">
      <c r="A46" s="25" t="s">
        <v>44</v>
      </c>
      <c r="B46" s="29" t="s">
        <v>116</v>
      </c>
      <c r="C46" s="29" t="s">
        <v>397</v>
      </c>
      <c r="D46" s="25" t="s">
        <v>46</v>
      </c>
      <c r="E46" s="30" t="s">
        <v>398</v>
      </c>
      <c r="F46" s="31" t="s">
        <v>114</v>
      </c>
      <c r="G46" s="32">
        <v>17.5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91</v>
      </c>
    </row>
    <row r="48" spans="1:5" ht="25.5">
      <c r="A48" s="39" t="s">
        <v>51</v>
      </c>
      <c r="E48" s="38" t="s">
        <v>399</v>
      </c>
    </row>
    <row r="49" spans="1:16" ht="12.75">
      <c r="A49" s="25" t="s">
        <v>44</v>
      </c>
      <c r="B49" s="29" t="s">
        <v>120</v>
      </c>
      <c r="C49" s="29" t="s">
        <v>121</v>
      </c>
      <c r="D49" s="25" t="s">
        <v>46</v>
      </c>
      <c r="E49" s="30" t="s">
        <v>122</v>
      </c>
      <c r="F49" s="31" t="s">
        <v>114</v>
      </c>
      <c r="G49" s="32">
        <v>7.5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25.5">
      <c r="A51" s="39" t="s">
        <v>51</v>
      </c>
      <c r="E51" s="38" t="s">
        <v>400</v>
      </c>
    </row>
    <row r="52" spans="1:16" ht="12.75">
      <c r="A52" s="25" t="s">
        <v>44</v>
      </c>
      <c r="B52" s="29" t="s">
        <v>124</v>
      </c>
      <c r="C52" s="29" t="s">
        <v>129</v>
      </c>
      <c r="D52" s="25" t="s">
        <v>46</v>
      </c>
      <c r="E52" s="30" t="s">
        <v>130</v>
      </c>
      <c r="F52" s="31" t="s">
        <v>71</v>
      </c>
      <c r="G52" s="32">
        <v>2.7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25.5">
      <c r="A54" s="39" t="s">
        <v>51</v>
      </c>
      <c r="E54" s="38" t="s">
        <v>401</v>
      </c>
    </row>
    <row r="55" spans="1:16" ht="12.75">
      <c r="A55" s="25" t="s">
        <v>44</v>
      </c>
      <c r="B55" s="29" t="s">
        <v>128</v>
      </c>
      <c r="C55" s="29" t="s">
        <v>133</v>
      </c>
      <c r="D55" s="25" t="s">
        <v>46</v>
      </c>
      <c r="E55" s="30" t="s">
        <v>134</v>
      </c>
      <c r="F55" s="31" t="s">
        <v>71</v>
      </c>
      <c r="G55" s="32">
        <v>214.986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46</v>
      </c>
    </row>
    <row r="57" spans="1:5" ht="89.25">
      <c r="A57" s="39" t="s">
        <v>51</v>
      </c>
      <c r="E57" s="38" t="s">
        <v>402</v>
      </c>
    </row>
    <row r="58" spans="1:16" ht="12.75">
      <c r="A58" s="25" t="s">
        <v>44</v>
      </c>
      <c r="B58" s="29" t="s">
        <v>132</v>
      </c>
      <c r="C58" s="29" t="s">
        <v>141</v>
      </c>
      <c r="D58" s="25" t="s">
        <v>46</v>
      </c>
      <c r="E58" s="30" t="s">
        <v>142</v>
      </c>
      <c r="F58" s="31" t="s">
        <v>71</v>
      </c>
      <c r="G58" s="32">
        <v>1.89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46</v>
      </c>
    </row>
    <row r="60" spans="1:5" ht="25.5">
      <c r="A60" s="39" t="s">
        <v>51</v>
      </c>
      <c r="E60" s="38" t="s">
        <v>403</v>
      </c>
    </row>
    <row r="61" spans="1:16" ht="12.75">
      <c r="A61" s="25" t="s">
        <v>44</v>
      </c>
      <c r="B61" s="29" t="s">
        <v>136</v>
      </c>
      <c r="C61" s="29" t="s">
        <v>145</v>
      </c>
      <c r="D61" s="25" t="s">
        <v>46</v>
      </c>
      <c r="E61" s="30" t="s">
        <v>146</v>
      </c>
      <c r="F61" s="31" t="s">
        <v>71</v>
      </c>
      <c r="G61" s="32">
        <v>0.81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46</v>
      </c>
    </row>
    <row r="63" spans="1:5" ht="25.5">
      <c r="A63" s="39" t="s">
        <v>51</v>
      </c>
      <c r="E63" s="38" t="s">
        <v>404</v>
      </c>
    </row>
    <row r="64" spans="1:16" ht="12.75">
      <c r="A64" s="25" t="s">
        <v>44</v>
      </c>
      <c r="B64" s="29" t="s">
        <v>140</v>
      </c>
      <c r="C64" s="29" t="s">
        <v>149</v>
      </c>
      <c r="D64" s="25" t="s">
        <v>46</v>
      </c>
      <c r="E64" s="30" t="s">
        <v>150</v>
      </c>
      <c r="F64" s="31" t="s">
        <v>90</v>
      </c>
      <c r="G64" s="32">
        <v>3999.79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46</v>
      </c>
    </row>
    <row r="66" spans="1:5" ht="12.75">
      <c r="A66" s="37" t="s">
        <v>51</v>
      </c>
      <c r="E66" s="38" t="s">
        <v>405</v>
      </c>
    </row>
    <row r="67" spans="1:18" ht="12.75" customHeight="1">
      <c r="A67" s="6" t="s">
        <v>43</v>
      </c>
      <c r="B67" s="6"/>
      <c r="C67" s="42" t="s">
        <v>35</v>
      </c>
      <c r="D67" s="6"/>
      <c r="E67" s="27" t="s">
        <v>202</v>
      </c>
      <c r="F67" s="6"/>
      <c r="G67" s="6"/>
      <c r="H67" s="6"/>
      <c r="I67" s="43">
        <f>0+Q67</f>
      </c>
      <c r="O67">
        <f>0+R67</f>
      </c>
      <c r="Q67">
        <f>0+I68+I71+I74+I77+I80+I83+I86+I89+I92</f>
      </c>
      <c r="R67">
        <f>0+O68+O71+O74+O77+O80+O83+O86+O89+O92</f>
      </c>
    </row>
    <row r="68" spans="1:16" ht="12.75">
      <c r="A68" s="25" t="s">
        <v>44</v>
      </c>
      <c r="B68" s="29" t="s">
        <v>144</v>
      </c>
      <c r="C68" s="29" t="s">
        <v>204</v>
      </c>
      <c r="D68" s="25" t="s">
        <v>46</v>
      </c>
      <c r="E68" s="30" t="s">
        <v>205</v>
      </c>
      <c r="F68" s="31" t="s">
        <v>90</v>
      </c>
      <c r="G68" s="32">
        <v>969.821</v>
      </c>
      <c r="H68" s="33">
        <v>0</v>
      </c>
      <c r="I68" s="34">
        <f>ROUND(ROUND(H68,2)*ROUND(G68,3),2)</f>
      </c>
      <c r="O68">
        <f>(I68*21)/100</f>
      </c>
      <c r="P68" t="s">
        <v>23</v>
      </c>
    </row>
    <row r="69" spans="1:5" ht="12.75">
      <c r="A69" s="35" t="s">
        <v>49</v>
      </c>
      <c r="E69" s="36" t="s">
        <v>206</v>
      </c>
    </row>
    <row r="70" spans="1:5" ht="38.25">
      <c r="A70" s="39" t="s">
        <v>51</v>
      </c>
      <c r="E70" s="38" t="s">
        <v>381</v>
      </c>
    </row>
    <row r="71" spans="1:16" ht="12.75">
      <c r="A71" s="25" t="s">
        <v>44</v>
      </c>
      <c r="B71" s="29" t="s">
        <v>148</v>
      </c>
      <c r="C71" s="29" t="s">
        <v>209</v>
      </c>
      <c r="D71" s="25" t="s">
        <v>103</v>
      </c>
      <c r="E71" s="30" t="s">
        <v>210</v>
      </c>
      <c r="F71" s="31" t="s">
        <v>71</v>
      </c>
      <c r="G71" s="32">
        <v>257.98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49</v>
      </c>
      <c r="E72" s="36" t="s">
        <v>213</v>
      </c>
    </row>
    <row r="73" spans="1:5" ht="38.25">
      <c r="A73" s="39" t="s">
        <v>51</v>
      </c>
      <c r="E73" s="38" t="s">
        <v>406</v>
      </c>
    </row>
    <row r="74" spans="1:16" ht="12.75">
      <c r="A74" s="25" t="s">
        <v>44</v>
      </c>
      <c r="B74" s="29" t="s">
        <v>152</v>
      </c>
      <c r="C74" s="29" t="s">
        <v>407</v>
      </c>
      <c r="D74" s="25" t="s">
        <v>46</v>
      </c>
      <c r="E74" s="30" t="s">
        <v>408</v>
      </c>
      <c r="F74" s="31" t="s">
        <v>90</v>
      </c>
      <c r="G74" s="32">
        <v>4217.96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49</v>
      </c>
      <c r="E75" s="36" t="s">
        <v>206</v>
      </c>
    </row>
    <row r="76" spans="1:5" ht="76.5">
      <c r="A76" s="39" t="s">
        <v>51</v>
      </c>
      <c r="E76" s="38" t="s">
        <v>409</v>
      </c>
    </row>
    <row r="77" spans="1:16" ht="12.75">
      <c r="A77" s="25" t="s">
        <v>44</v>
      </c>
      <c r="B77" s="29" t="s">
        <v>156</v>
      </c>
      <c r="C77" s="29" t="s">
        <v>220</v>
      </c>
      <c r="D77" s="25" t="s">
        <v>46</v>
      </c>
      <c r="E77" s="30" t="s">
        <v>221</v>
      </c>
      <c r="F77" s="31" t="s">
        <v>90</v>
      </c>
      <c r="G77" s="32">
        <v>4299.36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49</v>
      </c>
      <c r="E78" s="36" t="s">
        <v>46</v>
      </c>
    </row>
    <row r="79" spans="1:5" ht="102">
      <c r="A79" s="39" t="s">
        <v>51</v>
      </c>
      <c r="E79" s="38" t="s">
        <v>410</v>
      </c>
    </row>
    <row r="80" spans="1:16" ht="12.75">
      <c r="A80" s="25" t="s">
        <v>44</v>
      </c>
      <c r="B80" s="29" t="s">
        <v>159</v>
      </c>
      <c r="C80" s="29" t="s">
        <v>224</v>
      </c>
      <c r="D80" s="25" t="s">
        <v>46</v>
      </c>
      <c r="E80" s="30" t="s">
        <v>225</v>
      </c>
      <c r="F80" s="31" t="s">
        <v>90</v>
      </c>
      <c r="G80" s="32">
        <v>8603.559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49</v>
      </c>
      <c r="E81" s="36" t="s">
        <v>46</v>
      </c>
    </row>
    <row r="82" spans="1:5" ht="153">
      <c r="A82" s="39" t="s">
        <v>51</v>
      </c>
      <c r="E82" s="38" t="s">
        <v>411</v>
      </c>
    </row>
    <row r="83" spans="1:16" ht="12.75">
      <c r="A83" s="25" t="s">
        <v>44</v>
      </c>
      <c r="B83" s="29" t="s">
        <v>164</v>
      </c>
      <c r="C83" s="29" t="s">
        <v>412</v>
      </c>
      <c r="D83" s="25" t="s">
        <v>46</v>
      </c>
      <c r="E83" s="30" t="s">
        <v>413</v>
      </c>
      <c r="F83" s="31" t="s">
        <v>90</v>
      </c>
      <c r="G83" s="32">
        <v>4069.724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49</v>
      </c>
      <c r="E84" s="36" t="s">
        <v>46</v>
      </c>
    </row>
    <row r="85" spans="1:5" ht="140.25">
      <c r="A85" s="39" t="s">
        <v>51</v>
      </c>
      <c r="E85" s="38" t="s">
        <v>414</v>
      </c>
    </row>
    <row r="86" spans="1:16" ht="12.75">
      <c r="A86" s="25" t="s">
        <v>44</v>
      </c>
      <c r="B86" s="29" t="s">
        <v>169</v>
      </c>
      <c r="C86" s="29" t="s">
        <v>415</v>
      </c>
      <c r="D86" s="25" t="s">
        <v>46</v>
      </c>
      <c r="E86" s="30" t="s">
        <v>416</v>
      </c>
      <c r="F86" s="31" t="s">
        <v>90</v>
      </c>
      <c r="G86" s="32">
        <v>4170.218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49</v>
      </c>
      <c r="E87" s="36" t="s">
        <v>46</v>
      </c>
    </row>
    <row r="88" spans="1:5" ht="140.25">
      <c r="A88" s="39" t="s">
        <v>51</v>
      </c>
      <c r="E88" s="38" t="s">
        <v>417</v>
      </c>
    </row>
    <row r="89" spans="1:16" ht="12.75">
      <c r="A89" s="25" t="s">
        <v>44</v>
      </c>
      <c r="B89" s="29" t="s">
        <v>173</v>
      </c>
      <c r="C89" s="29" t="s">
        <v>418</v>
      </c>
      <c r="D89" s="25" t="s">
        <v>46</v>
      </c>
      <c r="E89" s="30" t="s">
        <v>419</v>
      </c>
      <c r="F89" s="31" t="s">
        <v>90</v>
      </c>
      <c r="G89" s="32">
        <v>4081.19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46</v>
      </c>
    </row>
    <row r="91" spans="1:5" ht="102">
      <c r="A91" s="39" t="s">
        <v>51</v>
      </c>
      <c r="E91" s="38" t="s">
        <v>420</v>
      </c>
    </row>
    <row r="92" spans="1:16" ht="12.75">
      <c r="A92" s="25" t="s">
        <v>44</v>
      </c>
      <c r="B92" s="29" t="s">
        <v>178</v>
      </c>
      <c r="C92" s="29" t="s">
        <v>245</v>
      </c>
      <c r="D92" s="25" t="s">
        <v>46</v>
      </c>
      <c r="E92" s="30" t="s">
        <v>246</v>
      </c>
      <c r="F92" s="31" t="s">
        <v>114</v>
      </c>
      <c r="G92" s="32">
        <v>118.9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49</v>
      </c>
      <c r="E93" s="36" t="s">
        <v>46</v>
      </c>
    </row>
    <row r="94" spans="1:5" ht="25.5">
      <c r="A94" s="37" t="s">
        <v>51</v>
      </c>
      <c r="E94" s="38" t="s">
        <v>421</v>
      </c>
    </row>
    <row r="95" spans="1:18" ht="12.75" customHeight="1">
      <c r="A95" s="6" t="s">
        <v>43</v>
      </c>
      <c r="B95" s="6"/>
      <c r="C95" s="42" t="s">
        <v>93</v>
      </c>
      <c r="D95" s="6"/>
      <c r="E95" s="27" t="s">
        <v>265</v>
      </c>
      <c r="F95" s="6"/>
      <c r="G95" s="6"/>
      <c r="H95" s="6"/>
      <c r="I95" s="43">
        <f>0+Q95</f>
      </c>
      <c r="O95">
        <f>0+R95</f>
      </c>
      <c r="Q95">
        <f>0+I96+I99</f>
      </c>
      <c r="R95">
        <f>0+O96+O99</f>
      </c>
    </row>
    <row r="96" spans="1:16" ht="12.75">
      <c r="A96" s="25" t="s">
        <v>44</v>
      </c>
      <c r="B96" s="29" t="s">
        <v>182</v>
      </c>
      <c r="C96" s="29" t="s">
        <v>422</v>
      </c>
      <c r="D96" s="25" t="s">
        <v>46</v>
      </c>
      <c r="E96" s="30" t="s">
        <v>423</v>
      </c>
      <c r="F96" s="31" t="s">
        <v>114</v>
      </c>
      <c r="G96" s="32">
        <v>9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49</v>
      </c>
      <c r="E97" s="36" t="s">
        <v>46</v>
      </c>
    </row>
    <row r="98" spans="1:5" ht="12.75">
      <c r="A98" s="39" t="s">
        <v>51</v>
      </c>
      <c r="E98" s="38" t="s">
        <v>424</v>
      </c>
    </row>
    <row r="99" spans="1:16" ht="12.75">
      <c r="A99" s="25" t="s">
        <v>44</v>
      </c>
      <c r="B99" s="29" t="s">
        <v>186</v>
      </c>
      <c r="C99" s="29" t="s">
        <v>271</v>
      </c>
      <c r="D99" s="25" t="s">
        <v>46</v>
      </c>
      <c r="E99" s="30" t="s">
        <v>272</v>
      </c>
      <c r="F99" s="31" t="s">
        <v>114</v>
      </c>
      <c r="G99" s="32">
        <v>9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49</v>
      </c>
      <c r="E100" s="36" t="s">
        <v>46</v>
      </c>
    </row>
    <row r="101" spans="1:5" ht="12.75">
      <c r="A101" s="37" t="s">
        <v>51</v>
      </c>
      <c r="E101" s="38" t="s">
        <v>424</v>
      </c>
    </row>
    <row r="102" spans="1:18" ht="12.75" customHeight="1">
      <c r="A102" s="6" t="s">
        <v>43</v>
      </c>
      <c r="B102" s="6"/>
      <c r="C102" s="42" t="s">
        <v>40</v>
      </c>
      <c r="D102" s="6"/>
      <c r="E102" s="27" t="s">
        <v>290</v>
      </c>
      <c r="F102" s="6"/>
      <c r="G102" s="6"/>
      <c r="H102" s="6"/>
      <c r="I102" s="43">
        <f>0+Q102</f>
      </c>
      <c r="O102">
        <f>0+R102</f>
      </c>
      <c r="Q102">
        <f>0+I103+I106+I109+I112+I115+I118+I121+I124+I127+I130+I133</f>
      </c>
      <c r="R102">
        <f>0+O103+O106+O109+O112+O115+O118+O121+O124+O127+O130+O133</f>
      </c>
    </row>
    <row r="103" spans="1:16" ht="25.5">
      <c r="A103" s="25" t="s">
        <v>44</v>
      </c>
      <c r="B103" s="29" t="s">
        <v>190</v>
      </c>
      <c r="C103" s="29" t="s">
        <v>292</v>
      </c>
      <c r="D103" s="25" t="s">
        <v>46</v>
      </c>
      <c r="E103" s="30" t="s">
        <v>293</v>
      </c>
      <c r="F103" s="31" t="s">
        <v>114</v>
      </c>
      <c r="G103" s="32">
        <v>250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49</v>
      </c>
      <c r="E104" s="36" t="s">
        <v>46</v>
      </c>
    </row>
    <row r="105" spans="1:5" ht="51">
      <c r="A105" s="39" t="s">
        <v>51</v>
      </c>
      <c r="E105" s="38" t="s">
        <v>425</v>
      </c>
    </row>
    <row r="106" spans="1:16" ht="12.75">
      <c r="A106" s="25" t="s">
        <v>44</v>
      </c>
      <c r="B106" s="29" t="s">
        <v>194</v>
      </c>
      <c r="C106" s="29" t="s">
        <v>296</v>
      </c>
      <c r="D106" s="25" t="s">
        <v>99</v>
      </c>
      <c r="E106" s="30" t="s">
        <v>297</v>
      </c>
      <c r="F106" s="31" t="s">
        <v>114</v>
      </c>
      <c r="G106" s="32">
        <v>168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49</v>
      </c>
      <c r="E107" s="36" t="s">
        <v>298</v>
      </c>
    </row>
    <row r="108" spans="1:5" ht="38.25">
      <c r="A108" s="39" t="s">
        <v>51</v>
      </c>
      <c r="E108" s="38" t="s">
        <v>426</v>
      </c>
    </row>
    <row r="109" spans="1:16" ht="25.5">
      <c r="A109" s="25" t="s">
        <v>44</v>
      </c>
      <c r="B109" s="29" t="s">
        <v>198</v>
      </c>
      <c r="C109" s="29" t="s">
        <v>427</v>
      </c>
      <c r="D109" s="25" t="s">
        <v>46</v>
      </c>
      <c r="E109" s="30" t="s">
        <v>428</v>
      </c>
      <c r="F109" s="31" t="s">
        <v>114</v>
      </c>
      <c r="G109" s="32">
        <v>12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49</v>
      </c>
      <c r="E110" s="36" t="s">
        <v>46</v>
      </c>
    </row>
    <row r="111" spans="1:5" ht="12.75">
      <c r="A111" s="39" t="s">
        <v>51</v>
      </c>
      <c r="E111" s="38" t="s">
        <v>429</v>
      </c>
    </row>
    <row r="112" spans="1:16" ht="12.75">
      <c r="A112" s="25" t="s">
        <v>44</v>
      </c>
      <c r="B112" s="29" t="s">
        <v>203</v>
      </c>
      <c r="C112" s="29" t="s">
        <v>430</v>
      </c>
      <c r="D112" s="25" t="s">
        <v>46</v>
      </c>
      <c r="E112" s="30" t="s">
        <v>431</v>
      </c>
      <c r="F112" s="31" t="s">
        <v>114</v>
      </c>
      <c r="G112" s="32">
        <v>12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49</v>
      </c>
      <c r="E113" s="36" t="s">
        <v>331</v>
      </c>
    </row>
    <row r="114" spans="1:5" ht="12.75">
      <c r="A114" s="39" t="s">
        <v>51</v>
      </c>
      <c r="E114" s="38" t="s">
        <v>429</v>
      </c>
    </row>
    <row r="115" spans="1:16" ht="12.75">
      <c r="A115" s="25" t="s">
        <v>44</v>
      </c>
      <c r="B115" s="29" t="s">
        <v>208</v>
      </c>
      <c r="C115" s="29" t="s">
        <v>301</v>
      </c>
      <c r="D115" s="25" t="s">
        <v>99</v>
      </c>
      <c r="E115" s="30" t="s">
        <v>302</v>
      </c>
      <c r="F115" s="31" t="s">
        <v>303</v>
      </c>
      <c r="G115" s="32">
        <v>2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49</v>
      </c>
      <c r="E116" s="36" t="s">
        <v>304</v>
      </c>
    </row>
    <row r="117" spans="1:5" ht="12.75">
      <c r="A117" s="39" t="s">
        <v>51</v>
      </c>
      <c r="E117" s="38" t="s">
        <v>305</v>
      </c>
    </row>
    <row r="118" spans="1:16" ht="12.75">
      <c r="A118" s="25" t="s">
        <v>44</v>
      </c>
      <c r="B118" s="29" t="s">
        <v>212</v>
      </c>
      <c r="C118" s="29" t="s">
        <v>301</v>
      </c>
      <c r="D118" s="25" t="s">
        <v>103</v>
      </c>
      <c r="E118" s="30" t="s">
        <v>302</v>
      </c>
      <c r="F118" s="31" t="s">
        <v>303</v>
      </c>
      <c r="G118" s="32">
        <v>19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49</v>
      </c>
      <c r="E119" s="36" t="s">
        <v>307</v>
      </c>
    </row>
    <row r="120" spans="1:5" ht="12.75">
      <c r="A120" s="39" t="s">
        <v>51</v>
      </c>
      <c r="E120" s="38" t="s">
        <v>432</v>
      </c>
    </row>
    <row r="121" spans="1:16" ht="12.75">
      <c r="A121" s="25" t="s">
        <v>44</v>
      </c>
      <c r="B121" s="29" t="s">
        <v>214</v>
      </c>
      <c r="C121" s="29" t="s">
        <v>310</v>
      </c>
      <c r="D121" s="25" t="s">
        <v>46</v>
      </c>
      <c r="E121" s="30" t="s">
        <v>311</v>
      </c>
      <c r="F121" s="31" t="s">
        <v>303</v>
      </c>
      <c r="G121" s="32">
        <v>12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25.5">
      <c r="A122" s="35" t="s">
        <v>49</v>
      </c>
      <c r="E122" s="36" t="s">
        <v>312</v>
      </c>
    </row>
    <row r="123" spans="1:5" ht="12.75">
      <c r="A123" s="39" t="s">
        <v>51</v>
      </c>
      <c r="E123" s="38" t="s">
        <v>433</v>
      </c>
    </row>
    <row r="124" spans="1:16" ht="12.75">
      <c r="A124" s="25" t="s">
        <v>44</v>
      </c>
      <c r="B124" s="29" t="s">
        <v>219</v>
      </c>
      <c r="C124" s="29" t="s">
        <v>315</v>
      </c>
      <c r="D124" s="25" t="s">
        <v>46</v>
      </c>
      <c r="E124" s="30" t="s">
        <v>316</v>
      </c>
      <c r="F124" s="31" t="s">
        <v>303</v>
      </c>
      <c r="G124" s="32">
        <v>7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49</v>
      </c>
      <c r="E125" s="36" t="s">
        <v>46</v>
      </c>
    </row>
    <row r="126" spans="1:5" ht="12.75">
      <c r="A126" s="39" t="s">
        <v>51</v>
      </c>
      <c r="E126" s="38" t="s">
        <v>434</v>
      </c>
    </row>
    <row r="127" spans="1:16" ht="25.5">
      <c r="A127" s="25" t="s">
        <v>44</v>
      </c>
      <c r="B127" s="29" t="s">
        <v>223</v>
      </c>
      <c r="C127" s="29" t="s">
        <v>344</v>
      </c>
      <c r="D127" s="25" t="s">
        <v>46</v>
      </c>
      <c r="E127" s="30" t="s">
        <v>345</v>
      </c>
      <c r="F127" s="31" t="s">
        <v>90</v>
      </c>
      <c r="G127" s="32">
        <v>203.292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49</v>
      </c>
      <c r="E128" s="36" t="s">
        <v>46</v>
      </c>
    </row>
    <row r="129" spans="1:5" ht="63.75">
      <c r="A129" s="39" t="s">
        <v>51</v>
      </c>
      <c r="E129" s="38" t="s">
        <v>435</v>
      </c>
    </row>
    <row r="130" spans="1:16" ht="25.5">
      <c r="A130" s="25" t="s">
        <v>44</v>
      </c>
      <c r="B130" s="29" t="s">
        <v>227</v>
      </c>
      <c r="C130" s="29" t="s">
        <v>348</v>
      </c>
      <c r="D130" s="25" t="s">
        <v>46</v>
      </c>
      <c r="E130" s="30" t="s">
        <v>349</v>
      </c>
      <c r="F130" s="31" t="s">
        <v>90</v>
      </c>
      <c r="G130" s="32">
        <v>203.292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49</v>
      </c>
      <c r="E131" s="36" t="s">
        <v>46</v>
      </c>
    </row>
    <row r="132" spans="1:5" ht="63.75">
      <c r="A132" s="39" t="s">
        <v>51</v>
      </c>
      <c r="E132" s="38" t="s">
        <v>435</v>
      </c>
    </row>
    <row r="133" spans="1:16" ht="12.75">
      <c r="A133" s="25" t="s">
        <v>44</v>
      </c>
      <c r="B133" s="29" t="s">
        <v>232</v>
      </c>
      <c r="C133" s="29" t="s">
        <v>436</v>
      </c>
      <c r="D133" s="25" t="s">
        <v>46</v>
      </c>
      <c r="E133" s="30" t="s">
        <v>437</v>
      </c>
      <c r="F133" s="31" t="s">
        <v>114</v>
      </c>
      <c r="G133" s="32">
        <v>50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49</v>
      </c>
      <c r="E134" s="36" t="s">
        <v>46</v>
      </c>
    </row>
    <row r="135" spans="1:5" ht="25.5">
      <c r="A135" s="37" t="s">
        <v>51</v>
      </c>
      <c r="E135" s="38" t="s">
        <v>395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R242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0+O8+O24+O88+O92+O99+O115+O149+O153+O172+O176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438</v>
      </c>
      <c r="I3" s="40">
        <f>0+I8+I24+I88+I92+I99+I115+I149+I153+I172+I176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438</v>
      </c>
      <c r="D4" s="6"/>
      <c r="E4" s="18" t="s">
        <v>439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924.04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440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52.136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51">
      <c r="A14" s="39" t="s">
        <v>51</v>
      </c>
      <c r="E14" s="38" t="s">
        <v>441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44.7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46</v>
      </c>
    </row>
    <row r="17" spans="1:5" ht="12.75">
      <c r="A17" s="39" t="s">
        <v>51</v>
      </c>
      <c r="E17" s="38" t="s">
        <v>442</v>
      </c>
    </row>
    <row r="18" spans="1:16" ht="12.75">
      <c r="A18" s="25" t="s">
        <v>44</v>
      </c>
      <c r="B18" s="29" t="s">
        <v>33</v>
      </c>
      <c r="C18" s="29" t="s">
        <v>79</v>
      </c>
      <c r="D18" s="25" t="s">
        <v>46</v>
      </c>
      <c r="E18" s="30" t="s">
        <v>80</v>
      </c>
      <c r="F18" s="31" t="s">
        <v>71</v>
      </c>
      <c r="G18" s="32">
        <v>3.2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46</v>
      </c>
    </row>
    <row r="20" spans="1:5" ht="12.75">
      <c r="A20" s="39" t="s">
        <v>51</v>
      </c>
      <c r="E20" s="38" t="s">
        <v>443</v>
      </c>
    </row>
    <row r="21" spans="1:16" ht="12.75">
      <c r="A21" s="25" t="s">
        <v>44</v>
      </c>
      <c r="B21" s="29" t="s">
        <v>35</v>
      </c>
      <c r="C21" s="29" t="s">
        <v>82</v>
      </c>
      <c r="D21" s="25" t="s">
        <v>46</v>
      </c>
      <c r="E21" s="30" t="s">
        <v>83</v>
      </c>
      <c r="F21" s="31" t="s">
        <v>84</v>
      </c>
      <c r="G21" s="32">
        <v>2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49</v>
      </c>
      <c r="E22" s="36" t="s">
        <v>444</v>
      </c>
    </row>
    <row r="23" spans="1:5" ht="12.75">
      <c r="A23" s="37" t="s">
        <v>51</v>
      </c>
      <c r="E23" s="38" t="s">
        <v>86</v>
      </c>
    </row>
    <row r="24" spans="1:18" ht="12.75" customHeight="1">
      <c r="A24" s="6" t="s">
        <v>43</v>
      </c>
      <c r="B24" s="6"/>
      <c r="C24" s="42" t="s">
        <v>29</v>
      </c>
      <c r="D24" s="6"/>
      <c r="E24" s="27" t="s">
        <v>87</v>
      </c>
      <c r="F24" s="6"/>
      <c r="G24" s="6"/>
      <c r="H24" s="6"/>
      <c r="I24" s="43">
        <f>0+Q24</f>
      </c>
      <c r="O24">
        <f>0+R24</f>
      </c>
      <c r="Q24">
        <f>0+I25+I28+I31+I34+I37+I40+I43+I46+I49+I52+I55+I58+I61+I64+I67+I70+I73+I76+I79+I82+I85</f>
      </c>
      <c r="R24">
        <f>0+O25+O28+O31+O34+O37+O40+O43+O46+O49+O52+O55+O58+O61+O64+O67+O70+O73+O76+O79+O82+O85</f>
      </c>
    </row>
    <row r="25" spans="1:16" ht="12.75">
      <c r="A25" s="25" t="s">
        <v>44</v>
      </c>
      <c r="B25" s="29" t="s">
        <v>37</v>
      </c>
      <c r="C25" s="29" t="s">
        <v>88</v>
      </c>
      <c r="D25" s="25" t="s">
        <v>46</v>
      </c>
      <c r="E25" s="30" t="s">
        <v>89</v>
      </c>
      <c r="F25" s="31" t="s">
        <v>90</v>
      </c>
      <c r="G25" s="32">
        <v>2465.399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91</v>
      </c>
    </row>
    <row r="27" spans="1:5" ht="38.25">
      <c r="A27" s="39" t="s">
        <v>51</v>
      </c>
      <c r="E27" s="38" t="s">
        <v>445</v>
      </c>
    </row>
    <row r="28" spans="1:16" ht="25.5">
      <c r="A28" s="25" t="s">
        <v>44</v>
      </c>
      <c r="B28" s="29" t="s">
        <v>93</v>
      </c>
      <c r="C28" s="29" t="s">
        <v>94</v>
      </c>
      <c r="D28" s="25" t="s">
        <v>46</v>
      </c>
      <c r="E28" s="30" t="s">
        <v>95</v>
      </c>
      <c r="F28" s="31" t="s">
        <v>71</v>
      </c>
      <c r="G28" s="32">
        <v>14.832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91</v>
      </c>
    </row>
    <row r="30" spans="1:5" ht="25.5">
      <c r="A30" s="39" t="s">
        <v>51</v>
      </c>
      <c r="E30" s="38" t="s">
        <v>446</v>
      </c>
    </row>
    <row r="31" spans="1:16" ht="12.75">
      <c r="A31" s="25" t="s">
        <v>44</v>
      </c>
      <c r="B31" s="29" t="s">
        <v>97</v>
      </c>
      <c r="C31" s="29" t="s">
        <v>386</v>
      </c>
      <c r="D31" s="25" t="s">
        <v>46</v>
      </c>
      <c r="E31" s="30" t="s">
        <v>387</v>
      </c>
      <c r="F31" s="31" t="s">
        <v>71</v>
      </c>
      <c r="G31" s="32">
        <v>1046.561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49</v>
      </c>
      <c r="E32" s="36" t="s">
        <v>388</v>
      </c>
    </row>
    <row r="33" spans="1:5" ht="25.5">
      <c r="A33" s="39" t="s">
        <v>51</v>
      </c>
      <c r="E33" s="38" t="s">
        <v>447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99</v>
      </c>
      <c r="E34" s="30" t="s">
        <v>100</v>
      </c>
      <c r="F34" s="31" t="s">
        <v>71</v>
      </c>
      <c r="G34" s="32">
        <v>2091.982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49</v>
      </c>
      <c r="E35" s="36" t="s">
        <v>390</v>
      </c>
    </row>
    <row r="36" spans="1:5" ht="178.5">
      <c r="A36" s="39" t="s">
        <v>51</v>
      </c>
      <c r="E36" s="38" t="s">
        <v>448</v>
      </c>
    </row>
    <row r="37" spans="1:16" ht="12.75">
      <c r="A37" s="25" t="s">
        <v>44</v>
      </c>
      <c r="B37" s="29" t="s">
        <v>42</v>
      </c>
      <c r="C37" s="29" t="s">
        <v>98</v>
      </c>
      <c r="D37" s="25" t="s">
        <v>103</v>
      </c>
      <c r="E37" s="30" t="s">
        <v>100</v>
      </c>
      <c r="F37" s="31" t="s">
        <v>71</v>
      </c>
      <c r="G37" s="32">
        <v>246.54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104</v>
      </c>
    </row>
    <row r="39" spans="1:5" ht="25.5">
      <c r="A39" s="39" t="s">
        <v>51</v>
      </c>
      <c r="E39" s="38" t="s">
        <v>449</v>
      </c>
    </row>
    <row r="40" spans="1:16" ht="12.75">
      <c r="A40" s="25" t="s">
        <v>44</v>
      </c>
      <c r="B40" s="29" t="s">
        <v>109</v>
      </c>
      <c r="C40" s="29" t="s">
        <v>393</v>
      </c>
      <c r="D40" s="25" t="s">
        <v>46</v>
      </c>
      <c r="E40" s="30" t="s">
        <v>394</v>
      </c>
      <c r="F40" s="31" t="s">
        <v>114</v>
      </c>
      <c r="G40" s="32">
        <v>23.81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46</v>
      </c>
    </row>
    <row r="42" spans="1:5" ht="25.5">
      <c r="A42" s="39" t="s">
        <v>51</v>
      </c>
      <c r="E42" s="38" t="s">
        <v>450</v>
      </c>
    </row>
    <row r="43" spans="1:16" ht="12.75">
      <c r="A43" s="25" t="s">
        <v>44</v>
      </c>
      <c r="B43" s="29" t="s">
        <v>111</v>
      </c>
      <c r="C43" s="29" t="s">
        <v>106</v>
      </c>
      <c r="D43" s="25" t="s">
        <v>99</v>
      </c>
      <c r="E43" s="30" t="s">
        <v>107</v>
      </c>
      <c r="F43" s="31" t="s">
        <v>71</v>
      </c>
      <c r="G43" s="32">
        <v>44.7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108</v>
      </c>
    </row>
    <row r="45" spans="1:5" ht="12.75">
      <c r="A45" s="39" t="s">
        <v>51</v>
      </c>
      <c r="E45" s="38" t="s">
        <v>442</v>
      </c>
    </row>
    <row r="46" spans="1:16" ht="12.75">
      <c r="A46" s="25" t="s">
        <v>44</v>
      </c>
      <c r="B46" s="29" t="s">
        <v>116</v>
      </c>
      <c r="C46" s="29" t="s">
        <v>106</v>
      </c>
      <c r="D46" s="25" t="s">
        <v>103</v>
      </c>
      <c r="E46" s="30" t="s">
        <v>107</v>
      </c>
      <c r="F46" s="31" t="s">
        <v>71</v>
      </c>
      <c r="G46" s="32">
        <v>3.2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110</v>
      </c>
    </row>
    <row r="48" spans="1:5" ht="12.75">
      <c r="A48" s="39" t="s">
        <v>51</v>
      </c>
      <c r="E48" s="38" t="s">
        <v>443</v>
      </c>
    </row>
    <row r="49" spans="1:16" ht="12.75">
      <c r="A49" s="25" t="s">
        <v>44</v>
      </c>
      <c r="B49" s="29" t="s">
        <v>120</v>
      </c>
      <c r="C49" s="29" t="s">
        <v>112</v>
      </c>
      <c r="D49" s="25" t="s">
        <v>46</v>
      </c>
      <c r="E49" s="30" t="s">
        <v>113</v>
      </c>
      <c r="F49" s="31" t="s">
        <v>114</v>
      </c>
      <c r="G49" s="32">
        <v>2299.587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12.75">
      <c r="A51" s="39" t="s">
        <v>51</v>
      </c>
      <c r="E51" s="38" t="s">
        <v>451</v>
      </c>
    </row>
    <row r="52" spans="1:16" ht="12.75">
      <c r="A52" s="25" t="s">
        <v>44</v>
      </c>
      <c r="B52" s="29" t="s">
        <v>124</v>
      </c>
      <c r="C52" s="29" t="s">
        <v>117</v>
      </c>
      <c r="D52" s="25" t="s">
        <v>46</v>
      </c>
      <c r="E52" s="30" t="s">
        <v>118</v>
      </c>
      <c r="F52" s="31" t="s">
        <v>71</v>
      </c>
      <c r="G52" s="32">
        <v>15.235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63.75">
      <c r="A54" s="39" t="s">
        <v>51</v>
      </c>
      <c r="E54" s="38" t="s">
        <v>452</v>
      </c>
    </row>
    <row r="55" spans="1:16" ht="12.75">
      <c r="A55" s="25" t="s">
        <v>44</v>
      </c>
      <c r="B55" s="29" t="s">
        <v>128</v>
      </c>
      <c r="C55" s="29" t="s">
        <v>397</v>
      </c>
      <c r="D55" s="25" t="s">
        <v>46</v>
      </c>
      <c r="E55" s="30" t="s">
        <v>398</v>
      </c>
      <c r="F55" s="31" t="s">
        <v>114</v>
      </c>
      <c r="G55" s="32">
        <v>36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91</v>
      </c>
    </row>
    <row r="57" spans="1:5" ht="25.5">
      <c r="A57" s="39" t="s">
        <v>51</v>
      </c>
      <c r="E57" s="38" t="s">
        <v>453</v>
      </c>
    </row>
    <row r="58" spans="1:16" ht="12.75">
      <c r="A58" s="25" t="s">
        <v>44</v>
      </c>
      <c r="B58" s="29" t="s">
        <v>132</v>
      </c>
      <c r="C58" s="29" t="s">
        <v>121</v>
      </c>
      <c r="D58" s="25" t="s">
        <v>46</v>
      </c>
      <c r="E58" s="30" t="s">
        <v>122</v>
      </c>
      <c r="F58" s="31" t="s">
        <v>114</v>
      </c>
      <c r="G58" s="32">
        <v>77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91</v>
      </c>
    </row>
    <row r="60" spans="1:5" ht="25.5">
      <c r="A60" s="39" t="s">
        <v>51</v>
      </c>
      <c r="E60" s="38" t="s">
        <v>454</v>
      </c>
    </row>
    <row r="61" spans="1:16" ht="12.75">
      <c r="A61" s="25" t="s">
        <v>44</v>
      </c>
      <c r="B61" s="29" t="s">
        <v>136</v>
      </c>
      <c r="C61" s="29" t="s">
        <v>125</v>
      </c>
      <c r="D61" s="25" t="s">
        <v>46</v>
      </c>
      <c r="E61" s="30" t="s">
        <v>126</v>
      </c>
      <c r="F61" s="31" t="s">
        <v>71</v>
      </c>
      <c r="G61" s="32">
        <v>64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91</v>
      </c>
    </row>
    <row r="63" spans="1:5" ht="25.5">
      <c r="A63" s="39" t="s">
        <v>51</v>
      </c>
      <c r="E63" s="38" t="s">
        <v>455</v>
      </c>
    </row>
    <row r="64" spans="1:16" ht="12.75">
      <c r="A64" s="25" t="s">
        <v>44</v>
      </c>
      <c r="B64" s="29" t="s">
        <v>140</v>
      </c>
      <c r="C64" s="29" t="s">
        <v>129</v>
      </c>
      <c r="D64" s="25" t="s">
        <v>46</v>
      </c>
      <c r="E64" s="30" t="s">
        <v>130</v>
      </c>
      <c r="F64" s="31" t="s">
        <v>71</v>
      </c>
      <c r="G64" s="32">
        <v>7.5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91</v>
      </c>
    </row>
    <row r="66" spans="1:5" ht="25.5">
      <c r="A66" s="39" t="s">
        <v>51</v>
      </c>
      <c r="E66" s="38" t="s">
        <v>456</v>
      </c>
    </row>
    <row r="67" spans="1:16" ht="12.75">
      <c r="A67" s="25" t="s">
        <v>44</v>
      </c>
      <c r="B67" s="29" t="s">
        <v>144</v>
      </c>
      <c r="C67" s="29" t="s">
        <v>133</v>
      </c>
      <c r="D67" s="25" t="s">
        <v>46</v>
      </c>
      <c r="E67" s="30" t="s">
        <v>134</v>
      </c>
      <c r="F67" s="31" t="s">
        <v>71</v>
      </c>
      <c r="G67" s="32">
        <v>924.04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49</v>
      </c>
      <c r="E68" s="36" t="s">
        <v>46</v>
      </c>
    </row>
    <row r="69" spans="1:5" ht="114.75">
      <c r="A69" s="39" t="s">
        <v>51</v>
      </c>
      <c r="E69" s="38" t="s">
        <v>457</v>
      </c>
    </row>
    <row r="70" spans="1:16" ht="12.75">
      <c r="A70" s="25" t="s">
        <v>44</v>
      </c>
      <c r="B70" s="29" t="s">
        <v>148</v>
      </c>
      <c r="C70" s="29" t="s">
        <v>141</v>
      </c>
      <c r="D70" s="25" t="s">
        <v>46</v>
      </c>
      <c r="E70" s="30" t="s">
        <v>142</v>
      </c>
      <c r="F70" s="31" t="s">
        <v>71</v>
      </c>
      <c r="G70" s="32">
        <v>46.2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49</v>
      </c>
      <c r="E71" s="36" t="s">
        <v>46</v>
      </c>
    </row>
    <row r="72" spans="1:5" ht="63.75">
      <c r="A72" s="39" t="s">
        <v>51</v>
      </c>
      <c r="E72" s="38" t="s">
        <v>458</v>
      </c>
    </row>
    <row r="73" spans="1:16" ht="12.75">
      <c r="A73" s="25" t="s">
        <v>44</v>
      </c>
      <c r="B73" s="29" t="s">
        <v>152</v>
      </c>
      <c r="C73" s="29" t="s">
        <v>145</v>
      </c>
      <c r="D73" s="25" t="s">
        <v>46</v>
      </c>
      <c r="E73" s="30" t="s">
        <v>146</v>
      </c>
      <c r="F73" s="31" t="s">
        <v>71</v>
      </c>
      <c r="G73" s="32">
        <v>2.25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49</v>
      </c>
      <c r="E74" s="36" t="s">
        <v>46</v>
      </c>
    </row>
    <row r="75" spans="1:5" ht="25.5">
      <c r="A75" s="39" t="s">
        <v>51</v>
      </c>
      <c r="E75" s="38" t="s">
        <v>459</v>
      </c>
    </row>
    <row r="76" spans="1:16" ht="12.75">
      <c r="A76" s="25" t="s">
        <v>44</v>
      </c>
      <c r="B76" s="29" t="s">
        <v>156</v>
      </c>
      <c r="C76" s="29" t="s">
        <v>149</v>
      </c>
      <c r="D76" s="25" t="s">
        <v>46</v>
      </c>
      <c r="E76" s="30" t="s">
        <v>150</v>
      </c>
      <c r="F76" s="31" t="s">
        <v>90</v>
      </c>
      <c r="G76" s="32">
        <v>131.4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49</v>
      </c>
      <c r="E77" s="36" t="s">
        <v>46</v>
      </c>
    </row>
    <row r="78" spans="1:5" ht="51">
      <c r="A78" s="39" t="s">
        <v>51</v>
      </c>
      <c r="E78" s="38" t="s">
        <v>460</v>
      </c>
    </row>
    <row r="79" spans="1:16" ht="12.75">
      <c r="A79" s="25" t="s">
        <v>44</v>
      </c>
      <c r="B79" s="29" t="s">
        <v>159</v>
      </c>
      <c r="C79" s="29" t="s">
        <v>153</v>
      </c>
      <c r="D79" s="25" t="s">
        <v>46</v>
      </c>
      <c r="E79" s="30" t="s">
        <v>154</v>
      </c>
      <c r="F79" s="31" t="s">
        <v>90</v>
      </c>
      <c r="G79" s="32">
        <v>32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49</v>
      </c>
      <c r="E80" s="36" t="s">
        <v>46</v>
      </c>
    </row>
    <row r="81" spans="1:5" ht="25.5">
      <c r="A81" s="39" t="s">
        <v>51</v>
      </c>
      <c r="E81" s="38" t="s">
        <v>461</v>
      </c>
    </row>
    <row r="82" spans="1:16" ht="12.75">
      <c r="A82" s="25" t="s">
        <v>44</v>
      </c>
      <c r="B82" s="29" t="s">
        <v>164</v>
      </c>
      <c r="C82" s="29" t="s">
        <v>157</v>
      </c>
      <c r="D82" s="25" t="s">
        <v>46</v>
      </c>
      <c r="E82" s="30" t="s">
        <v>158</v>
      </c>
      <c r="F82" s="31" t="s">
        <v>90</v>
      </c>
      <c r="G82" s="32">
        <v>32</v>
      </c>
      <c r="H82" s="33">
        <v>0</v>
      </c>
      <c r="I82" s="34">
        <f>ROUND(ROUND(H82,2)*ROUND(G82,3),2)</f>
      </c>
      <c r="O82">
        <f>(I82*21)/100</f>
      </c>
      <c r="P82" t="s">
        <v>23</v>
      </c>
    </row>
    <row r="83" spans="1:5" ht="12.75">
      <c r="A83" s="35" t="s">
        <v>49</v>
      </c>
      <c r="E83" s="36" t="s">
        <v>46</v>
      </c>
    </row>
    <row r="84" spans="1:5" ht="25.5">
      <c r="A84" s="39" t="s">
        <v>51</v>
      </c>
      <c r="E84" s="38" t="s">
        <v>461</v>
      </c>
    </row>
    <row r="85" spans="1:16" ht="12.75">
      <c r="A85" s="25" t="s">
        <v>44</v>
      </c>
      <c r="B85" s="29" t="s">
        <v>169</v>
      </c>
      <c r="C85" s="29" t="s">
        <v>160</v>
      </c>
      <c r="D85" s="25" t="s">
        <v>46</v>
      </c>
      <c r="E85" s="30" t="s">
        <v>161</v>
      </c>
      <c r="F85" s="31" t="s">
        <v>90</v>
      </c>
      <c r="G85" s="32">
        <v>64</v>
      </c>
      <c r="H85" s="33">
        <v>0</v>
      </c>
      <c r="I85" s="34">
        <f>ROUND(ROUND(H85,2)*ROUND(G85,3),2)</f>
      </c>
      <c r="O85">
        <f>(I85*21)/100</f>
      </c>
      <c r="P85" t="s">
        <v>23</v>
      </c>
    </row>
    <row r="86" spans="1:5" ht="12.75">
      <c r="A86" s="35" t="s">
        <v>49</v>
      </c>
      <c r="E86" s="36" t="s">
        <v>46</v>
      </c>
    </row>
    <row r="87" spans="1:5" ht="38.25">
      <c r="A87" s="37" t="s">
        <v>51</v>
      </c>
      <c r="E87" s="38" t="s">
        <v>462</v>
      </c>
    </row>
    <row r="88" spans="1:18" ht="12.75" customHeight="1">
      <c r="A88" s="6" t="s">
        <v>43</v>
      </c>
      <c r="B88" s="6"/>
      <c r="C88" s="42" t="s">
        <v>23</v>
      </c>
      <c r="D88" s="6"/>
      <c r="E88" s="27" t="s">
        <v>463</v>
      </c>
      <c r="F88" s="6"/>
      <c r="G88" s="6"/>
      <c r="H88" s="6"/>
      <c r="I88" s="43">
        <f>0+Q88</f>
      </c>
      <c r="O88">
        <f>0+R88</f>
      </c>
      <c r="Q88">
        <f>0+I89</f>
      </c>
      <c r="R88">
        <f>0+O89</f>
      </c>
    </row>
    <row r="89" spans="1:16" ht="25.5">
      <c r="A89" s="25" t="s">
        <v>44</v>
      </c>
      <c r="B89" s="29" t="s">
        <v>173</v>
      </c>
      <c r="C89" s="29" t="s">
        <v>464</v>
      </c>
      <c r="D89" s="25" t="s">
        <v>46</v>
      </c>
      <c r="E89" s="30" t="s">
        <v>465</v>
      </c>
      <c r="F89" s="31" t="s">
        <v>303</v>
      </c>
      <c r="G89" s="32">
        <v>32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466</v>
      </c>
    </row>
    <row r="91" spans="1:5" ht="12.75">
      <c r="A91" s="37" t="s">
        <v>51</v>
      </c>
      <c r="E91" s="38" t="s">
        <v>467</v>
      </c>
    </row>
    <row r="92" spans="1:18" ht="12.75" customHeight="1">
      <c r="A92" s="6" t="s">
        <v>43</v>
      </c>
      <c r="B92" s="6"/>
      <c r="C92" s="42" t="s">
        <v>22</v>
      </c>
      <c r="D92" s="6"/>
      <c r="E92" s="27" t="s">
        <v>163</v>
      </c>
      <c r="F92" s="6"/>
      <c r="G92" s="6"/>
      <c r="H92" s="6"/>
      <c r="I92" s="43">
        <f>0+Q92</f>
      </c>
      <c r="O92">
        <f>0+R92</f>
      </c>
      <c r="Q92">
        <f>0+I93+I96</f>
      </c>
      <c r="R92">
        <f>0+O93+O96</f>
      </c>
    </row>
    <row r="93" spans="1:16" ht="12.75">
      <c r="A93" s="25" t="s">
        <v>44</v>
      </c>
      <c r="B93" s="29" t="s">
        <v>178</v>
      </c>
      <c r="C93" s="29" t="s">
        <v>165</v>
      </c>
      <c r="D93" s="25" t="s">
        <v>46</v>
      </c>
      <c r="E93" s="30" t="s">
        <v>166</v>
      </c>
      <c r="F93" s="31" t="s">
        <v>71</v>
      </c>
      <c r="G93" s="32">
        <v>16.767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49</v>
      </c>
      <c r="E94" s="36" t="s">
        <v>167</v>
      </c>
    </row>
    <row r="95" spans="1:5" ht="76.5">
      <c r="A95" s="39" t="s">
        <v>51</v>
      </c>
      <c r="E95" s="38" t="s">
        <v>468</v>
      </c>
    </row>
    <row r="96" spans="1:16" ht="12.75">
      <c r="A96" s="25" t="s">
        <v>44</v>
      </c>
      <c r="B96" s="29" t="s">
        <v>182</v>
      </c>
      <c r="C96" s="29" t="s">
        <v>170</v>
      </c>
      <c r="D96" s="25" t="s">
        <v>46</v>
      </c>
      <c r="E96" s="30" t="s">
        <v>171</v>
      </c>
      <c r="F96" s="31" t="s">
        <v>74</v>
      </c>
      <c r="G96" s="32">
        <v>1.702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49</v>
      </c>
      <c r="E97" s="36" t="s">
        <v>46</v>
      </c>
    </row>
    <row r="98" spans="1:5" ht="76.5">
      <c r="A98" s="37" t="s">
        <v>51</v>
      </c>
      <c r="E98" s="38" t="s">
        <v>469</v>
      </c>
    </row>
    <row r="99" spans="1:18" ht="12.75" customHeight="1">
      <c r="A99" s="6" t="s">
        <v>43</v>
      </c>
      <c r="B99" s="6"/>
      <c r="C99" s="42" t="s">
        <v>33</v>
      </c>
      <c r="D99" s="6"/>
      <c r="E99" s="27" t="s">
        <v>177</v>
      </c>
      <c r="F99" s="6"/>
      <c r="G99" s="6"/>
      <c r="H99" s="6"/>
      <c r="I99" s="43">
        <f>0+Q99</f>
      </c>
      <c r="O99">
        <f>0+R99</f>
      </c>
      <c r="Q99">
        <f>0+I100+I103+I106+I109+I112</f>
      </c>
      <c r="R99">
        <f>0+O100+O103+O106+O109+O112</f>
      </c>
    </row>
    <row r="100" spans="1:16" ht="12.75">
      <c r="A100" s="25" t="s">
        <v>44</v>
      </c>
      <c r="B100" s="29" t="s">
        <v>186</v>
      </c>
      <c r="C100" s="29" t="s">
        <v>183</v>
      </c>
      <c r="D100" s="25" t="s">
        <v>46</v>
      </c>
      <c r="E100" s="30" t="s">
        <v>184</v>
      </c>
      <c r="F100" s="31" t="s">
        <v>71</v>
      </c>
      <c r="G100" s="32">
        <v>7.104</v>
      </c>
      <c r="H100" s="33">
        <v>0</v>
      </c>
      <c r="I100" s="34">
        <f>ROUND(ROUND(H100,2)*ROUND(G100,3),2)</f>
      </c>
      <c r="O100">
        <f>(I100*21)/100</f>
      </c>
      <c r="P100" t="s">
        <v>23</v>
      </c>
    </row>
    <row r="101" spans="1:5" ht="12.75">
      <c r="A101" s="35" t="s">
        <v>49</v>
      </c>
      <c r="E101" s="36" t="s">
        <v>46</v>
      </c>
    </row>
    <row r="102" spans="1:5" ht="76.5">
      <c r="A102" s="39" t="s">
        <v>51</v>
      </c>
      <c r="E102" s="38" t="s">
        <v>470</v>
      </c>
    </row>
    <row r="103" spans="1:16" ht="12.75">
      <c r="A103" s="25" t="s">
        <v>44</v>
      </c>
      <c r="B103" s="29" t="s">
        <v>190</v>
      </c>
      <c r="C103" s="29" t="s">
        <v>471</v>
      </c>
      <c r="D103" s="25" t="s">
        <v>46</v>
      </c>
      <c r="E103" s="30" t="s">
        <v>472</v>
      </c>
      <c r="F103" s="31" t="s">
        <v>71</v>
      </c>
      <c r="G103" s="32">
        <v>6.9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49</v>
      </c>
      <c r="E104" s="36" t="s">
        <v>473</v>
      </c>
    </row>
    <row r="105" spans="1:5" ht="25.5">
      <c r="A105" s="39" t="s">
        <v>51</v>
      </c>
      <c r="E105" s="38" t="s">
        <v>474</v>
      </c>
    </row>
    <row r="106" spans="1:16" ht="12.75">
      <c r="A106" s="25" t="s">
        <v>44</v>
      </c>
      <c r="B106" s="29" t="s">
        <v>194</v>
      </c>
      <c r="C106" s="29" t="s">
        <v>191</v>
      </c>
      <c r="D106" s="25" t="s">
        <v>46</v>
      </c>
      <c r="E106" s="30" t="s">
        <v>192</v>
      </c>
      <c r="F106" s="31" t="s">
        <v>71</v>
      </c>
      <c r="G106" s="32">
        <v>7.086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49</v>
      </c>
      <c r="E107" s="36" t="s">
        <v>46</v>
      </c>
    </row>
    <row r="108" spans="1:5" ht="25.5">
      <c r="A108" s="39" t="s">
        <v>51</v>
      </c>
      <c r="E108" s="38" t="s">
        <v>475</v>
      </c>
    </row>
    <row r="109" spans="1:16" ht="12.75">
      <c r="A109" s="25" t="s">
        <v>44</v>
      </c>
      <c r="B109" s="29" t="s">
        <v>198</v>
      </c>
      <c r="C109" s="29" t="s">
        <v>195</v>
      </c>
      <c r="D109" s="25" t="s">
        <v>46</v>
      </c>
      <c r="E109" s="30" t="s">
        <v>196</v>
      </c>
      <c r="F109" s="31" t="s">
        <v>71</v>
      </c>
      <c r="G109" s="32">
        <v>14.208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49</v>
      </c>
      <c r="E110" s="36" t="s">
        <v>46</v>
      </c>
    </row>
    <row r="111" spans="1:5" ht="76.5">
      <c r="A111" s="39" t="s">
        <v>51</v>
      </c>
      <c r="E111" s="38" t="s">
        <v>476</v>
      </c>
    </row>
    <row r="112" spans="1:16" ht="12.75">
      <c r="A112" s="25" t="s">
        <v>44</v>
      </c>
      <c r="B112" s="29" t="s">
        <v>203</v>
      </c>
      <c r="C112" s="29" t="s">
        <v>199</v>
      </c>
      <c r="D112" s="25" t="s">
        <v>46</v>
      </c>
      <c r="E112" s="30" t="s">
        <v>200</v>
      </c>
      <c r="F112" s="31" t="s">
        <v>71</v>
      </c>
      <c r="G112" s="32">
        <v>5.76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49</v>
      </c>
      <c r="E113" s="36" t="s">
        <v>46</v>
      </c>
    </row>
    <row r="114" spans="1:5" ht="63.75">
      <c r="A114" s="37" t="s">
        <v>51</v>
      </c>
      <c r="E114" s="38" t="s">
        <v>477</v>
      </c>
    </row>
    <row r="115" spans="1:18" ht="12.75" customHeight="1">
      <c r="A115" s="6" t="s">
        <v>43</v>
      </c>
      <c r="B115" s="6"/>
      <c r="C115" s="42" t="s">
        <v>35</v>
      </c>
      <c r="D115" s="6"/>
      <c r="E115" s="27" t="s">
        <v>202</v>
      </c>
      <c r="F115" s="6"/>
      <c r="G115" s="6"/>
      <c r="H115" s="6"/>
      <c r="I115" s="43">
        <f>0+Q115</f>
      </c>
      <c r="O115">
        <f>0+R115</f>
      </c>
      <c r="Q115">
        <f>0+I116+I119+I122+I125+I128+I131+I134+I137+I140+I143+I146</f>
      </c>
      <c r="R115">
        <f>0+O116+O119+O122+O125+O128+O131+O134+O137+O140+O143+O146</f>
      </c>
    </row>
    <row r="116" spans="1:16" ht="12.75">
      <c r="A116" s="25" t="s">
        <v>44</v>
      </c>
      <c r="B116" s="29" t="s">
        <v>208</v>
      </c>
      <c r="C116" s="29" t="s">
        <v>204</v>
      </c>
      <c r="D116" s="25" t="s">
        <v>46</v>
      </c>
      <c r="E116" s="30" t="s">
        <v>205</v>
      </c>
      <c r="F116" s="31" t="s">
        <v>90</v>
      </c>
      <c r="G116" s="32">
        <v>2465.399</v>
      </c>
      <c r="H116" s="33">
        <v>0</v>
      </c>
      <c r="I116" s="34">
        <f>ROUND(ROUND(H116,2)*ROUND(G116,3),2)</f>
      </c>
      <c r="O116">
        <f>(I116*21)/100</f>
      </c>
      <c r="P116" t="s">
        <v>23</v>
      </c>
    </row>
    <row r="117" spans="1:5" ht="12.75">
      <c r="A117" s="35" t="s">
        <v>49</v>
      </c>
      <c r="E117" s="36" t="s">
        <v>206</v>
      </c>
    </row>
    <row r="118" spans="1:5" ht="38.25">
      <c r="A118" s="39" t="s">
        <v>51</v>
      </c>
      <c r="E118" s="38" t="s">
        <v>445</v>
      </c>
    </row>
    <row r="119" spans="1:16" ht="12.75">
      <c r="A119" s="25" t="s">
        <v>44</v>
      </c>
      <c r="B119" s="29" t="s">
        <v>212</v>
      </c>
      <c r="C119" s="29" t="s">
        <v>209</v>
      </c>
      <c r="D119" s="25" t="s">
        <v>99</v>
      </c>
      <c r="E119" s="30" t="s">
        <v>210</v>
      </c>
      <c r="F119" s="31" t="s">
        <v>71</v>
      </c>
      <c r="G119" s="32">
        <v>14.4</v>
      </c>
      <c r="H119" s="33">
        <v>0</v>
      </c>
      <c r="I119" s="34">
        <f>ROUND(ROUND(H119,2)*ROUND(G119,3),2)</f>
      </c>
      <c r="O119">
        <f>(I119*21)/100</f>
      </c>
      <c r="P119" t="s">
        <v>23</v>
      </c>
    </row>
    <row r="120" spans="1:5" ht="12.75">
      <c r="A120" s="35" t="s">
        <v>49</v>
      </c>
      <c r="E120" s="36" t="s">
        <v>478</v>
      </c>
    </row>
    <row r="121" spans="1:5" ht="25.5">
      <c r="A121" s="39" t="s">
        <v>51</v>
      </c>
      <c r="E121" s="38" t="s">
        <v>479</v>
      </c>
    </row>
    <row r="122" spans="1:16" ht="12.75">
      <c r="A122" s="25" t="s">
        <v>44</v>
      </c>
      <c r="B122" s="29" t="s">
        <v>214</v>
      </c>
      <c r="C122" s="29" t="s">
        <v>209</v>
      </c>
      <c r="D122" s="25" t="s">
        <v>103</v>
      </c>
      <c r="E122" s="30" t="s">
        <v>210</v>
      </c>
      <c r="F122" s="31" t="s">
        <v>71</v>
      </c>
      <c r="G122" s="32">
        <v>2107.954</v>
      </c>
      <c r="H122" s="33">
        <v>0</v>
      </c>
      <c r="I122" s="34">
        <f>ROUND(ROUND(H122,2)*ROUND(G122,3),2)</f>
      </c>
      <c r="O122">
        <f>(I122*21)/100</f>
      </c>
      <c r="P122" t="s">
        <v>23</v>
      </c>
    </row>
    <row r="123" spans="1:5" ht="12.75">
      <c r="A123" s="35" t="s">
        <v>49</v>
      </c>
      <c r="E123" s="36" t="s">
        <v>213</v>
      </c>
    </row>
    <row r="124" spans="1:5" ht="63.75">
      <c r="A124" s="39" t="s">
        <v>51</v>
      </c>
      <c r="E124" s="38" t="s">
        <v>480</v>
      </c>
    </row>
    <row r="125" spans="1:16" ht="12.75">
      <c r="A125" s="25" t="s">
        <v>44</v>
      </c>
      <c r="B125" s="29" t="s">
        <v>219</v>
      </c>
      <c r="C125" s="29" t="s">
        <v>215</v>
      </c>
      <c r="D125" s="25" t="s">
        <v>99</v>
      </c>
      <c r="E125" s="30" t="s">
        <v>216</v>
      </c>
      <c r="F125" s="31" t="s">
        <v>90</v>
      </c>
      <c r="G125" s="32">
        <v>11961.293</v>
      </c>
      <c r="H125" s="33">
        <v>0</v>
      </c>
      <c r="I125" s="34">
        <f>ROUND(ROUND(H125,2)*ROUND(G125,3),2)</f>
      </c>
      <c r="O125">
        <f>(I125*21)/100</f>
      </c>
      <c r="P125" t="s">
        <v>23</v>
      </c>
    </row>
    <row r="126" spans="1:5" ht="12.75">
      <c r="A126" s="35" t="s">
        <v>49</v>
      </c>
      <c r="E126" s="36" t="s">
        <v>217</v>
      </c>
    </row>
    <row r="127" spans="1:5" ht="76.5">
      <c r="A127" s="39" t="s">
        <v>51</v>
      </c>
      <c r="E127" s="38" t="s">
        <v>481</v>
      </c>
    </row>
    <row r="128" spans="1:16" ht="12.75">
      <c r="A128" s="25" t="s">
        <v>44</v>
      </c>
      <c r="B128" s="29" t="s">
        <v>223</v>
      </c>
      <c r="C128" s="29" t="s">
        <v>215</v>
      </c>
      <c r="D128" s="25" t="s">
        <v>103</v>
      </c>
      <c r="E128" s="30" t="s">
        <v>216</v>
      </c>
      <c r="F128" s="31" t="s">
        <v>90</v>
      </c>
      <c r="G128" s="32">
        <v>74.16</v>
      </c>
      <c r="H128" s="33">
        <v>0</v>
      </c>
      <c r="I128" s="34">
        <f>ROUND(ROUND(H128,2)*ROUND(G128,3),2)</f>
      </c>
      <c r="O128">
        <f>(I128*21)/100</f>
      </c>
      <c r="P128" t="s">
        <v>23</v>
      </c>
    </row>
    <row r="129" spans="1:5" ht="25.5">
      <c r="A129" s="35" t="s">
        <v>49</v>
      </c>
      <c r="E129" s="36" t="s">
        <v>482</v>
      </c>
    </row>
    <row r="130" spans="1:5" ht="38.25">
      <c r="A130" s="39" t="s">
        <v>51</v>
      </c>
      <c r="E130" s="38" t="s">
        <v>483</v>
      </c>
    </row>
    <row r="131" spans="1:16" ht="12.75">
      <c r="A131" s="25" t="s">
        <v>44</v>
      </c>
      <c r="B131" s="29" t="s">
        <v>227</v>
      </c>
      <c r="C131" s="29" t="s">
        <v>220</v>
      </c>
      <c r="D131" s="25" t="s">
        <v>46</v>
      </c>
      <c r="E131" s="30" t="s">
        <v>221</v>
      </c>
      <c r="F131" s="31" t="s">
        <v>90</v>
      </c>
      <c r="G131" s="32">
        <v>12081.953</v>
      </c>
      <c r="H131" s="33">
        <v>0</v>
      </c>
      <c r="I131" s="34">
        <f>ROUND(ROUND(H131,2)*ROUND(G131,3),2)</f>
      </c>
      <c r="O131">
        <f>(I131*21)/100</f>
      </c>
      <c r="P131" t="s">
        <v>23</v>
      </c>
    </row>
    <row r="132" spans="1:5" ht="12.75">
      <c r="A132" s="35" t="s">
        <v>49</v>
      </c>
      <c r="E132" s="36" t="s">
        <v>46</v>
      </c>
    </row>
    <row r="133" spans="1:5" ht="76.5">
      <c r="A133" s="39" t="s">
        <v>51</v>
      </c>
      <c r="E133" s="38" t="s">
        <v>484</v>
      </c>
    </row>
    <row r="134" spans="1:16" ht="12.75">
      <c r="A134" s="25" t="s">
        <v>44</v>
      </c>
      <c r="B134" s="29" t="s">
        <v>232</v>
      </c>
      <c r="C134" s="29" t="s">
        <v>224</v>
      </c>
      <c r="D134" s="25" t="s">
        <v>46</v>
      </c>
      <c r="E134" s="30" t="s">
        <v>225</v>
      </c>
      <c r="F134" s="31" t="s">
        <v>90</v>
      </c>
      <c r="G134" s="32">
        <v>23110.709</v>
      </c>
      <c r="H134" s="33">
        <v>0</v>
      </c>
      <c r="I134" s="34">
        <f>ROUND(ROUND(H134,2)*ROUND(G134,3),2)</f>
      </c>
      <c r="O134">
        <f>(I134*21)/100</f>
      </c>
      <c r="P134" t="s">
        <v>23</v>
      </c>
    </row>
    <row r="135" spans="1:5" ht="12.75">
      <c r="A135" s="35" t="s">
        <v>49</v>
      </c>
      <c r="E135" s="36" t="s">
        <v>46</v>
      </c>
    </row>
    <row r="136" spans="1:5" ht="102">
      <c r="A136" s="39" t="s">
        <v>51</v>
      </c>
      <c r="E136" s="38" t="s">
        <v>485</v>
      </c>
    </row>
    <row r="137" spans="1:16" ht="12.75">
      <c r="A137" s="25" t="s">
        <v>44</v>
      </c>
      <c r="B137" s="29" t="s">
        <v>236</v>
      </c>
      <c r="C137" s="29" t="s">
        <v>228</v>
      </c>
      <c r="D137" s="25" t="s">
        <v>46</v>
      </c>
      <c r="E137" s="30" t="s">
        <v>229</v>
      </c>
      <c r="F137" s="31" t="s">
        <v>90</v>
      </c>
      <c r="G137" s="32">
        <v>4377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49</v>
      </c>
      <c r="E138" s="36" t="s">
        <v>230</v>
      </c>
    </row>
    <row r="139" spans="1:5" ht="25.5">
      <c r="A139" s="39" t="s">
        <v>51</v>
      </c>
      <c r="E139" s="38" t="s">
        <v>486</v>
      </c>
    </row>
    <row r="140" spans="1:16" ht="12.75">
      <c r="A140" s="25" t="s">
        <v>44</v>
      </c>
      <c r="B140" s="29" t="s">
        <v>240</v>
      </c>
      <c r="C140" s="29" t="s">
        <v>233</v>
      </c>
      <c r="D140" s="25" t="s">
        <v>46</v>
      </c>
      <c r="E140" s="30" t="s">
        <v>234</v>
      </c>
      <c r="F140" s="31" t="s">
        <v>90</v>
      </c>
      <c r="G140" s="32">
        <v>10793.678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49</v>
      </c>
      <c r="E141" s="36" t="s">
        <v>46</v>
      </c>
    </row>
    <row r="142" spans="1:5" ht="102">
      <c r="A142" s="39" t="s">
        <v>51</v>
      </c>
      <c r="E142" s="38" t="s">
        <v>487</v>
      </c>
    </row>
    <row r="143" spans="1:16" ht="12.75">
      <c r="A143" s="25" t="s">
        <v>44</v>
      </c>
      <c r="B143" s="29" t="s">
        <v>244</v>
      </c>
      <c r="C143" s="29" t="s">
        <v>237</v>
      </c>
      <c r="D143" s="25" t="s">
        <v>46</v>
      </c>
      <c r="E143" s="30" t="s">
        <v>238</v>
      </c>
      <c r="F143" s="31" t="s">
        <v>90</v>
      </c>
      <c r="G143" s="32">
        <v>11270.47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49</v>
      </c>
      <c r="E144" s="36" t="s">
        <v>46</v>
      </c>
    </row>
    <row r="145" spans="1:5" ht="102">
      <c r="A145" s="39" t="s">
        <v>51</v>
      </c>
      <c r="E145" s="38" t="s">
        <v>488</v>
      </c>
    </row>
    <row r="146" spans="1:16" ht="12.75">
      <c r="A146" s="25" t="s">
        <v>44</v>
      </c>
      <c r="B146" s="29" t="s">
        <v>249</v>
      </c>
      <c r="C146" s="29" t="s">
        <v>241</v>
      </c>
      <c r="D146" s="25" t="s">
        <v>46</v>
      </c>
      <c r="E146" s="30" t="s">
        <v>242</v>
      </c>
      <c r="F146" s="31" t="s">
        <v>90</v>
      </c>
      <c r="G146" s="32">
        <v>11558.672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49</v>
      </c>
      <c r="E147" s="36" t="s">
        <v>46</v>
      </c>
    </row>
    <row r="148" spans="1:5" ht="76.5">
      <c r="A148" s="37" t="s">
        <v>51</v>
      </c>
      <c r="E148" s="38" t="s">
        <v>489</v>
      </c>
    </row>
    <row r="149" spans="1:18" ht="12.75" customHeight="1">
      <c r="A149" s="6" t="s">
        <v>43</v>
      </c>
      <c r="B149" s="6"/>
      <c r="C149" s="42" t="s">
        <v>37</v>
      </c>
      <c r="D149" s="6"/>
      <c r="E149" s="27" t="s">
        <v>248</v>
      </c>
      <c r="F149" s="6"/>
      <c r="G149" s="6"/>
      <c r="H149" s="6"/>
      <c r="I149" s="43">
        <f>0+Q149</f>
      </c>
      <c r="O149">
        <f>0+R149</f>
      </c>
      <c r="Q149">
        <f>0+I150</f>
      </c>
      <c r="R149">
        <f>0+O150</f>
      </c>
    </row>
    <row r="150" spans="1:16" ht="12.75">
      <c r="A150" s="25" t="s">
        <v>44</v>
      </c>
      <c r="B150" s="29" t="s">
        <v>253</v>
      </c>
      <c r="C150" s="29" t="s">
        <v>262</v>
      </c>
      <c r="D150" s="25" t="s">
        <v>46</v>
      </c>
      <c r="E150" s="30" t="s">
        <v>263</v>
      </c>
      <c r="F150" s="31" t="s">
        <v>90</v>
      </c>
      <c r="G150" s="32">
        <v>115.332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49</v>
      </c>
      <c r="E151" s="36" t="s">
        <v>46</v>
      </c>
    </row>
    <row r="152" spans="1:5" ht="25.5">
      <c r="A152" s="37" t="s">
        <v>51</v>
      </c>
      <c r="E152" s="38" t="s">
        <v>490</v>
      </c>
    </row>
    <row r="153" spans="1:18" ht="12.75" customHeight="1">
      <c r="A153" s="6" t="s">
        <v>43</v>
      </c>
      <c r="B153" s="6"/>
      <c r="C153" s="42" t="s">
        <v>93</v>
      </c>
      <c r="D153" s="6"/>
      <c r="E153" s="27" t="s">
        <v>265</v>
      </c>
      <c r="F153" s="6"/>
      <c r="G153" s="6"/>
      <c r="H153" s="6"/>
      <c r="I153" s="43">
        <f>0+Q153</f>
      </c>
      <c r="O153">
        <f>0+R153</f>
      </c>
      <c r="Q153">
        <f>0+I154+I157+I160+I163+I166+I169</f>
      </c>
      <c r="R153">
        <f>0+O154+O157+O160+O163+O166+O169</f>
      </c>
    </row>
    <row r="154" spans="1:16" ht="12.75">
      <c r="A154" s="25" t="s">
        <v>44</v>
      </c>
      <c r="B154" s="29" t="s">
        <v>257</v>
      </c>
      <c r="C154" s="29" t="s">
        <v>267</v>
      </c>
      <c r="D154" s="25" t="s">
        <v>46</v>
      </c>
      <c r="E154" s="30" t="s">
        <v>268</v>
      </c>
      <c r="F154" s="31" t="s">
        <v>114</v>
      </c>
      <c r="G154" s="32">
        <v>25</v>
      </c>
      <c r="H154" s="33">
        <v>0</v>
      </c>
      <c r="I154" s="34">
        <f>ROUND(ROUND(H154,2)*ROUND(G154,3),2)</f>
      </c>
      <c r="O154">
        <f>(I154*21)/100</f>
      </c>
      <c r="P154" t="s">
        <v>23</v>
      </c>
    </row>
    <row r="155" spans="1:5" ht="12.75">
      <c r="A155" s="35" t="s">
        <v>49</v>
      </c>
      <c r="E155" s="36" t="s">
        <v>46</v>
      </c>
    </row>
    <row r="156" spans="1:5" ht="12.75">
      <c r="A156" s="39" t="s">
        <v>51</v>
      </c>
      <c r="E156" s="38" t="s">
        <v>491</v>
      </c>
    </row>
    <row r="157" spans="1:16" ht="12.75">
      <c r="A157" s="25" t="s">
        <v>44</v>
      </c>
      <c r="B157" s="29" t="s">
        <v>261</v>
      </c>
      <c r="C157" s="29" t="s">
        <v>271</v>
      </c>
      <c r="D157" s="25" t="s">
        <v>46</v>
      </c>
      <c r="E157" s="30" t="s">
        <v>272</v>
      </c>
      <c r="F157" s="31" t="s">
        <v>114</v>
      </c>
      <c r="G157" s="32">
        <v>25</v>
      </c>
      <c r="H157" s="33">
        <v>0</v>
      </c>
      <c r="I157" s="34">
        <f>ROUND(ROUND(H157,2)*ROUND(G157,3),2)</f>
      </c>
      <c r="O157">
        <f>(I157*21)/100</f>
      </c>
      <c r="P157" t="s">
        <v>23</v>
      </c>
    </row>
    <row r="158" spans="1:5" ht="12.75">
      <c r="A158" s="35" t="s">
        <v>49</v>
      </c>
      <c r="E158" s="36" t="s">
        <v>46</v>
      </c>
    </row>
    <row r="159" spans="1:5" ht="12.75">
      <c r="A159" s="39" t="s">
        <v>51</v>
      </c>
      <c r="E159" s="38" t="s">
        <v>491</v>
      </c>
    </row>
    <row r="160" spans="1:16" ht="25.5">
      <c r="A160" s="25" t="s">
        <v>44</v>
      </c>
      <c r="B160" s="29" t="s">
        <v>266</v>
      </c>
      <c r="C160" s="29" t="s">
        <v>274</v>
      </c>
      <c r="D160" s="25" t="s">
        <v>99</v>
      </c>
      <c r="E160" s="30" t="s">
        <v>275</v>
      </c>
      <c r="F160" s="31" t="s">
        <v>90</v>
      </c>
      <c r="G160" s="32">
        <v>69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49</v>
      </c>
      <c r="E161" s="36" t="s">
        <v>492</v>
      </c>
    </row>
    <row r="162" spans="1:5" ht="25.5">
      <c r="A162" s="39" t="s">
        <v>51</v>
      </c>
      <c r="E162" s="38" t="s">
        <v>493</v>
      </c>
    </row>
    <row r="163" spans="1:16" ht="25.5">
      <c r="A163" s="25" t="s">
        <v>44</v>
      </c>
      <c r="B163" s="29" t="s">
        <v>270</v>
      </c>
      <c r="C163" s="29" t="s">
        <v>274</v>
      </c>
      <c r="D163" s="25" t="s">
        <v>103</v>
      </c>
      <c r="E163" s="30" t="s">
        <v>275</v>
      </c>
      <c r="F163" s="31" t="s">
        <v>90</v>
      </c>
      <c r="G163" s="32">
        <v>20.428</v>
      </c>
      <c r="H163" s="33">
        <v>0</v>
      </c>
      <c r="I163" s="34">
        <f>ROUND(ROUND(H163,2)*ROUND(G163,3),2)</f>
      </c>
      <c r="O163">
        <f>(I163*21)/100</f>
      </c>
      <c r="P163" t="s">
        <v>23</v>
      </c>
    </row>
    <row r="164" spans="1:5" ht="12.75">
      <c r="A164" s="35" t="s">
        <v>49</v>
      </c>
      <c r="E164" s="36" t="s">
        <v>494</v>
      </c>
    </row>
    <row r="165" spans="1:5" ht="25.5">
      <c r="A165" s="39" t="s">
        <v>51</v>
      </c>
      <c r="E165" s="38" t="s">
        <v>495</v>
      </c>
    </row>
    <row r="166" spans="1:16" ht="12.75">
      <c r="A166" s="25" t="s">
        <v>44</v>
      </c>
      <c r="B166" s="29" t="s">
        <v>273</v>
      </c>
      <c r="C166" s="29" t="s">
        <v>277</v>
      </c>
      <c r="D166" s="25" t="s">
        <v>46</v>
      </c>
      <c r="E166" s="30" t="s">
        <v>278</v>
      </c>
      <c r="F166" s="31" t="s">
        <v>90</v>
      </c>
      <c r="G166" s="32">
        <v>178.856</v>
      </c>
      <c r="H166" s="33">
        <v>0</v>
      </c>
      <c r="I166" s="34">
        <f>ROUND(ROUND(H166,2)*ROUND(G166,3),2)</f>
      </c>
      <c r="O166">
        <f>(I166*21)/100</f>
      </c>
      <c r="P166" t="s">
        <v>23</v>
      </c>
    </row>
    <row r="167" spans="1:5" ht="12.75">
      <c r="A167" s="35" t="s">
        <v>49</v>
      </c>
      <c r="E167" s="36" t="s">
        <v>496</v>
      </c>
    </row>
    <row r="168" spans="1:5" ht="51">
      <c r="A168" s="39" t="s">
        <v>51</v>
      </c>
      <c r="E168" s="38" t="s">
        <v>497</v>
      </c>
    </row>
    <row r="169" spans="1:16" ht="12.75">
      <c r="A169" s="25" t="s">
        <v>44</v>
      </c>
      <c r="B169" s="29" t="s">
        <v>276</v>
      </c>
      <c r="C169" s="29" t="s">
        <v>281</v>
      </c>
      <c r="D169" s="25" t="s">
        <v>46</v>
      </c>
      <c r="E169" s="30" t="s">
        <v>282</v>
      </c>
      <c r="F169" s="31" t="s">
        <v>90</v>
      </c>
      <c r="G169" s="32">
        <v>3.543</v>
      </c>
      <c r="H169" s="33">
        <v>0</v>
      </c>
      <c r="I169" s="34">
        <f>ROUND(ROUND(H169,2)*ROUND(G169,3),2)</f>
      </c>
      <c r="O169">
        <f>(I169*21)/100</f>
      </c>
      <c r="P169" t="s">
        <v>23</v>
      </c>
    </row>
    <row r="170" spans="1:5" ht="12.75">
      <c r="A170" s="35" t="s">
        <v>49</v>
      </c>
      <c r="E170" s="36" t="s">
        <v>46</v>
      </c>
    </row>
    <row r="171" spans="1:5" ht="25.5">
      <c r="A171" s="37" t="s">
        <v>51</v>
      </c>
      <c r="E171" s="38" t="s">
        <v>498</v>
      </c>
    </row>
    <row r="172" spans="1:18" ht="12.75" customHeight="1">
      <c r="A172" s="6" t="s">
        <v>43</v>
      </c>
      <c r="B172" s="6"/>
      <c r="C172" s="42" t="s">
        <v>97</v>
      </c>
      <c r="D172" s="6"/>
      <c r="E172" s="27" t="s">
        <v>284</v>
      </c>
      <c r="F172" s="6"/>
      <c r="G172" s="6"/>
      <c r="H172" s="6"/>
      <c r="I172" s="43">
        <f>0+Q172</f>
      </c>
      <c r="O172">
        <f>0+R172</f>
      </c>
      <c r="Q172">
        <f>0+I173</f>
      </c>
      <c r="R172">
        <f>0+O173</f>
      </c>
    </row>
    <row r="173" spans="1:16" ht="12.75">
      <c r="A173" s="25" t="s">
        <v>44</v>
      </c>
      <c r="B173" s="29" t="s">
        <v>280</v>
      </c>
      <c r="C173" s="29" t="s">
        <v>499</v>
      </c>
      <c r="D173" s="25" t="s">
        <v>46</v>
      </c>
      <c r="E173" s="30" t="s">
        <v>500</v>
      </c>
      <c r="F173" s="31" t="s">
        <v>114</v>
      </c>
      <c r="G173" s="32">
        <v>21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49</v>
      </c>
      <c r="E174" s="36" t="s">
        <v>46</v>
      </c>
    </row>
    <row r="175" spans="1:5" ht="25.5">
      <c r="A175" s="37" t="s">
        <v>51</v>
      </c>
      <c r="E175" s="38" t="s">
        <v>501</v>
      </c>
    </row>
    <row r="176" spans="1:18" ht="12.75" customHeight="1">
      <c r="A176" s="6" t="s">
        <v>43</v>
      </c>
      <c r="B176" s="6"/>
      <c r="C176" s="42" t="s">
        <v>40</v>
      </c>
      <c r="D176" s="6"/>
      <c r="E176" s="27" t="s">
        <v>290</v>
      </c>
      <c r="F176" s="6"/>
      <c r="G176" s="6"/>
      <c r="H176" s="6"/>
      <c r="I176" s="43">
        <f>0+Q176</f>
      </c>
      <c r="O176">
        <f>0+R176</f>
      </c>
      <c r="Q176">
        <f>0+I177+I180+I183+I186+I189+I192+I195+I198+I201+I204+I207+I210+I213+I216+I219+I222+I225+I228+I231+I234+I237+I240</f>
      </c>
      <c r="R176">
        <f>0+O177+O180+O183+O186+O189+O192+O195+O198+O201+O204+O207+O210+O213+O216+O219+O222+O225+O228+O231+O234+O237+O240</f>
      </c>
    </row>
    <row r="177" spans="1:16" ht="12.75">
      <c r="A177" s="25" t="s">
        <v>44</v>
      </c>
      <c r="B177" s="29" t="s">
        <v>285</v>
      </c>
      <c r="C177" s="29" t="s">
        <v>502</v>
      </c>
      <c r="D177" s="25" t="s">
        <v>46</v>
      </c>
      <c r="E177" s="30" t="s">
        <v>503</v>
      </c>
      <c r="F177" s="31" t="s">
        <v>114</v>
      </c>
      <c r="G177" s="32">
        <v>10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49</v>
      </c>
      <c r="E178" s="36" t="s">
        <v>298</v>
      </c>
    </row>
    <row r="179" spans="1:5" ht="25.5">
      <c r="A179" s="39" t="s">
        <v>51</v>
      </c>
      <c r="E179" s="38" t="s">
        <v>504</v>
      </c>
    </row>
    <row r="180" spans="1:16" ht="25.5">
      <c r="A180" s="25" t="s">
        <v>44</v>
      </c>
      <c r="B180" s="29" t="s">
        <v>291</v>
      </c>
      <c r="C180" s="29" t="s">
        <v>292</v>
      </c>
      <c r="D180" s="25" t="s">
        <v>46</v>
      </c>
      <c r="E180" s="30" t="s">
        <v>293</v>
      </c>
      <c r="F180" s="31" t="s">
        <v>114</v>
      </c>
      <c r="G180" s="32">
        <v>318</v>
      </c>
      <c r="H180" s="33">
        <v>0</v>
      </c>
      <c r="I180" s="34">
        <f>ROUND(ROUND(H180,2)*ROUND(G180,3),2)</f>
      </c>
      <c r="O180">
        <f>(I180*21)/100</f>
      </c>
      <c r="P180" t="s">
        <v>23</v>
      </c>
    </row>
    <row r="181" spans="1:5" ht="12.75">
      <c r="A181" s="35" t="s">
        <v>49</v>
      </c>
      <c r="E181" s="36" t="s">
        <v>46</v>
      </c>
    </row>
    <row r="182" spans="1:5" ht="63.75">
      <c r="A182" s="39" t="s">
        <v>51</v>
      </c>
      <c r="E182" s="38" t="s">
        <v>505</v>
      </c>
    </row>
    <row r="183" spans="1:16" ht="12.75">
      <c r="A183" s="25" t="s">
        <v>44</v>
      </c>
      <c r="B183" s="29" t="s">
        <v>295</v>
      </c>
      <c r="C183" s="29" t="s">
        <v>506</v>
      </c>
      <c r="D183" s="25" t="s">
        <v>46</v>
      </c>
      <c r="E183" s="30" t="s">
        <v>507</v>
      </c>
      <c r="F183" s="31" t="s">
        <v>114</v>
      </c>
      <c r="G183" s="32">
        <v>12</v>
      </c>
      <c r="H183" s="33">
        <v>0</v>
      </c>
      <c r="I183" s="34">
        <f>ROUND(ROUND(H183,2)*ROUND(G183,3),2)</f>
      </c>
      <c r="O183">
        <f>(I183*21)/100</f>
      </c>
      <c r="P183" t="s">
        <v>23</v>
      </c>
    </row>
    <row r="184" spans="1:5" ht="12.75">
      <c r="A184" s="35" t="s">
        <v>49</v>
      </c>
      <c r="E184" s="36" t="s">
        <v>46</v>
      </c>
    </row>
    <row r="185" spans="1:5" ht="25.5">
      <c r="A185" s="39" t="s">
        <v>51</v>
      </c>
      <c r="E185" s="38" t="s">
        <v>508</v>
      </c>
    </row>
    <row r="186" spans="1:16" ht="12.75">
      <c r="A186" s="25" t="s">
        <v>44</v>
      </c>
      <c r="B186" s="29" t="s">
        <v>300</v>
      </c>
      <c r="C186" s="29" t="s">
        <v>301</v>
      </c>
      <c r="D186" s="25" t="s">
        <v>99</v>
      </c>
      <c r="E186" s="30" t="s">
        <v>302</v>
      </c>
      <c r="F186" s="31" t="s">
        <v>303</v>
      </c>
      <c r="G186" s="32">
        <v>12</v>
      </c>
      <c r="H186" s="33">
        <v>0</v>
      </c>
      <c r="I186" s="34">
        <f>ROUND(ROUND(H186,2)*ROUND(G186,3),2)</f>
      </c>
      <c r="O186">
        <f>(I186*21)/100</f>
      </c>
      <c r="P186" t="s">
        <v>23</v>
      </c>
    </row>
    <row r="187" spans="1:5" ht="12.75">
      <c r="A187" s="35" t="s">
        <v>49</v>
      </c>
      <c r="E187" s="36" t="s">
        <v>304</v>
      </c>
    </row>
    <row r="188" spans="1:5" ht="12.75">
      <c r="A188" s="39" t="s">
        <v>51</v>
      </c>
      <c r="E188" s="38" t="s">
        <v>509</v>
      </c>
    </row>
    <row r="189" spans="1:16" ht="12.75">
      <c r="A189" s="25" t="s">
        <v>44</v>
      </c>
      <c r="B189" s="29" t="s">
        <v>306</v>
      </c>
      <c r="C189" s="29" t="s">
        <v>301</v>
      </c>
      <c r="D189" s="25" t="s">
        <v>103</v>
      </c>
      <c r="E189" s="30" t="s">
        <v>302</v>
      </c>
      <c r="F189" s="31" t="s">
        <v>303</v>
      </c>
      <c r="G189" s="32">
        <v>60</v>
      </c>
      <c r="H189" s="33">
        <v>0</v>
      </c>
      <c r="I189" s="34">
        <f>ROUND(ROUND(H189,2)*ROUND(G189,3),2)</f>
      </c>
      <c r="O189">
        <f>(I189*21)/100</f>
      </c>
      <c r="P189" t="s">
        <v>23</v>
      </c>
    </row>
    <row r="190" spans="1:5" ht="12.75">
      <c r="A190" s="35" t="s">
        <v>49</v>
      </c>
      <c r="E190" s="36" t="s">
        <v>307</v>
      </c>
    </row>
    <row r="191" spans="1:5" ht="12.75">
      <c r="A191" s="39" t="s">
        <v>51</v>
      </c>
      <c r="E191" s="38" t="s">
        <v>510</v>
      </c>
    </row>
    <row r="192" spans="1:16" ht="12.75">
      <c r="A192" s="25" t="s">
        <v>44</v>
      </c>
      <c r="B192" s="29" t="s">
        <v>309</v>
      </c>
      <c r="C192" s="29" t="s">
        <v>310</v>
      </c>
      <c r="D192" s="25" t="s">
        <v>46</v>
      </c>
      <c r="E192" s="30" t="s">
        <v>311</v>
      </c>
      <c r="F192" s="31" t="s">
        <v>303</v>
      </c>
      <c r="G192" s="32">
        <v>36</v>
      </c>
      <c r="H192" s="33">
        <v>0</v>
      </c>
      <c r="I192" s="34">
        <f>ROUND(ROUND(H192,2)*ROUND(G192,3),2)</f>
      </c>
      <c r="O192">
        <f>(I192*21)/100</f>
      </c>
      <c r="P192" t="s">
        <v>23</v>
      </c>
    </row>
    <row r="193" spans="1:5" ht="25.5">
      <c r="A193" s="35" t="s">
        <v>49</v>
      </c>
      <c r="E193" s="36" t="s">
        <v>312</v>
      </c>
    </row>
    <row r="194" spans="1:5" ht="12.75">
      <c r="A194" s="39" t="s">
        <v>51</v>
      </c>
      <c r="E194" s="38" t="s">
        <v>511</v>
      </c>
    </row>
    <row r="195" spans="1:16" ht="12.75">
      <c r="A195" s="25" t="s">
        <v>44</v>
      </c>
      <c r="B195" s="29" t="s">
        <v>314</v>
      </c>
      <c r="C195" s="29" t="s">
        <v>315</v>
      </c>
      <c r="D195" s="25" t="s">
        <v>46</v>
      </c>
      <c r="E195" s="30" t="s">
        <v>316</v>
      </c>
      <c r="F195" s="31" t="s">
        <v>303</v>
      </c>
      <c r="G195" s="32">
        <v>8</v>
      </c>
      <c r="H195" s="33">
        <v>0</v>
      </c>
      <c r="I195" s="34">
        <f>ROUND(ROUND(H195,2)*ROUND(G195,3),2)</f>
      </c>
      <c r="O195">
        <f>(I195*21)/100</f>
      </c>
      <c r="P195" t="s">
        <v>23</v>
      </c>
    </row>
    <row r="196" spans="1:5" ht="12.75">
      <c r="A196" s="35" t="s">
        <v>49</v>
      </c>
      <c r="E196" s="36" t="s">
        <v>46</v>
      </c>
    </row>
    <row r="197" spans="1:5" ht="12.75">
      <c r="A197" s="39" t="s">
        <v>51</v>
      </c>
      <c r="E197" s="38" t="s">
        <v>512</v>
      </c>
    </row>
    <row r="198" spans="1:16" ht="25.5">
      <c r="A198" s="25" t="s">
        <v>44</v>
      </c>
      <c r="B198" s="29" t="s">
        <v>318</v>
      </c>
      <c r="C198" s="29" t="s">
        <v>319</v>
      </c>
      <c r="D198" s="25" t="s">
        <v>46</v>
      </c>
      <c r="E198" s="30" t="s">
        <v>320</v>
      </c>
      <c r="F198" s="31" t="s">
        <v>303</v>
      </c>
      <c r="G198" s="32">
        <v>2</v>
      </c>
      <c r="H198" s="33">
        <v>0</v>
      </c>
      <c r="I198" s="34">
        <f>ROUND(ROUND(H198,2)*ROUND(G198,3),2)</f>
      </c>
      <c r="O198">
        <f>(I198*21)/100</f>
      </c>
      <c r="P198" t="s">
        <v>23</v>
      </c>
    </row>
    <row r="199" spans="1:5" ht="12.75">
      <c r="A199" s="35" t="s">
        <v>49</v>
      </c>
      <c r="E199" s="36" t="s">
        <v>46</v>
      </c>
    </row>
    <row r="200" spans="1:5" ht="12.75">
      <c r="A200" s="39" t="s">
        <v>51</v>
      </c>
      <c r="E200" s="38" t="s">
        <v>321</v>
      </c>
    </row>
    <row r="201" spans="1:16" ht="12.75">
      <c r="A201" s="25" t="s">
        <v>44</v>
      </c>
      <c r="B201" s="29" t="s">
        <v>322</v>
      </c>
      <c r="C201" s="29" t="s">
        <v>327</v>
      </c>
      <c r="D201" s="25" t="s">
        <v>46</v>
      </c>
      <c r="E201" s="30" t="s">
        <v>328</v>
      </c>
      <c r="F201" s="31" t="s">
        <v>303</v>
      </c>
      <c r="G201" s="32">
        <v>4</v>
      </c>
      <c r="H201" s="33">
        <v>0</v>
      </c>
      <c r="I201" s="34">
        <f>ROUND(ROUND(H201,2)*ROUND(G201,3),2)</f>
      </c>
      <c r="O201">
        <f>(I201*21)/100</f>
      </c>
      <c r="P201" t="s">
        <v>23</v>
      </c>
    </row>
    <row r="202" spans="1:5" ht="12.75">
      <c r="A202" s="35" t="s">
        <v>49</v>
      </c>
      <c r="E202" s="36" t="s">
        <v>298</v>
      </c>
    </row>
    <row r="203" spans="1:5" ht="38.25">
      <c r="A203" s="39" t="s">
        <v>51</v>
      </c>
      <c r="E203" s="38" t="s">
        <v>329</v>
      </c>
    </row>
    <row r="204" spans="1:16" ht="25.5">
      <c r="A204" s="25" t="s">
        <v>44</v>
      </c>
      <c r="B204" s="29" t="s">
        <v>326</v>
      </c>
      <c r="C204" s="29" t="s">
        <v>333</v>
      </c>
      <c r="D204" s="25" t="s">
        <v>46</v>
      </c>
      <c r="E204" s="30" t="s">
        <v>334</v>
      </c>
      <c r="F204" s="31" t="s">
        <v>303</v>
      </c>
      <c r="G204" s="32">
        <v>2</v>
      </c>
      <c r="H204" s="33">
        <v>0</v>
      </c>
      <c r="I204" s="34">
        <f>ROUND(ROUND(H204,2)*ROUND(G204,3),2)</f>
      </c>
      <c r="O204">
        <f>(I204*21)/100</f>
      </c>
      <c r="P204" t="s">
        <v>23</v>
      </c>
    </row>
    <row r="205" spans="1:5" ht="12.75">
      <c r="A205" s="35" t="s">
        <v>49</v>
      </c>
      <c r="E205" s="36" t="s">
        <v>46</v>
      </c>
    </row>
    <row r="206" spans="1:5" ht="12.75">
      <c r="A206" s="39" t="s">
        <v>51</v>
      </c>
      <c r="E206" s="38" t="s">
        <v>86</v>
      </c>
    </row>
    <row r="207" spans="1:16" ht="12.75">
      <c r="A207" s="25" t="s">
        <v>44</v>
      </c>
      <c r="B207" s="29" t="s">
        <v>330</v>
      </c>
      <c r="C207" s="29" t="s">
        <v>340</v>
      </c>
      <c r="D207" s="25" t="s">
        <v>46</v>
      </c>
      <c r="E207" s="30" t="s">
        <v>341</v>
      </c>
      <c r="F207" s="31" t="s">
        <v>303</v>
      </c>
      <c r="G207" s="32">
        <v>2</v>
      </c>
      <c r="H207" s="33">
        <v>0</v>
      </c>
      <c r="I207" s="34">
        <f>ROUND(ROUND(H207,2)*ROUND(G207,3),2)</f>
      </c>
      <c r="O207">
        <f>(I207*21)/100</f>
      </c>
      <c r="P207" t="s">
        <v>23</v>
      </c>
    </row>
    <row r="208" spans="1:5" ht="12.75">
      <c r="A208" s="35" t="s">
        <v>49</v>
      </c>
      <c r="E208" s="36" t="s">
        <v>298</v>
      </c>
    </row>
    <row r="209" spans="1:5" ht="12.75">
      <c r="A209" s="39" t="s">
        <v>51</v>
      </c>
      <c r="E209" s="38" t="s">
        <v>86</v>
      </c>
    </row>
    <row r="210" spans="1:16" ht="25.5">
      <c r="A210" s="25" t="s">
        <v>44</v>
      </c>
      <c r="B210" s="29" t="s">
        <v>332</v>
      </c>
      <c r="C210" s="29" t="s">
        <v>344</v>
      </c>
      <c r="D210" s="25" t="s">
        <v>46</v>
      </c>
      <c r="E210" s="30" t="s">
        <v>345</v>
      </c>
      <c r="F210" s="31" t="s">
        <v>90</v>
      </c>
      <c r="G210" s="32">
        <v>653.252</v>
      </c>
      <c r="H210" s="33">
        <v>0</v>
      </c>
      <c r="I210" s="34">
        <f>ROUND(ROUND(H210,2)*ROUND(G210,3),2)</f>
      </c>
      <c r="O210">
        <f>(I210*21)/100</f>
      </c>
      <c r="P210" t="s">
        <v>23</v>
      </c>
    </row>
    <row r="211" spans="1:5" ht="12.75">
      <c r="A211" s="35" t="s">
        <v>49</v>
      </c>
      <c r="E211" s="36" t="s">
        <v>46</v>
      </c>
    </row>
    <row r="212" spans="1:5" ht="102">
      <c r="A212" s="39" t="s">
        <v>51</v>
      </c>
      <c r="E212" s="38" t="s">
        <v>513</v>
      </c>
    </row>
    <row r="213" spans="1:16" ht="25.5">
      <c r="A213" s="25" t="s">
        <v>44</v>
      </c>
      <c r="B213" s="29" t="s">
        <v>335</v>
      </c>
      <c r="C213" s="29" t="s">
        <v>348</v>
      </c>
      <c r="D213" s="25" t="s">
        <v>46</v>
      </c>
      <c r="E213" s="30" t="s">
        <v>349</v>
      </c>
      <c r="F213" s="31" t="s">
        <v>90</v>
      </c>
      <c r="G213" s="32">
        <v>653.252</v>
      </c>
      <c r="H213" s="33">
        <v>0</v>
      </c>
      <c r="I213" s="34">
        <f>ROUND(ROUND(H213,2)*ROUND(G213,3),2)</f>
      </c>
      <c r="O213">
        <f>(I213*21)/100</f>
      </c>
      <c r="P213" t="s">
        <v>23</v>
      </c>
    </row>
    <row r="214" spans="1:5" ht="12.75">
      <c r="A214" s="35" t="s">
        <v>49</v>
      </c>
      <c r="E214" s="36" t="s">
        <v>46</v>
      </c>
    </row>
    <row r="215" spans="1:5" ht="102">
      <c r="A215" s="39" t="s">
        <v>51</v>
      </c>
      <c r="E215" s="38" t="s">
        <v>513</v>
      </c>
    </row>
    <row r="216" spans="1:16" ht="12.75">
      <c r="A216" s="25" t="s">
        <v>44</v>
      </c>
      <c r="B216" s="29" t="s">
        <v>339</v>
      </c>
      <c r="C216" s="29" t="s">
        <v>514</v>
      </c>
      <c r="D216" s="25" t="s">
        <v>46</v>
      </c>
      <c r="E216" s="30" t="s">
        <v>515</v>
      </c>
      <c r="F216" s="31" t="s">
        <v>114</v>
      </c>
      <c r="G216" s="32">
        <v>15</v>
      </c>
      <c r="H216" s="33">
        <v>0</v>
      </c>
      <c r="I216" s="34">
        <f>ROUND(ROUND(H216,2)*ROUND(G216,3),2)</f>
      </c>
      <c r="O216">
        <f>(I216*21)/100</f>
      </c>
      <c r="P216" t="s">
        <v>23</v>
      </c>
    </row>
    <row r="217" spans="1:5" ht="12.75">
      <c r="A217" s="35" t="s">
        <v>49</v>
      </c>
      <c r="E217" s="36" t="s">
        <v>46</v>
      </c>
    </row>
    <row r="218" spans="1:5" ht="25.5">
      <c r="A218" s="39" t="s">
        <v>51</v>
      </c>
      <c r="E218" s="38" t="s">
        <v>516</v>
      </c>
    </row>
    <row r="219" spans="1:16" ht="12.75">
      <c r="A219" s="25" t="s">
        <v>44</v>
      </c>
      <c r="B219" s="29" t="s">
        <v>342</v>
      </c>
      <c r="C219" s="29" t="s">
        <v>517</v>
      </c>
      <c r="D219" s="25" t="s">
        <v>46</v>
      </c>
      <c r="E219" s="30" t="s">
        <v>518</v>
      </c>
      <c r="F219" s="31" t="s">
        <v>114</v>
      </c>
      <c r="G219" s="32">
        <v>12</v>
      </c>
      <c r="H219" s="33">
        <v>0</v>
      </c>
      <c r="I219" s="34">
        <f>ROUND(ROUND(H219,2)*ROUND(G219,3),2)</f>
      </c>
      <c r="O219">
        <f>(I219*21)/100</f>
      </c>
      <c r="P219" t="s">
        <v>23</v>
      </c>
    </row>
    <row r="220" spans="1:5" ht="12.75">
      <c r="A220" s="35" t="s">
        <v>49</v>
      </c>
      <c r="E220" s="36" t="s">
        <v>46</v>
      </c>
    </row>
    <row r="221" spans="1:5" ht="25.5">
      <c r="A221" s="39" t="s">
        <v>51</v>
      </c>
      <c r="E221" s="38" t="s">
        <v>519</v>
      </c>
    </row>
    <row r="222" spans="1:16" ht="12.75">
      <c r="A222" s="25" t="s">
        <v>44</v>
      </c>
      <c r="B222" s="29" t="s">
        <v>343</v>
      </c>
      <c r="C222" s="29" t="s">
        <v>436</v>
      </c>
      <c r="D222" s="25" t="s">
        <v>46</v>
      </c>
      <c r="E222" s="30" t="s">
        <v>437</v>
      </c>
      <c r="F222" s="31" t="s">
        <v>114</v>
      </c>
      <c r="G222" s="32">
        <v>23.81</v>
      </c>
      <c r="H222" s="33">
        <v>0</v>
      </c>
      <c r="I222" s="34">
        <f>ROUND(ROUND(H222,2)*ROUND(G222,3),2)</f>
      </c>
      <c r="O222">
        <f>(I222*21)/100</f>
      </c>
      <c r="P222" t="s">
        <v>23</v>
      </c>
    </row>
    <row r="223" spans="1:5" ht="12.75">
      <c r="A223" s="35" t="s">
        <v>49</v>
      </c>
      <c r="E223" s="36" t="s">
        <v>46</v>
      </c>
    </row>
    <row r="224" spans="1:5" ht="25.5">
      <c r="A224" s="39" t="s">
        <v>51</v>
      </c>
      <c r="E224" s="38" t="s">
        <v>520</v>
      </c>
    </row>
    <row r="225" spans="1:16" ht="12.75">
      <c r="A225" s="25" t="s">
        <v>44</v>
      </c>
      <c r="B225" s="29" t="s">
        <v>347</v>
      </c>
      <c r="C225" s="29" t="s">
        <v>521</v>
      </c>
      <c r="D225" s="25" t="s">
        <v>46</v>
      </c>
      <c r="E225" s="30" t="s">
        <v>522</v>
      </c>
      <c r="F225" s="31" t="s">
        <v>114</v>
      </c>
      <c r="G225" s="32">
        <v>23.81</v>
      </c>
      <c r="H225" s="33">
        <v>0</v>
      </c>
      <c r="I225" s="34">
        <f>ROUND(ROUND(H225,2)*ROUND(G225,3),2)</f>
      </c>
      <c r="O225">
        <f>(I225*21)/100</f>
      </c>
      <c r="P225" t="s">
        <v>23</v>
      </c>
    </row>
    <row r="226" spans="1:5" ht="12.75">
      <c r="A226" s="35" t="s">
        <v>49</v>
      </c>
      <c r="E226" s="36" t="s">
        <v>46</v>
      </c>
    </row>
    <row r="227" spans="1:5" ht="25.5">
      <c r="A227" s="39" t="s">
        <v>51</v>
      </c>
      <c r="E227" s="38" t="s">
        <v>520</v>
      </c>
    </row>
    <row r="228" spans="1:16" ht="25.5">
      <c r="A228" s="25" t="s">
        <v>44</v>
      </c>
      <c r="B228" s="29" t="s">
        <v>350</v>
      </c>
      <c r="C228" s="29" t="s">
        <v>523</v>
      </c>
      <c r="D228" s="25" t="s">
        <v>46</v>
      </c>
      <c r="E228" s="30" t="s">
        <v>524</v>
      </c>
      <c r="F228" s="31" t="s">
        <v>90</v>
      </c>
      <c r="G228" s="32">
        <v>6.9</v>
      </c>
      <c r="H228" s="33">
        <v>0</v>
      </c>
      <c r="I228" s="34">
        <f>ROUND(ROUND(H228,2)*ROUND(G228,3),2)</f>
      </c>
      <c r="O228">
        <f>(I228*21)/100</f>
      </c>
      <c r="P228" t="s">
        <v>23</v>
      </c>
    </row>
    <row r="229" spans="1:5" ht="12.75">
      <c r="A229" s="35" t="s">
        <v>49</v>
      </c>
      <c r="E229" s="36" t="s">
        <v>46</v>
      </c>
    </row>
    <row r="230" spans="1:5" ht="51">
      <c r="A230" s="39" t="s">
        <v>51</v>
      </c>
      <c r="E230" s="38" t="s">
        <v>525</v>
      </c>
    </row>
    <row r="231" spans="1:16" ht="12.75">
      <c r="A231" s="25" t="s">
        <v>44</v>
      </c>
      <c r="B231" s="29" t="s">
        <v>355</v>
      </c>
      <c r="C231" s="29" t="s">
        <v>356</v>
      </c>
      <c r="D231" s="25" t="s">
        <v>46</v>
      </c>
      <c r="E231" s="30" t="s">
        <v>357</v>
      </c>
      <c r="F231" s="31" t="s">
        <v>90</v>
      </c>
      <c r="G231" s="32">
        <v>115.332</v>
      </c>
      <c r="H231" s="33">
        <v>0</v>
      </c>
      <c r="I231" s="34">
        <f>ROUND(ROUND(H231,2)*ROUND(G231,3),2)</f>
      </c>
      <c r="O231">
        <f>(I231*21)/100</f>
      </c>
      <c r="P231" t="s">
        <v>23</v>
      </c>
    </row>
    <row r="232" spans="1:5" ht="12.75">
      <c r="A232" s="35" t="s">
        <v>49</v>
      </c>
      <c r="E232" s="36" t="s">
        <v>46</v>
      </c>
    </row>
    <row r="233" spans="1:5" ht="25.5">
      <c r="A233" s="39" t="s">
        <v>51</v>
      </c>
      <c r="E233" s="38" t="s">
        <v>490</v>
      </c>
    </row>
    <row r="234" spans="1:16" ht="12.75">
      <c r="A234" s="25" t="s">
        <v>44</v>
      </c>
      <c r="B234" s="29" t="s">
        <v>358</v>
      </c>
      <c r="C234" s="29" t="s">
        <v>362</v>
      </c>
      <c r="D234" s="25" t="s">
        <v>46</v>
      </c>
      <c r="E234" s="30" t="s">
        <v>363</v>
      </c>
      <c r="F234" s="31" t="s">
        <v>364</v>
      </c>
      <c r="G234" s="32">
        <v>28.905</v>
      </c>
      <c r="H234" s="33">
        <v>0</v>
      </c>
      <c r="I234" s="34">
        <f>ROUND(ROUND(H234,2)*ROUND(G234,3),2)</f>
      </c>
      <c r="O234">
        <f>(I234*21)/100</f>
      </c>
      <c r="P234" t="s">
        <v>23</v>
      </c>
    </row>
    <row r="235" spans="1:5" ht="12.75">
      <c r="A235" s="35" t="s">
        <v>49</v>
      </c>
      <c r="E235" s="36" t="s">
        <v>46</v>
      </c>
    </row>
    <row r="236" spans="1:5" ht="25.5">
      <c r="A236" s="39" t="s">
        <v>51</v>
      </c>
      <c r="E236" s="38" t="s">
        <v>526</v>
      </c>
    </row>
    <row r="237" spans="1:16" ht="12.75">
      <c r="A237" s="25" t="s">
        <v>44</v>
      </c>
      <c r="B237" s="29" t="s">
        <v>361</v>
      </c>
      <c r="C237" s="29" t="s">
        <v>527</v>
      </c>
      <c r="D237" s="25" t="s">
        <v>46</v>
      </c>
      <c r="E237" s="30" t="s">
        <v>528</v>
      </c>
      <c r="F237" s="31" t="s">
        <v>71</v>
      </c>
      <c r="G237" s="32">
        <v>5.03</v>
      </c>
      <c r="H237" s="33">
        <v>0</v>
      </c>
      <c r="I237" s="34">
        <f>ROUND(ROUND(H237,2)*ROUND(G237,3),2)</f>
      </c>
      <c r="O237">
        <f>(I237*21)/100</f>
      </c>
      <c r="P237" t="s">
        <v>23</v>
      </c>
    </row>
    <row r="238" spans="1:5" ht="12.75">
      <c r="A238" s="35" t="s">
        <v>49</v>
      </c>
      <c r="E238" s="36" t="s">
        <v>91</v>
      </c>
    </row>
    <row r="239" spans="1:5" ht="38.25">
      <c r="A239" s="39" t="s">
        <v>51</v>
      </c>
      <c r="E239" s="38" t="s">
        <v>529</v>
      </c>
    </row>
    <row r="240" spans="1:16" ht="12.75">
      <c r="A240" s="25" t="s">
        <v>44</v>
      </c>
      <c r="B240" s="29" t="s">
        <v>366</v>
      </c>
      <c r="C240" s="29" t="s">
        <v>371</v>
      </c>
      <c r="D240" s="25" t="s">
        <v>46</v>
      </c>
      <c r="E240" s="30" t="s">
        <v>372</v>
      </c>
      <c r="F240" s="31" t="s">
        <v>71</v>
      </c>
      <c r="G240" s="32">
        <v>4.16</v>
      </c>
      <c r="H240" s="33">
        <v>0</v>
      </c>
      <c r="I240" s="34">
        <f>ROUND(ROUND(H240,2)*ROUND(G240,3),2)</f>
      </c>
      <c r="O240">
        <f>(I240*21)/100</f>
      </c>
      <c r="P240" t="s">
        <v>23</v>
      </c>
    </row>
    <row r="241" spans="1:5" ht="12.75">
      <c r="A241" s="35" t="s">
        <v>49</v>
      </c>
      <c r="E241" s="36" t="s">
        <v>91</v>
      </c>
    </row>
    <row r="242" spans="1:5" ht="63.75">
      <c r="A242" s="37" t="s">
        <v>51</v>
      </c>
      <c r="E242" s="38" t="s">
        <v>530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R17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0+O8+O24+O79+O92+O129+O136+O140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531</v>
      </c>
      <c r="I3" s="40">
        <f>0+I8+I24+I79+I92+I129+I136+I140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531</v>
      </c>
      <c r="D4" s="6"/>
      <c r="E4" s="18" t="s">
        <v>532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0+I9+I12+I15+I18+I21</f>
      </c>
      <c r="R8">
        <f>0+O9+O12+O15+O18+O21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1673.418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533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184.648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38.25">
      <c r="A14" s="39" t="s">
        <v>51</v>
      </c>
      <c r="E14" s="38" t="s">
        <v>534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167.025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46</v>
      </c>
    </row>
    <row r="17" spans="1:5" ht="25.5">
      <c r="A17" s="39" t="s">
        <v>51</v>
      </c>
      <c r="E17" s="38" t="s">
        <v>535</v>
      </c>
    </row>
    <row r="18" spans="1:16" ht="12.75">
      <c r="A18" s="25" t="s">
        <v>44</v>
      </c>
      <c r="B18" s="29" t="s">
        <v>33</v>
      </c>
      <c r="C18" s="29" t="s">
        <v>79</v>
      </c>
      <c r="D18" s="25" t="s">
        <v>46</v>
      </c>
      <c r="E18" s="30" t="s">
        <v>80</v>
      </c>
      <c r="F18" s="31" t="s">
        <v>71</v>
      </c>
      <c r="G18" s="32">
        <v>8.521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46</v>
      </c>
    </row>
    <row r="20" spans="1:5" ht="25.5">
      <c r="A20" s="39" t="s">
        <v>51</v>
      </c>
      <c r="E20" s="38" t="s">
        <v>536</v>
      </c>
    </row>
    <row r="21" spans="1:16" ht="12.75">
      <c r="A21" s="25" t="s">
        <v>44</v>
      </c>
      <c r="B21" s="29" t="s">
        <v>35</v>
      </c>
      <c r="C21" s="29" t="s">
        <v>82</v>
      </c>
      <c r="D21" s="25" t="s">
        <v>46</v>
      </c>
      <c r="E21" s="30" t="s">
        <v>83</v>
      </c>
      <c r="F21" s="31" t="s">
        <v>84</v>
      </c>
      <c r="G21" s="32">
        <v>6</v>
      </c>
      <c r="H21" s="33">
        <v>0</v>
      </c>
      <c r="I21" s="34">
        <f>ROUND(ROUND(H21,2)*ROUND(G21,3),2)</f>
      </c>
      <c r="O21">
        <f>(I21*21)/100</f>
      </c>
      <c r="P21" t="s">
        <v>23</v>
      </c>
    </row>
    <row r="22" spans="1:5" ht="25.5">
      <c r="A22" s="35" t="s">
        <v>49</v>
      </c>
      <c r="E22" s="36" t="s">
        <v>537</v>
      </c>
    </row>
    <row r="23" spans="1:5" ht="12.75">
      <c r="A23" s="37" t="s">
        <v>51</v>
      </c>
      <c r="E23" s="38" t="s">
        <v>538</v>
      </c>
    </row>
    <row r="24" spans="1:18" ht="12.75" customHeight="1">
      <c r="A24" s="6" t="s">
        <v>43</v>
      </c>
      <c r="B24" s="6"/>
      <c r="C24" s="42" t="s">
        <v>29</v>
      </c>
      <c r="D24" s="6"/>
      <c r="E24" s="27" t="s">
        <v>87</v>
      </c>
      <c r="F24" s="6"/>
      <c r="G24" s="6"/>
      <c r="H24" s="6"/>
      <c r="I24" s="43">
        <f>0+Q24</f>
      </c>
      <c r="O24">
        <f>0+R24</f>
      </c>
      <c r="Q24">
        <f>0+I25+I28+I31+I34+I37+I40+I43+I46+I49+I52+I55+I58+I61+I64+I67+I70+I73+I76</f>
      </c>
      <c r="R24">
        <f>0+O25+O28+O31+O34+O37+O40+O43+O46+O49+O52+O55+O58+O61+O64+O67+O70+O73+O76</f>
      </c>
    </row>
    <row r="25" spans="1:16" ht="12.75">
      <c r="A25" s="25" t="s">
        <v>44</v>
      </c>
      <c r="B25" s="29" t="s">
        <v>37</v>
      </c>
      <c r="C25" s="29" t="s">
        <v>88</v>
      </c>
      <c r="D25" s="25" t="s">
        <v>46</v>
      </c>
      <c r="E25" s="30" t="s">
        <v>89</v>
      </c>
      <c r="F25" s="31" t="s">
        <v>90</v>
      </c>
      <c r="G25" s="32">
        <v>4804.48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91</v>
      </c>
    </row>
    <row r="27" spans="1:5" ht="76.5">
      <c r="A27" s="39" t="s">
        <v>51</v>
      </c>
      <c r="E27" s="38" t="s">
        <v>539</v>
      </c>
    </row>
    <row r="28" spans="1:16" ht="25.5">
      <c r="A28" s="25" t="s">
        <v>44</v>
      </c>
      <c r="B28" s="29" t="s">
        <v>93</v>
      </c>
      <c r="C28" s="29" t="s">
        <v>94</v>
      </c>
      <c r="D28" s="25" t="s">
        <v>46</v>
      </c>
      <c r="E28" s="30" t="s">
        <v>95</v>
      </c>
      <c r="F28" s="31" t="s">
        <v>71</v>
      </c>
      <c r="G28" s="32">
        <v>16.49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91</v>
      </c>
    </row>
    <row r="30" spans="1:5" ht="25.5">
      <c r="A30" s="39" t="s">
        <v>51</v>
      </c>
      <c r="E30" s="38" t="s">
        <v>540</v>
      </c>
    </row>
    <row r="31" spans="1:16" ht="12.75">
      <c r="A31" s="25" t="s">
        <v>44</v>
      </c>
      <c r="B31" s="29" t="s">
        <v>97</v>
      </c>
      <c r="C31" s="29" t="s">
        <v>98</v>
      </c>
      <c r="D31" s="25" t="s">
        <v>99</v>
      </c>
      <c r="E31" s="30" t="s">
        <v>100</v>
      </c>
      <c r="F31" s="31" t="s">
        <v>71</v>
      </c>
      <c r="G31" s="32">
        <v>1858.257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49</v>
      </c>
      <c r="E32" s="36" t="s">
        <v>101</v>
      </c>
    </row>
    <row r="33" spans="1:5" ht="178.5">
      <c r="A33" s="39" t="s">
        <v>51</v>
      </c>
      <c r="E33" s="38" t="s">
        <v>541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103</v>
      </c>
      <c r="E34" s="30" t="s">
        <v>100</v>
      </c>
      <c r="F34" s="31" t="s">
        <v>71</v>
      </c>
      <c r="G34" s="32">
        <v>485.303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104</v>
      </c>
    </row>
    <row r="36" spans="1:5" ht="38.25">
      <c r="A36" s="39" t="s">
        <v>51</v>
      </c>
      <c r="E36" s="38" t="s">
        <v>542</v>
      </c>
    </row>
    <row r="37" spans="1:16" ht="12.75">
      <c r="A37" s="25" t="s">
        <v>44</v>
      </c>
      <c r="B37" s="29" t="s">
        <v>42</v>
      </c>
      <c r="C37" s="29" t="s">
        <v>106</v>
      </c>
      <c r="D37" s="25" t="s">
        <v>99</v>
      </c>
      <c r="E37" s="30" t="s">
        <v>107</v>
      </c>
      <c r="F37" s="31" t="s">
        <v>71</v>
      </c>
      <c r="G37" s="32">
        <v>167.025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108</v>
      </c>
    </row>
    <row r="39" spans="1:5" ht="25.5">
      <c r="A39" s="39" t="s">
        <v>51</v>
      </c>
      <c r="E39" s="38" t="s">
        <v>535</v>
      </c>
    </row>
    <row r="40" spans="1:16" ht="12.75">
      <c r="A40" s="25" t="s">
        <v>44</v>
      </c>
      <c r="B40" s="29" t="s">
        <v>109</v>
      </c>
      <c r="C40" s="29" t="s">
        <v>106</v>
      </c>
      <c r="D40" s="25" t="s">
        <v>103</v>
      </c>
      <c r="E40" s="30" t="s">
        <v>107</v>
      </c>
      <c r="F40" s="31" t="s">
        <v>71</v>
      </c>
      <c r="G40" s="32">
        <v>8.521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110</v>
      </c>
    </row>
    <row r="42" spans="1:5" ht="25.5">
      <c r="A42" s="39" t="s">
        <v>51</v>
      </c>
      <c r="E42" s="38" t="s">
        <v>536</v>
      </c>
    </row>
    <row r="43" spans="1:16" ht="12.75">
      <c r="A43" s="25" t="s">
        <v>44</v>
      </c>
      <c r="B43" s="29" t="s">
        <v>111</v>
      </c>
      <c r="C43" s="29" t="s">
        <v>112</v>
      </c>
      <c r="D43" s="25" t="s">
        <v>46</v>
      </c>
      <c r="E43" s="30" t="s">
        <v>113</v>
      </c>
      <c r="F43" s="31" t="s">
        <v>114</v>
      </c>
      <c r="G43" s="32">
        <v>4051.259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91</v>
      </c>
    </row>
    <row r="45" spans="1:5" ht="12.75">
      <c r="A45" s="39" t="s">
        <v>51</v>
      </c>
      <c r="E45" s="38" t="s">
        <v>543</v>
      </c>
    </row>
    <row r="46" spans="1:16" ht="12.75">
      <c r="A46" s="25" t="s">
        <v>44</v>
      </c>
      <c r="B46" s="29" t="s">
        <v>116</v>
      </c>
      <c r="C46" s="29" t="s">
        <v>397</v>
      </c>
      <c r="D46" s="25" t="s">
        <v>46</v>
      </c>
      <c r="E46" s="30" t="s">
        <v>398</v>
      </c>
      <c r="F46" s="31" t="s">
        <v>114</v>
      </c>
      <c r="G46" s="32">
        <v>56.5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91</v>
      </c>
    </row>
    <row r="48" spans="1:5" ht="76.5">
      <c r="A48" s="39" t="s">
        <v>51</v>
      </c>
      <c r="E48" s="38" t="s">
        <v>544</v>
      </c>
    </row>
    <row r="49" spans="1:16" ht="12.75">
      <c r="A49" s="25" t="s">
        <v>44</v>
      </c>
      <c r="B49" s="29" t="s">
        <v>120</v>
      </c>
      <c r="C49" s="29" t="s">
        <v>121</v>
      </c>
      <c r="D49" s="25" t="s">
        <v>46</v>
      </c>
      <c r="E49" s="30" t="s">
        <v>122</v>
      </c>
      <c r="F49" s="31" t="s">
        <v>114</v>
      </c>
      <c r="G49" s="32">
        <v>15.5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25.5">
      <c r="A51" s="39" t="s">
        <v>51</v>
      </c>
      <c r="E51" s="38" t="s">
        <v>545</v>
      </c>
    </row>
    <row r="52" spans="1:16" ht="12.75">
      <c r="A52" s="25" t="s">
        <v>44</v>
      </c>
      <c r="B52" s="29" t="s">
        <v>124</v>
      </c>
      <c r="C52" s="29" t="s">
        <v>125</v>
      </c>
      <c r="D52" s="25" t="s">
        <v>46</v>
      </c>
      <c r="E52" s="30" t="s">
        <v>126</v>
      </c>
      <c r="F52" s="31" t="s">
        <v>71</v>
      </c>
      <c r="G52" s="32">
        <v>125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25.5">
      <c r="A54" s="39" t="s">
        <v>51</v>
      </c>
      <c r="E54" s="38" t="s">
        <v>546</v>
      </c>
    </row>
    <row r="55" spans="1:16" ht="12.75">
      <c r="A55" s="25" t="s">
        <v>44</v>
      </c>
      <c r="B55" s="29" t="s">
        <v>128</v>
      </c>
      <c r="C55" s="29" t="s">
        <v>129</v>
      </c>
      <c r="D55" s="25" t="s">
        <v>46</v>
      </c>
      <c r="E55" s="30" t="s">
        <v>130</v>
      </c>
      <c r="F55" s="31" t="s">
        <v>71</v>
      </c>
      <c r="G55" s="32">
        <v>46.05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91</v>
      </c>
    </row>
    <row r="57" spans="1:5" ht="25.5">
      <c r="A57" s="39" t="s">
        <v>51</v>
      </c>
      <c r="E57" s="38" t="s">
        <v>547</v>
      </c>
    </row>
    <row r="58" spans="1:16" ht="12.75">
      <c r="A58" s="25" t="s">
        <v>44</v>
      </c>
      <c r="B58" s="29" t="s">
        <v>132</v>
      </c>
      <c r="C58" s="29" t="s">
        <v>133</v>
      </c>
      <c r="D58" s="25" t="s">
        <v>46</v>
      </c>
      <c r="E58" s="30" t="s">
        <v>134</v>
      </c>
      <c r="F58" s="31" t="s">
        <v>71</v>
      </c>
      <c r="G58" s="32">
        <v>1673.418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46</v>
      </c>
    </row>
    <row r="60" spans="1:5" ht="102">
      <c r="A60" s="39" t="s">
        <v>51</v>
      </c>
      <c r="E60" s="38" t="s">
        <v>548</v>
      </c>
    </row>
    <row r="61" spans="1:16" ht="12.75">
      <c r="A61" s="25" t="s">
        <v>44</v>
      </c>
      <c r="B61" s="29" t="s">
        <v>136</v>
      </c>
      <c r="C61" s="29" t="s">
        <v>141</v>
      </c>
      <c r="D61" s="25" t="s">
        <v>46</v>
      </c>
      <c r="E61" s="30" t="s">
        <v>142</v>
      </c>
      <c r="F61" s="31" t="s">
        <v>71</v>
      </c>
      <c r="G61" s="32">
        <v>176.235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46</v>
      </c>
    </row>
    <row r="63" spans="1:5" ht="63.75">
      <c r="A63" s="39" t="s">
        <v>51</v>
      </c>
      <c r="E63" s="38" t="s">
        <v>549</v>
      </c>
    </row>
    <row r="64" spans="1:16" ht="12.75">
      <c r="A64" s="25" t="s">
        <v>44</v>
      </c>
      <c r="B64" s="29" t="s">
        <v>140</v>
      </c>
      <c r="C64" s="29" t="s">
        <v>145</v>
      </c>
      <c r="D64" s="25" t="s">
        <v>46</v>
      </c>
      <c r="E64" s="30" t="s">
        <v>146</v>
      </c>
      <c r="F64" s="31" t="s">
        <v>71</v>
      </c>
      <c r="G64" s="32">
        <v>13.815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46</v>
      </c>
    </row>
    <row r="66" spans="1:5" ht="25.5">
      <c r="A66" s="39" t="s">
        <v>51</v>
      </c>
      <c r="E66" s="38" t="s">
        <v>550</v>
      </c>
    </row>
    <row r="67" spans="1:16" ht="12.75">
      <c r="A67" s="25" t="s">
        <v>44</v>
      </c>
      <c r="B67" s="29" t="s">
        <v>144</v>
      </c>
      <c r="C67" s="29" t="s">
        <v>149</v>
      </c>
      <c r="D67" s="25" t="s">
        <v>46</v>
      </c>
      <c r="E67" s="30" t="s">
        <v>150</v>
      </c>
      <c r="F67" s="31" t="s">
        <v>90</v>
      </c>
      <c r="G67" s="32">
        <v>120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49</v>
      </c>
      <c r="E68" s="36" t="s">
        <v>46</v>
      </c>
    </row>
    <row r="69" spans="1:5" ht="25.5">
      <c r="A69" s="39" t="s">
        <v>51</v>
      </c>
      <c r="E69" s="38" t="s">
        <v>551</v>
      </c>
    </row>
    <row r="70" spans="1:16" ht="12.75">
      <c r="A70" s="25" t="s">
        <v>44</v>
      </c>
      <c r="B70" s="29" t="s">
        <v>148</v>
      </c>
      <c r="C70" s="29" t="s">
        <v>153</v>
      </c>
      <c r="D70" s="25" t="s">
        <v>46</v>
      </c>
      <c r="E70" s="30" t="s">
        <v>154</v>
      </c>
      <c r="F70" s="31" t="s">
        <v>90</v>
      </c>
      <c r="G70" s="32">
        <v>85.21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49</v>
      </c>
      <c r="E71" s="36" t="s">
        <v>46</v>
      </c>
    </row>
    <row r="72" spans="1:5" ht="25.5">
      <c r="A72" s="39" t="s">
        <v>51</v>
      </c>
      <c r="E72" s="38" t="s">
        <v>552</v>
      </c>
    </row>
    <row r="73" spans="1:16" ht="12.75">
      <c r="A73" s="25" t="s">
        <v>44</v>
      </c>
      <c r="B73" s="29" t="s">
        <v>152</v>
      </c>
      <c r="C73" s="29" t="s">
        <v>157</v>
      </c>
      <c r="D73" s="25" t="s">
        <v>46</v>
      </c>
      <c r="E73" s="30" t="s">
        <v>158</v>
      </c>
      <c r="F73" s="31" t="s">
        <v>90</v>
      </c>
      <c r="G73" s="32">
        <v>85.21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49</v>
      </c>
      <c r="E74" s="36" t="s">
        <v>46</v>
      </c>
    </row>
    <row r="75" spans="1:5" ht="25.5">
      <c r="A75" s="39" t="s">
        <v>51</v>
      </c>
      <c r="E75" s="38" t="s">
        <v>552</v>
      </c>
    </row>
    <row r="76" spans="1:16" ht="12.75">
      <c r="A76" s="25" t="s">
        <v>44</v>
      </c>
      <c r="B76" s="29" t="s">
        <v>156</v>
      </c>
      <c r="C76" s="29" t="s">
        <v>160</v>
      </c>
      <c r="D76" s="25" t="s">
        <v>46</v>
      </c>
      <c r="E76" s="30" t="s">
        <v>161</v>
      </c>
      <c r="F76" s="31" t="s">
        <v>90</v>
      </c>
      <c r="G76" s="32">
        <v>170.42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49</v>
      </c>
      <c r="E77" s="36" t="s">
        <v>46</v>
      </c>
    </row>
    <row r="78" spans="1:5" ht="25.5">
      <c r="A78" s="37" t="s">
        <v>51</v>
      </c>
      <c r="E78" s="38" t="s">
        <v>553</v>
      </c>
    </row>
    <row r="79" spans="1:18" ht="12.75" customHeight="1">
      <c r="A79" s="6" t="s">
        <v>43</v>
      </c>
      <c r="B79" s="6"/>
      <c r="C79" s="42" t="s">
        <v>33</v>
      </c>
      <c r="D79" s="6"/>
      <c r="E79" s="27" t="s">
        <v>177</v>
      </c>
      <c r="F79" s="6"/>
      <c r="G79" s="6"/>
      <c r="H79" s="6"/>
      <c r="I79" s="43">
        <f>0+Q79</f>
      </c>
      <c r="O79">
        <f>0+R79</f>
      </c>
      <c r="Q79">
        <f>0+I80+I83+I86+I89</f>
      </c>
      <c r="R79">
        <f>0+O80+O83+O86+O89</f>
      </c>
    </row>
    <row r="80" spans="1:16" ht="12.75">
      <c r="A80" s="25" t="s">
        <v>44</v>
      </c>
      <c r="B80" s="29" t="s">
        <v>159</v>
      </c>
      <c r="C80" s="29" t="s">
        <v>179</v>
      </c>
      <c r="D80" s="25" t="s">
        <v>46</v>
      </c>
      <c r="E80" s="30" t="s">
        <v>180</v>
      </c>
      <c r="F80" s="31" t="s">
        <v>71</v>
      </c>
      <c r="G80" s="32">
        <v>0.672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49</v>
      </c>
      <c r="E81" s="36" t="s">
        <v>46</v>
      </c>
    </row>
    <row r="82" spans="1:5" ht="25.5">
      <c r="A82" s="39" t="s">
        <v>51</v>
      </c>
      <c r="E82" s="38" t="s">
        <v>554</v>
      </c>
    </row>
    <row r="83" spans="1:16" ht="12.75">
      <c r="A83" s="25" t="s">
        <v>44</v>
      </c>
      <c r="B83" s="29" t="s">
        <v>164</v>
      </c>
      <c r="C83" s="29" t="s">
        <v>183</v>
      </c>
      <c r="D83" s="25" t="s">
        <v>46</v>
      </c>
      <c r="E83" s="30" t="s">
        <v>184</v>
      </c>
      <c r="F83" s="31" t="s">
        <v>71</v>
      </c>
      <c r="G83" s="32">
        <v>4.671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49</v>
      </c>
      <c r="E84" s="36" t="s">
        <v>46</v>
      </c>
    </row>
    <row r="85" spans="1:5" ht="38.25">
      <c r="A85" s="39" t="s">
        <v>51</v>
      </c>
      <c r="E85" s="38" t="s">
        <v>555</v>
      </c>
    </row>
    <row r="86" spans="1:16" ht="12.75">
      <c r="A86" s="25" t="s">
        <v>44</v>
      </c>
      <c r="B86" s="29" t="s">
        <v>169</v>
      </c>
      <c r="C86" s="29" t="s">
        <v>187</v>
      </c>
      <c r="D86" s="25" t="s">
        <v>46</v>
      </c>
      <c r="E86" s="30" t="s">
        <v>188</v>
      </c>
      <c r="F86" s="31" t="s">
        <v>71</v>
      </c>
      <c r="G86" s="32">
        <v>8.925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49</v>
      </c>
      <c r="E87" s="36" t="s">
        <v>46</v>
      </c>
    </row>
    <row r="88" spans="1:5" ht="25.5">
      <c r="A88" s="39" t="s">
        <v>51</v>
      </c>
      <c r="E88" s="38" t="s">
        <v>556</v>
      </c>
    </row>
    <row r="89" spans="1:16" ht="12.75">
      <c r="A89" s="25" t="s">
        <v>44</v>
      </c>
      <c r="B89" s="29" t="s">
        <v>173</v>
      </c>
      <c r="C89" s="29" t="s">
        <v>195</v>
      </c>
      <c r="D89" s="25" t="s">
        <v>46</v>
      </c>
      <c r="E89" s="30" t="s">
        <v>196</v>
      </c>
      <c r="F89" s="31" t="s">
        <v>71</v>
      </c>
      <c r="G89" s="32">
        <v>4.671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46</v>
      </c>
    </row>
    <row r="91" spans="1:5" ht="25.5">
      <c r="A91" s="37" t="s">
        <v>51</v>
      </c>
      <c r="E91" s="38" t="s">
        <v>557</v>
      </c>
    </row>
    <row r="92" spans="1:18" ht="12.75" customHeight="1">
      <c r="A92" s="6" t="s">
        <v>43</v>
      </c>
      <c r="B92" s="6"/>
      <c r="C92" s="42" t="s">
        <v>35</v>
      </c>
      <c r="D92" s="6"/>
      <c r="E92" s="27" t="s">
        <v>202</v>
      </c>
      <c r="F92" s="6"/>
      <c r="G92" s="6"/>
      <c r="H92" s="6"/>
      <c r="I92" s="43">
        <f>0+Q92</f>
      </c>
      <c r="O92">
        <f>0+R92</f>
      </c>
      <c r="Q92">
        <f>0+I93+I96+I99+I102+I105+I108+I111+I114+I117+I120+I123+I126</f>
      </c>
      <c r="R92">
        <f>0+O93+O96+O99+O102+O105+O108+O111+O114+O117+O120+O123+O126</f>
      </c>
    </row>
    <row r="93" spans="1:16" ht="12.75">
      <c r="A93" s="25" t="s">
        <v>44</v>
      </c>
      <c r="B93" s="29" t="s">
        <v>178</v>
      </c>
      <c r="C93" s="29" t="s">
        <v>204</v>
      </c>
      <c r="D93" s="25" t="s">
        <v>46</v>
      </c>
      <c r="E93" s="30" t="s">
        <v>205</v>
      </c>
      <c r="F93" s="31" t="s">
        <v>90</v>
      </c>
      <c r="G93" s="32">
        <v>4688.127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49</v>
      </c>
      <c r="E94" s="36" t="s">
        <v>206</v>
      </c>
    </row>
    <row r="95" spans="1:5" ht="38.25">
      <c r="A95" s="39" t="s">
        <v>51</v>
      </c>
      <c r="E95" s="38" t="s">
        <v>558</v>
      </c>
    </row>
    <row r="96" spans="1:16" ht="12.75">
      <c r="A96" s="25" t="s">
        <v>44</v>
      </c>
      <c r="B96" s="29" t="s">
        <v>182</v>
      </c>
      <c r="C96" s="29" t="s">
        <v>209</v>
      </c>
      <c r="D96" s="25" t="s">
        <v>99</v>
      </c>
      <c r="E96" s="30" t="s">
        <v>210</v>
      </c>
      <c r="F96" s="31" t="s">
        <v>71</v>
      </c>
      <c r="G96" s="32">
        <v>16.434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49</v>
      </c>
      <c r="E97" s="36" t="s">
        <v>478</v>
      </c>
    </row>
    <row r="98" spans="1:5" ht="25.5">
      <c r="A98" s="39" t="s">
        <v>51</v>
      </c>
      <c r="E98" s="38" t="s">
        <v>559</v>
      </c>
    </row>
    <row r="99" spans="1:16" ht="12.75">
      <c r="A99" s="25" t="s">
        <v>44</v>
      </c>
      <c r="B99" s="29" t="s">
        <v>186</v>
      </c>
      <c r="C99" s="29" t="s">
        <v>209</v>
      </c>
      <c r="D99" s="25" t="s">
        <v>103</v>
      </c>
      <c r="E99" s="30" t="s">
        <v>210</v>
      </c>
      <c r="F99" s="31" t="s">
        <v>71</v>
      </c>
      <c r="G99" s="32">
        <v>16.102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49</v>
      </c>
      <c r="E100" s="36" t="s">
        <v>213</v>
      </c>
    </row>
    <row r="101" spans="1:5" ht="38.25">
      <c r="A101" s="39" t="s">
        <v>51</v>
      </c>
      <c r="E101" s="38" t="s">
        <v>560</v>
      </c>
    </row>
    <row r="102" spans="1:16" ht="12.75">
      <c r="A102" s="25" t="s">
        <v>44</v>
      </c>
      <c r="B102" s="29" t="s">
        <v>190</v>
      </c>
      <c r="C102" s="29" t="s">
        <v>561</v>
      </c>
      <c r="D102" s="25" t="s">
        <v>46</v>
      </c>
      <c r="E102" s="30" t="s">
        <v>562</v>
      </c>
      <c r="F102" s="31" t="s">
        <v>71</v>
      </c>
      <c r="G102" s="32">
        <v>16.49</v>
      </c>
      <c r="H102" s="33">
        <v>0</v>
      </c>
      <c r="I102" s="34">
        <f>ROUND(ROUND(H102,2)*ROUND(G102,3),2)</f>
      </c>
      <c r="O102">
        <f>(I102*21)/100</f>
      </c>
      <c r="P102" t="s">
        <v>23</v>
      </c>
    </row>
    <row r="103" spans="1:5" ht="12.75">
      <c r="A103" s="35" t="s">
        <v>49</v>
      </c>
      <c r="E103" s="36" t="s">
        <v>206</v>
      </c>
    </row>
    <row r="104" spans="1:5" ht="25.5">
      <c r="A104" s="39" t="s">
        <v>51</v>
      </c>
      <c r="E104" s="38" t="s">
        <v>563</v>
      </c>
    </row>
    <row r="105" spans="1:16" ht="12.75">
      <c r="A105" s="25" t="s">
        <v>44</v>
      </c>
      <c r="B105" s="29" t="s">
        <v>194</v>
      </c>
      <c r="C105" s="29" t="s">
        <v>215</v>
      </c>
      <c r="D105" s="25" t="s">
        <v>46</v>
      </c>
      <c r="E105" s="30" t="s">
        <v>216</v>
      </c>
      <c r="F105" s="31" t="s">
        <v>90</v>
      </c>
      <c r="G105" s="32">
        <v>21894.556</v>
      </c>
      <c r="H105" s="33">
        <v>0</v>
      </c>
      <c r="I105" s="34">
        <f>ROUND(ROUND(H105,2)*ROUND(G105,3),2)</f>
      </c>
      <c r="O105">
        <f>(I105*21)/100</f>
      </c>
      <c r="P105" t="s">
        <v>23</v>
      </c>
    </row>
    <row r="106" spans="1:5" ht="12.75">
      <c r="A106" s="35" t="s">
        <v>49</v>
      </c>
      <c r="E106" s="36" t="s">
        <v>217</v>
      </c>
    </row>
    <row r="107" spans="1:5" ht="51">
      <c r="A107" s="39" t="s">
        <v>51</v>
      </c>
      <c r="E107" s="38" t="s">
        <v>564</v>
      </c>
    </row>
    <row r="108" spans="1:16" ht="12.75">
      <c r="A108" s="25" t="s">
        <v>44</v>
      </c>
      <c r="B108" s="29" t="s">
        <v>198</v>
      </c>
      <c r="C108" s="29" t="s">
        <v>220</v>
      </c>
      <c r="D108" s="25" t="s">
        <v>46</v>
      </c>
      <c r="E108" s="30" t="s">
        <v>221</v>
      </c>
      <c r="F108" s="31" t="s">
        <v>90</v>
      </c>
      <c r="G108" s="32">
        <v>21942.256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49</v>
      </c>
      <c r="E109" s="36" t="s">
        <v>46</v>
      </c>
    </row>
    <row r="110" spans="1:5" ht="76.5">
      <c r="A110" s="39" t="s">
        <v>51</v>
      </c>
      <c r="E110" s="38" t="s">
        <v>565</v>
      </c>
    </row>
    <row r="111" spans="1:16" ht="12.75">
      <c r="A111" s="25" t="s">
        <v>44</v>
      </c>
      <c r="B111" s="29" t="s">
        <v>203</v>
      </c>
      <c r="C111" s="29" t="s">
        <v>224</v>
      </c>
      <c r="D111" s="25" t="s">
        <v>46</v>
      </c>
      <c r="E111" s="30" t="s">
        <v>225</v>
      </c>
      <c r="F111" s="31" t="s">
        <v>90</v>
      </c>
      <c r="G111" s="32">
        <v>41965.634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49</v>
      </c>
      <c r="E112" s="36" t="s">
        <v>46</v>
      </c>
    </row>
    <row r="113" spans="1:5" ht="102">
      <c r="A113" s="39" t="s">
        <v>51</v>
      </c>
      <c r="E113" s="38" t="s">
        <v>566</v>
      </c>
    </row>
    <row r="114" spans="1:16" ht="12.75">
      <c r="A114" s="25" t="s">
        <v>44</v>
      </c>
      <c r="B114" s="29" t="s">
        <v>208</v>
      </c>
      <c r="C114" s="29" t="s">
        <v>228</v>
      </c>
      <c r="D114" s="25" t="s">
        <v>46</v>
      </c>
      <c r="E114" s="30" t="s">
        <v>229</v>
      </c>
      <c r="F114" s="31" t="s">
        <v>90</v>
      </c>
      <c r="G114" s="32">
        <v>8211</v>
      </c>
      <c r="H114" s="33">
        <v>0</v>
      </c>
      <c r="I114" s="34">
        <f>ROUND(ROUND(H114,2)*ROUND(G114,3),2)</f>
      </c>
      <c r="O114">
        <f>(I114*21)/100</f>
      </c>
      <c r="P114" t="s">
        <v>23</v>
      </c>
    </row>
    <row r="115" spans="1:5" ht="12.75">
      <c r="A115" s="35" t="s">
        <v>49</v>
      </c>
      <c r="E115" s="36" t="s">
        <v>230</v>
      </c>
    </row>
    <row r="116" spans="1:5" ht="25.5">
      <c r="A116" s="39" t="s">
        <v>51</v>
      </c>
      <c r="E116" s="38" t="s">
        <v>567</v>
      </c>
    </row>
    <row r="117" spans="1:16" ht="12.75">
      <c r="A117" s="25" t="s">
        <v>44</v>
      </c>
      <c r="B117" s="29" t="s">
        <v>212</v>
      </c>
      <c r="C117" s="29" t="s">
        <v>233</v>
      </c>
      <c r="D117" s="25" t="s">
        <v>46</v>
      </c>
      <c r="E117" s="30" t="s">
        <v>234</v>
      </c>
      <c r="F117" s="31" t="s">
        <v>90</v>
      </c>
      <c r="G117" s="32">
        <v>19580.208</v>
      </c>
      <c r="H117" s="33">
        <v>0</v>
      </c>
      <c r="I117" s="34">
        <f>ROUND(ROUND(H117,2)*ROUND(G117,3),2)</f>
      </c>
      <c r="O117">
        <f>(I117*21)/100</f>
      </c>
      <c r="P117" t="s">
        <v>23</v>
      </c>
    </row>
    <row r="118" spans="1:5" ht="12.75">
      <c r="A118" s="35" t="s">
        <v>49</v>
      </c>
      <c r="E118" s="36" t="s">
        <v>46</v>
      </c>
    </row>
    <row r="119" spans="1:5" ht="102">
      <c r="A119" s="39" t="s">
        <v>51</v>
      </c>
      <c r="E119" s="38" t="s">
        <v>568</v>
      </c>
    </row>
    <row r="120" spans="1:16" ht="12.75">
      <c r="A120" s="25" t="s">
        <v>44</v>
      </c>
      <c r="B120" s="29" t="s">
        <v>214</v>
      </c>
      <c r="C120" s="29" t="s">
        <v>237</v>
      </c>
      <c r="D120" s="25" t="s">
        <v>46</v>
      </c>
      <c r="E120" s="30" t="s">
        <v>238</v>
      </c>
      <c r="F120" s="31" t="s">
        <v>90</v>
      </c>
      <c r="G120" s="32">
        <v>20481.552</v>
      </c>
      <c r="H120" s="33">
        <v>0</v>
      </c>
      <c r="I120" s="34">
        <f>ROUND(ROUND(H120,2)*ROUND(G120,3),2)</f>
      </c>
      <c r="O120">
        <f>(I120*21)/100</f>
      </c>
      <c r="P120" t="s">
        <v>23</v>
      </c>
    </row>
    <row r="121" spans="1:5" ht="12.75">
      <c r="A121" s="35" t="s">
        <v>49</v>
      </c>
      <c r="E121" s="36" t="s">
        <v>46</v>
      </c>
    </row>
    <row r="122" spans="1:5" ht="102">
      <c r="A122" s="39" t="s">
        <v>51</v>
      </c>
      <c r="E122" s="38" t="s">
        <v>569</v>
      </c>
    </row>
    <row r="123" spans="1:16" ht="12.75">
      <c r="A123" s="25" t="s">
        <v>44</v>
      </c>
      <c r="B123" s="29" t="s">
        <v>219</v>
      </c>
      <c r="C123" s="29" t="s">
        <v>241</v>
      </c>
      <c r="D123" s="25" t="s">
        <v>46</v>
      </c>
      <c r="E123" s="30" t="s">
        <v>242</v>
      </c>
      <c r="F123" s="31" t="s">
        <v>90</v>
      </c>
      <c r="G123" s="32">
        <v>20990.318</v>
      </c>
      <c r="H123" s="33">
        <v>0</v>
      </c>
      <c r="I123" s="34">
        <f>ROUND(ROUND(H123,2)*ROUND(G123,3),2)</f>
      </c>
      <c r="O123">
        <f>(I123*21)/100</f>
      </c>
      <c r="P123" t="s">
        <v>23</v>
      </c>
    </row>
    <row r="124" spans="1:5" ht="12.75">
      <c r="A124" s="35" t="s">
        <v>49</v>
      </c>
      <c r="E124" s="36" t="s">
        <v>46</v>
      </c>
    </row>
    <row r="125" spans="1:5" ht="76.5">
      <c r="A125" s="39" t="s">
        <v>51</v>
      </c>
      <c r="E125" s="38" t="s">
        <v>570</v>
      </c>
    </row>
    <row r="126" spans="1:16" ht="12.75">
      <c r="A126" s="25" t="s">
        <v>44</v>
      </c>
      <c r="B126" s="29" t="s">
        <v>223</v>
      </c>
      <c r="C126" s="29" t="s">
        <v>245</v>
      </c>
      <c r="D126" s="25" t="s">
        <v>46</v>
      </c>
      <c r="E126" s="30" t="s">
        <v>246</v>
      </c>
      <c r="F126" s="31" t="s">
        <v>114</v>
      </c>
      <c r="G126" s="32">
        <v>224.522</v>
      </c>
      <c r="H126" s="33">
        <v>0</v>
      </c>
      <c r="I126" s="34">
        <f>ROUND(ROUND(H126,2)*ROUND(G126,3),2)</f>
      </c>
      <c r="O126">
        <f>(I126*21)/100</f>
      </c>
      <c r="P126" t="s">
        <v>23</v>
      </c>
    </row>
    <row r="127" spans="1:5" ht="12.75">
      <c r="A127" s="35" t="s">
        <v>49</v>
      </c>
      <c r="E127" s="36" t="s">
        <v>46</v>
      </c>
    </row>
    <row r="128" spans="1:5" ht="25.5">
      <c r="A128" s="37" t="s">
        <v>51</v>
      </c>
      <c r="E128" s="38" t="s">
        <v>571</v>
      </c>
    </row>
    <row r="129" spans="1:18" ht="12.75" customHeight="1">
      <c r="A129" s="6" t="s">
        <v>43</v>
      </c>
      <c r="B129" s="6"/>
      <c r="C129" s="42" t="s">
        <v>93</v>
      </c>
      <c r="D129" s="6"/>
      <c r="E129" s="27" t="s">
        <v>265</v>
      </c>
      <c r="F129" s="6"/>
      <c r="G129" s="6"/>
      <c r="H129" s="6"/>
      <c r="I129" s="43">
        <f>0+Q129</f>
      </c>
      <c r="O129">
        <f>0+R129</f>
      </c>
      <c r="Q129">
        <f>0+I130+I133</f>
      </c>
      <c r="R129">
        <f>0+O130+O133</f>
      </c>
    </row>
    <row r="130" spans="1:16" ht="12.75">
      <c r="A130" s="25" t="s">
        <v>44</v>
      </c>
      <c r="B130" s="29" t="s">
        <v>227</v>
      </c>
      <c r="C130" s="29" t="s">
        <v>267</v>
      </c>
      <c r="D130" s="25" t="s">
        <v>46</v>
      </c>
      <c r="E130" s="30" t="s">
        <v>268</v>
      </c>
      <c r="F130" s="31" t="s">
        <v>114</v>
      </c>
      <c r="G130" s="32">
        <v>153.5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49</v>
      </c>
      <c r="E131" s="36" t="s">
        <v>46</v>
      </c>
    </row>
    <row r="132" spans="1:5" ht="38.25">
      <c r="A132" s="39" t="s">
        <v>51</v>
      </c>
      <c r="E132" s="38" t="s">
        <v>572</v>
      </c>
    </row>
    <row r="133" spans="1:16" ht="12.75">
      <c r="A133" s="25" t="s">
        <v>44</v>
      </c>
      <c r="B133" s="29" t="s">
        <v>232</v>
      </c>
      <c r="C133" s="29" t="s">
        <v>271</v>
      </c>
      <c r="D133" s="25" t="s">
        <v>46</v>
      </c>
      <c r="E133" s="30" t="s">
        <v>272</v>
      </c>
      <c r="F133" s="31" t="s">
        <v>114</v>
      </c>
      <c r="G133" s="32">
        <v>153.5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49</v>
      </c>
      <c r="E134" s="36" t="s">
        <v>46</v>
      </c>
    </row>
    <row r="135" spans="1:5" ht="38.25">
      <c r="A135" s="37" t="s">
        <v>51</v>
      </c>
      <c r="E135" s="38" t="s">
        <v>572</v>
      </c>
    </row>
    <row r="136" spans="1:18" ht="12.75" customHeight="1">
      <c r="A136" s="6" t="s">
        <v>43</v>
      </c>
      <c r="B136" s="6"/>
      <c r="C136" s="42" t="s">
        <v>97</v>
      </c>
      <c r="D136" s="6"/>
      <c r="E136" s="27" t="s">
        <v>284</v>
      </c>
      <c r="F136" s="6"/>
      <c r="G136" s="6"/>
      <c r="H136" s="6"/>
      <c r="I136" s="43">
        <f>0+Q136</f>
      </c>
      <c r="O136">
        <f>0+R136</f>
      </c>
      <c r="Q136">
        <f>0+I137</f>
      </c>
      <c r="R136">
        <f>0+O137</f>
      </c>
    </row>
    <row r="137" spans="1:16" ht="12.75">
      <c r="A137" s="25" t="s">
        <v>44</v>
      </c>
      <c r="B137" s="29" t="s">
        <v>236</v>
      </c>
      <c r="C137" s="29" t="s">
        <v>286</v>
      </c>
      <c r="D137" s="25" t="s">
        <v>46</v>
      </c>
      <c r="E137" s="30" t="s">
        <v>287</v>
      </c>
      <c r="F137" s="31" t="s">
        <v>71</v>
      </c>
      <c r="G137" s="32">
        <v>21.372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49</v>
      </c>
      <c r="E138" s="36" t="s">
        <v>288</v>
      </c>
    </row>
    <row r="139" spans="1:5" ht="76.5">
      <c r="A139" s="37" t="s">
        <v>51</v>
      </c>
      <c r="E139" s="38" t="s">
        <v>573</v>
      </c>
    </row>
    <row r="140" spans="1:18" ht="12.75" customHeight="1">
      <c r="A140" s="6" t="s">
        <v>43</v>
      </c>
      <c r="B140" s="6"/>
      <c r="C140" s="42" t="s">
        <v>40</v>
      </c>
      <c r="D140" s="6"/>
      <c r="E140" s="27" t="s">
        <v>290</v>
      </c>
      <c r="F140" s="6"/>
      <c r="G140" s="6"/>
      <c r="H140" s="6"/>
      <c r="I140" s="43">
        <f>0+Q140</f>
      </c>
      <c r="O140">
        <f>0+R140</f>
      </c>
      <c r="Q140">
        <f>0+I141+I144+I147+I150+I153+I156+I159+I162+I165+I168+I171+I174+I177</f>
      </c>
      <c r="R140">
        <f>0+O141+O144+O147+O150+O153+O156+O159+O162+O165+O168+O171+O174+O177</f>
      </c>
    </row>
    <row r="141" spans="1:16" ht="25.5">
      <c r="A141" s="25" t="s">
        <v>44</v>
      </c>
      <c r="B141" s="29" t="s">
        <v>240</v>
      </c>
      <c r="C141" s="29" t="s">
        <v>292</v>
      </c>
      <c r="D141" s="25" t="s">
        <v>46</v>
      </c>
      <c r="E141" s="30" t="s">
        <v>293</v>
      </c>
      <c r="F141" s="31" t="s">
        <v>114</v>
      </c>
      <c r="G141" s="32">
        <v>924</v>
      </c>
      <c r="H141" s="33">
        <v>0</v>
      </c>
      <c r="I141" s="34">
        <f>ROUND(ROUND(H141,2)*ROUND(G141,3),2)</f>
      </c>
      <c r="O141">
        <f>(I141*21)/100</f>
      </c>
      <c r="P141" t="s">
        <v>23</v>
      </c>
    </row>
    <row r="142" spans="1:5" ht="12.75">
      <c r="A142" s="35" t="s">
        <v>49</v>
      </c>
      <c r="E142" s="36" t="s">
        <v>46</v>
      </c>
    </row>
    <row r="143" spans="1:5" ht="102">
      <c r="A143" s="39" t="s">
        <v>51</v>
      </c>
      <c r="E143" s="38" t="s">
        <v>574</v>
      </c>
    </row>
    <row r="144" spans="1:16" ht="25.5">
      <c r="A144" s="25" t="s">
        <v>44</v>
      </c>
      <c r="B144" s="29" t="s">
        <v>244</v>
      </c>
      <c r="C144" s="29" t="s">
        <v>296</v>
      </c>
      <c r="D144" s="25" t="s">
        <v>46</v>
      </c>
      <c r="E144" s="30" t="s">
        <v>575</v>
      </c>
      <c r="F144" s="31" t="s">
        <v>114</v>
      </c>
      <c r="G144" s="32">
        <v>764</v>
      </c>
      <c r="H144" s="33">
        <v>0</v>
      </c>
      <c r="I144" s="34">
        <f>ROUND(ROUND(H144,2)*ROUND(G144,3),2)</f>
      </c>
      <c r="O144">
        <f>(I144*21)/100</f>
      </c>
      <c r="P144" t="s">
        <v>23</v>
      </c>
    </row>
    <row r="145" spans="1:5" ht="12.75">
      <c r="A145" s="35" t="s">
        <v>49</v>
      </c>
      <c r="E145" s="36" t="s">
        <v>298</v>
      </c>
    </row>
    <row r="146" spans="1:5" ht="51">
      <c r="A146" s="39" t="s">
        <v>51</v>
      </c>
      <c r="E146" s="38" t="s">
        <v>576</v>
      </c>
    </row>
    <row r="147" spans="1:16" ht="12.75">
      <c r="A147" s="25" t="s">
        <v>44</v>
      </c>
      <c r="B147" s="29" t="s">
        <v>249</v>
      </c>
      <c r="C147" s="29" t="s">
        <v>301</v>
      </c>
      <c r="D147" s="25" t="s">
        <v>99</v>
      </c>
      <c r="E147" s="30" t="s">
        <v>302</v>
      </c>
      <c r="F147" s="31" t="s">
        <v>303</v>
      </c>
      <c r="G147" s="32">
        <v>10</v>
      </c>
      <c r="H147" s="33">
        <v>0</v>
      </c>
      <c r="I147" s="34">
        <f>ROUND(ROUND(H147,2)*ROUND(G147,3),2)</f>
      </c>
      <c r="O147">
        <f>(I147*21)/100</f>
      </c>
      <c r="P147" t="s">
        <v>23</v>
      </c>
    </row>
    <row r="148" spans="1:5" ht="12.75">
      <c r="A148" s="35" t="s">
        <v>49</v>
      </c>
      <c r="E148" s="36" t="s">
        <v>304</v>
      </c>
    </row>
    <row r="149" spans="1:5" ht="12.75">
      <c r="A149" s="39" t="s">
        <v>51</v>
      </c>
      <c r="E149" s="38" t="s">
        <v>577</v>
      </c>
    </row>
    <row r="150" spans="1:16" ht="12.75">
      <c r="A150" s="25" t="s">
        <v>44</v>
      </c>
      <c r="B150" s="29" t="s">
        <v>253</v>
      </c>
      <c r="C150" s="29" t="s">
        <v>301</v>
      </c>
      <c r="D150" s="25" t="s">
        <v>103</v>
      </c>
      <c r="E150" s="30" t="s">
        <v>302</v>
      </c>
      <c r="F150" s="31" t="s">
        <v>303</v>
      </c>
      <c r="G150" s="32">
        <v>112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49</v>
      </c>
      <c r="E151" s="36" t="s">
        <v>307</v>
      </c>
    </row>
    <row r="152" spans="1:5" ht="12.75">
      <c r="A152" s="39" t="s">
        <v>51</v>
      </c>
      <c r="E152" s="38" t="s">
        <v>578</v>
      </c>
    </row>
    <row r="153" spans="1:16" ht="12.75">
      <c r="A153" s="25" t="s">
        <v>44</v>
      </c>
      <c r="B153" s="29" t="s">
        <v>257</v>
      </c>
      <c r="C153" s="29" t="s">
        <v>315</v>
      </c>
      <c r="D153" s="25" t="s">
        <v>46</v>
      </c>
      <c r="E153" s="30" t="s">
        <v>316</v>
      </c>
      <c r="F153" s="31" t="s">
        <v>303</v>
      </c>
      <c r="G153" s="32">
        <v>18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49</v>
      </c>
      <c r="E154" s="36" t="s">
        <v>46</v>
      </c>
    </row>
    <row r="155" spans="1:5" ht="12.75">
      <c r="A155" s="39" t="s">
        <v>51</v>
      </c>
      <c r="E155" s="38" t="s">
        <v>579</v>
      </c>
    </row>
    <row r="156" spans="1:16" ht="25.5">
      <c r="A156" s="25" t="s">
        <v>44</v>
      </c>
      <c r="B156" s="29" t="s">
        <v>261</v>
      </c>
      <c r="C156" s="29" t="s">
        <v>319</v>
      </c>
      <c r="D156" s="25" t="s">
        <v>46</v>
      </c>
      <c r="E156" s="30" t="s">
        <v>320</v>
      </c>
      <c r="F156" s="31" t="s">
        <v>303</v>
      </c>
      <c r="G156" s="32">
        <v>4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49</v>
      </c>
      <c r="E157" s="36" t="s">
        <v>46</v>
      </c>
    </row>
    <row r="158" spans="1:5" ht="12.75">
      <c r="A158" s="39" t="s">
        <v>51</v>
      </c>
      <c r="E158" s="38" t="s">
        <v>580</v>
      </c>
    </row>
    <row r="159" spans="1:16" ht="12.75">
      <c r="A159" s="25" t="s">
        <v>44</v>
      </c>
      <c r="B159" s="29" t="s">
        <v>266</v>
      </c>
      <c r="C159" s="29" t="s">
        <v>327</v>
      </c>
      <c r="D159" s="25" t="s">
        <v>46</v>
      </c>
      <c r="E159" s="30" t="s">
        <v>328</v>
      </c>
      <c r="F159" s="31" t="s">
        <v>303</v>
      </c>
      <c r="G159" s="32">
        <v>8</v>
      </c>
      <c r="H159" s="33">
        <v>0</v>
      </c>
      <c r="I159" s="34">
        <f>ROUND(ROUND(H159,2)*ROUND(G159,3),2)</f>
      </c>
      <c r="O159">
        <f>(I159*21)/100</f>
      </c>
      <c r="P159" t="s">
        <v>23</v>
      </c>
    </row>
    <row r="160" spans="1:5" ht="12.75">
      <c r="A160" s="35" t="s">
        <v>49</v>
      </c>
      <c r="E160" s="36" t="s">
        <v>298</v>
      </c>
    </row>
    <row r="161" spans="1:5" ht="12.75">
      <c r="A161" s="39" t="s">
        <v>51</v>
      </c>
      <c r="E161" s="38" t="s">
        <v>512</v>
      </c>
    </row>
    <row r="162" spans="1:16" ht="25.5">
      <c r="A162" s="25" t="s">
        <v>44</v>
      </c>
      <c r="B162" s="29" t="s">
        <v>270</v>
      </c>
      <c r="C162" s="29" t="s">
        <v>333</v>
      </c>
      <c r="D162" s="25" t="s">
        <v>46</v>
      </c>
      <c r="E162" s="30" t="s">
        <v>334</v>
      </c>
      <c r="F162" s="31" t="s">
        <v>303</v>
      </c>
      <c r="G162" s="32">
        <v>4</v>
      </c>
      <c r="H162" s="33">
        <v>0</v>
      </c>
      <c r="I162" s="34">
        <f>ROUND(ROUND(H162,2)*ROUND(G162,3),2)</f>
      </c>
      <c r="O162">
        <f>(I162*21)/100</f>
      </c>
      <c r="P162" t="s">
        <v>23</v>
      </c>
    </row>
    <row r="163" spans="1:5" ht="12.75">
      <c r="A163" s="35" t="s">
        <v>49</v>
      </c>
      <c r="E163" s="36" t="s">
        <v>46</v>
      </c>
    </row>
    <row r="164" spans="1:5" ht="12.75">
      <c r="A164" s="39" t="s">
        <v>51</v>
      </c>
      <c r="E164" s="38" t="s">
        <v>580</v>
      </c>
    </row>
    <row r="165" spans="1:16" ht="12.75">
      <c r="A165" s="25" t="s">
        <v>44</v>
      </c>
      <c r="B165" s="29" t="s">
        <v>273</v>
      </c>
      <c r="C165" s="29" t="s">
        <v>340</v>
      </c>
      <c r="D165" s="25" t="s">
        <v>46</v>
      </c>
      <c r="E165" s="30" t="s">
        <v>341</v>
      </c>
      <c r="F165" s="31" t="s">
        <v>303</v>
      </c>
      <c r="G165" s="32">
        <v>4</v>
      </c>
      <c r="H165" s="33">
        <v>0</v>
      </c>
      <c r="I165" s="34">
        <f>ROUND(ROUND(H165,2)*ROUND(G165,3),2)</f>
      </c>
      <c r="O165">
        <f>(I165*21)/100</f>
      </c>
      <c r="P165" t="s">
        <v>23</v>
      </c>
    </row>
    <row r="166" spans="1:5" ht="12.75">
      <c r="A166" s="35" t="s">
        <v>49</v>
      </c>
      <c r="E166" s="36" t="s">
        <v>298</v>
      </c>
    </row>
    <row r="167" spans="1:5" ht="12.75">
      <c r="A167" s="39" t="s">
        <v>51</v>
      </c>
      <c r="E167" s="38" t="s">
        <v>580</v>
      </c>
    </row>
    <row r="168" spans="1:16" ht="25.5">
      <c r="A168" s="25" t="s">
        <v>44</v>
      </c>
      <c r="B168" s="29" t="s">
        <v>276</v>
      </c>
      <c r="C168" s="29" t="s">
        <v>344</v>
      </c>
      <c r="D168" s="25" t="s">
        <v>46</v>
      </c>
      <c r="E168" s="30" t="s">
        <v>345</v>
      </c>
      <c r="F168" s="31" t="s">
        <v>90</v>
      </c>
      <c r="G168" s="32">
        <v>1116.806</v>
      </c>
      <c r="H168" s="33">
        <v>0</v>
      </c>
      <c r="I168" s="34">
        <f>ROUND(ROUND(H168,2)*ROUND(G168,3),2)</f>
      </c>
      <c r="O168">
        <f>(I168*21)/100</f>
      </c>
      <c r="P168" t="s">
        <v>23</v>
      </c>
    </row>
    <row r="169" spans="1:5" ht="12.75">
      <c r="A169" s="35" t="s">
        <v>49</v>
      </c>
      <c r="E169" s="36" t="s">
        <v>46</v>
      </c>
    </row>
    <row r="170" spans="1:5" ht="102">
      <c r="A170" s="39" t="s">
        <v>51</v>
      </c>
      <c r="E170" s="38" t="s">
        <v>581</v>
      </c>
    </row>
    <row r="171" spans="1:16" ht="25.5">
      <c r="A171" s="25" t="s">
        <v>44</v>
      </c>
      <c r="B171" s="29" t="s">
        <v>280</v>
      </c>
      <c r="C171" s="29" t="s">
        <v>348</v>
      </c>
      <c r="D171" s="25" t="s">
        <v>46</v>
      </c>
      <c r="E171" s="30" t="s">
        <v>349</v>
      </c>
      <c r="F171" s="31" t="s">
        <v>90</v>
      </c>
      <c r="G171" s="32">
        <v>1116.806</v>
      </c>
      <c r="H171" s="33">
        <v>0</v>
      </c>
      <c r="I171" s="34">
        <f>ROUND(ROUND(H171,2)*ROUND(G171,3),2)</f>
      </c>
      <c r="O171">
        <f>(I171*21)/100</f>
      </c>
      <c r="P171" t="s">
        <v>23</v>
      </c>
    </row>
    <row r="172" spans="1:5" ht="12.75">
      <c r="A172" s="35" t="s">
        <v>49</v>
      </c>
      <c r="E172" s="36" t="s">
        <v>46</v>
      </c>
    </row>
    <row r="173" spans="1:5" ht="102">
      <c r="A173" s="39" t="s">
        <v>51</v>
      </c>
      <c r="E173" s="38" t="s">
        <v>581</v>
      </c>
    </row>
    <row r="174" spans="1:16" ht="12.75">
      <c r="A174" s="25" t="s">
        <v>44</v>
      </c>
      <c r="B174" s="29" t="s">
        <v>285</v>
      </c>
      <c r="C174" s="29" t="s">
        <v>582</v>
      </c>
      <c r="D174" s="25" t="s">
        <v>46</v>
      </c>
      <c r="E174" s="30" t="s">
        <v>583</v>
      </c>
      <c r="F174" s="31" t="s">
        <v>114</v>
      </c>
      <c r="G174" s="32">
        <v>33.4</v>
      </c>
      <c r="H174" s="33">
        <v>0</v>
      </c>
      <c r="I174" s="34">
        <f>ROUND(ROUND(H174,2)*ROUND(G174,3),2)</f>
      </c>
      <c r="O174">
        <f>(I174*21)/100</f>
      </c>
      <c r="P174" t="s">
        <v>23</v>
      </c>
    </row>
    <row r="175" spans="1:5" ht="12.75">
      <c r="A175" s="35" t="s">
        <v>49</v>
      </c>
      <c r="E175" s="36" t="s">
        <v>353</v>
      </c>
    </row>
    <row r="176" spans="1:5" ht="12.75">
      <c r="A176" s="39" t="s">
        <v>51</v>
      </c>
      <c r="E176" s="38" t="s">
        <v>584</v>
      </c>
    </row>
    <row r="177" spans="1:16" ht="12.75">
      <c r="A177" s="25" t="s">
        <v>44</v>
      </c>
      <c r="B177" s="29" t="s">
        <v>291</v>
      </c>
      <c r="C177" s="29" t="s">
        <v>367</v>
      </c>
      <c r="D177" s="25" t="s">
        <v>46</v>
      </c>
      <c r="E177" s="30" t="s">
        <v>368</v>
      </c>
      <c r="F177" s="31" t="s">
        <v>71</v>
      </c>
      <c r="G177" s="32">
        <v>60.667</v>
      </c>
      <c r="H177" s="33">
        <v>0</v>
      </c>
      <c r="I177" s="34">
        <f>ROUND(ROUND(H177,2)*ROUND(G177,3),2)</f>
      </c>
      <c r="O177">
        <f>(I177*21)/100</f>
      </c>
      <c r="P177" t="s">
        <v>23</v>
      </c>
    </row>
    <row r="178" spans="1:5" ht="12.75">
      <c r="A178" s="35" t="s">
        <v>49</v>
      </c>
      <c r="E178" s="36" t="s">
        <v>91</v>
      </c>
    </row>
    <row r="179" spans="1:5" ht="191.25">
      <c r="A179" s="37" t="s">
        <v>51</v>
      </c>
      <c r="E179" s="38" t="s">
        <v>585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R153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0+O8+O21+O70+O107+O114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586</v>
      </c>
      <c r="I3" s="40">
        <f>0+I8+I21+I70+I107+I114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586</v>
      </c>
      <c r="D4" s="6"/>
      <c r="E4" s="18" t="s">
        <v>587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264.153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588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3.101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12.75">
      <c r="A14" s="39" t="s">
        <v>51</v>
      </c>
      <c r="E14" s="38" t="s">
        <v>589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31.65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46</v>
      </c>
    </row>
    <row r="17" spans="1:5" ht="25.5">
      <c r="A17" s="39" t="s">
        <v>51</v>
      </c>
      <c r="E17" s="38" t="s">
        <v>590</v>
      </c>
    </row>
    <row r="18" spans="1:16" ht="12.75">
      <c r="A18" s="25" t="s">
        <v>44</v>
      </c>
      <c r="B18" s="29" t="s">
        <v>33</v>
      </c>
      <c r="C18" s="29" t="s">
        <v>82</v>
      </c>
      <c r="D18" s="25" t="s">
        <v>46</v>
      </c>
      <c r="E18" s="30" t="s">
        <v>83</v>
      </c>
      <c r="F18" s="31" t="s">
        <v>84</v>
      </c>
      <c r="G18" s="32">
        <v>9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25.5">
      <c r="A19" s="35" t="s">
        <v>49</v>
      </c>
      <c r="E19" s="36" t="s">
        <v>537</v>
      </c>
    </row>
    <row r="20" spans="1:5" ht="12.75">
      <c r="A20" s="37" t="s">
        <v>51</v>
      </c>
      <c r="E20" s="38" t="s">
        <v>591</v>
      </c>
    </row>
    <row r="21" spans="1:18" ht="12.75" customHeight="1">
      <c r="A21" s="6" t="s">
        <v>43</v>
      </c>
      <c r="B21" s="6"/>
      <c r="C21" s="42" t="s">
        <v>29</v>
      </c>
      <c r="D21" s="6"/>
      <c r="E21" s="27" t="s">
        <v>87</v>
      </c>
      <c r="F21" s="6"/>
      <c r="G21" s="6"/>
      <c r="H21" s="6"/>
      <c r="I21" s="43">
        <f>0+Q21</f>
      </c>
      <c r="O21">
        <f>0+R21</f>
      </c>
      <c r="Q21">
        <f>0+I22+I25+I28+I31+I34+I37+I40+I43+I46+I49+I52+I55+I58+I61+I64+I67</f>
      </c>
      <c r="R21">
        <f>0+O22+O25+O28+O31+O34+O37+O40+O43+O46+O49+O52+O55+O58+O61+O64+O67</f>
      </c>
    </row>
    <row r="22" spans="1:16" ht="12.75">
      <c r="A22" s="25" t="s">
        <v>44</v>
      </c>
      <c r="B22" s="29" t="s">
        <v>35</v>
      </c>
      <c r="C22" s="29" t="s">
        <v>88</v>
      </c>
      <c r="D22" s="25" t="s">
        <v>46</v>
      </c>
      <c r="E22" s="30" t="s">
        <v>89</v>
      </c>
      <c r="F22" s="31" t="s">
        <v>90</v>
      </c>
      <c r="G22" s="32">
        <v>982.386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91</v>
      </c>
    </row>
    <row r="24" spans="1:5" ht="38.25">
      <c r="A24" s="39" t="s">
        <v>51</v>
      </c>
      <c r="E24" s="38" t="s">
        <v>592</v>
      </c>
    </row>
    <row r="25" spans="1:16" ht="12.75">
      <c r="A25" s="25" t="s">
        <v>44</v>
      </c>
      <c r="B25" s="29" t="s">
        <v>37</v>
      </c>
      <c r="C25" s="29" t="s">
        <v>382</v>
      </c>
      <c r="D25" s="25" t="s">
        <v>46</v>
      </c>
      <c r="E25" s="30" t="s">
        <v>383</v>
      </c>
      <c r="F25" s="31" t="s">
        <v>71</v>
      </c>
      <c r="G25" s="32">
        <v>1074.213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384</v>
      </c>
    </row>
    <row r="27" spans="1:5" ht="89.25">
      <c r="A27" s="39" t="s">
        <v>51</v>
      </c>
      <c r="E27" s="38" t="s">
        <v>593</v>
      </c>
    </row>
    <row r="28" spans="1:16" ht="12.75">
      <c r="A28" s="25" t="s">
        <v>44</v>
      </c>
      <c r="B28" s="29" t="s">
        <v>93</v>
      </c>
      <c r="C28" s="29" t="s">
        <v>386</v>
      </c>
      <c r="D28" s="25" t="s">
        <v>46</v>
      </c>
      <c r="E28" s="30" t="s">
        <v>387</v>
      </c>
      <c r="F28" s="31" t="s">
        <v>71</v>
      </c>
      <c r="G28" s="32">
        <v>442.838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388</v>
      </c>
    </row>
    <row r="30" spans="1:5" ht="25.5">
      <c r="A30" s="39" t="s">
        <v>51</v>
      </c>
      <c r="E30" s="38" t="s">
        <v>594</v>
      </c>
    </row>
    <row r="31" spans="1:16" ht="12.75">
      <c r="A31" s="25" t="s">
        <v>44</v>
      </c>
      <c r="B31" s="29" t="s">
        <v>97</v>
      </c>
      <c r="C31" s="29" t="s">
        <v>595</v>
      </c>
      <c r="D31" s="25" t="s">
        <v>46</v>
      </c>
      <c r="E31" s="30" t="s">
        <v>596</v>
      </c>
      <c r="F31" s="31" t="s">
        <v>114</v>
      </c>
      <c r="G31" s="32">
        <v>30.4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49</v>
      </c>
      <c r="E32" s="36" t="s">
        <v>91</v>
      </c>
    </row>
    <row r="33" spans="1:5" ht="25.5">
      <c r="A33" s="39" t="s">
        <v>51</v>
      </c>
      <c r="E33" s="38" t="s">
        <v>597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99</v>
      </c>
      <c r="E34" s="30" t="s">
        <v>100</v>
      </c>
      <c r="F34" s="31" t="s">
        <v>71</v>
      </c>
      <c r="G34" s="32">
        <v>1391.834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25.5">
      <c r="A35" s="35" t="s">
        <v>49</v>
      </c>
      <c r="E35" s="36" t="s">
        <v>390</v>
      </c>
    </row>
    <row r="36" spans="1:5" ht="178.5">
      <c r="A36" s="39" t="s">
        <v>51</v>
      </c>
      <c r="E36" s="38" t="s">
        <v>598</v>
      </c>
    </row>
    <row r="37" spans="1:16" ht="12.75">
      <c r="A37" s="25" t="s">
        <v>44</v>
      </c>
      <c r="B37" s="29" t="s">
        <v>42</v>
      </c>
      <c r="C37" s="29" t="s">
        <v>98</v>
      </c>
      <c r="D37" s="25" t="s">
        <v>103</v>
      </c>
      <c r="E37" s="30" t="s">
        <v>100</v>
      </c>
      <c r="F37" s="31" t="s">
        <v>71</v>
      </c>
      <c r="G37" s="32">
        <v>98.239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104</v>
      </c>
    </row>
    <row r="39" spans="1:5" ht="25.5">
      <c r="A39" s="39" t="s">
        <v>51</v>
      </c>
      <c r="E39" s="38" t="s">
        <v>599</v>
      </c>
    </row>
    <row r="40" spans="1:16" ht="12.75">
      <c r="A40" s="25" t="s">
        <v>44</v>
      </c>
      <c r="B40" s="29" t="s">
        <v>109</v>
      </c>
      <c r="C40" s="29" t="s">
        <v>393</v>
      </c>
      <c r="D40" s="25" t="s">
        <v>46</v>
      </c>
      <c r="E40" s="30" t="s">
        <v>394</v>
      </c>
      <c r="F40" s="31" t="s">
        <v>114</v>
      </c>
      <c r="G40" s="32">
        <v>304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46</v>
      </c>
    </row>
    <row r="42" spans="1:5" ht="25.5">
      <c r="A42" s="39" t="s">
        <v>51</v>
      </c>
      <c r="E42" s="38" t="s">
        <v>600</v>
      </c>
    </row>
    <row r="43" spans="1:16" ht="12.75">
      <c r="A43" s="25" t="s">
        <v>44</v>
      </c>
      <c r="B43" s="29" t="s">
        <v>111</v>
      </c>
      <c r="C43" s="29" t="s">
        <v>106</v>
      </c>
      <c r="D43" s="25" t="s">
        <v>99</v>
      </c>
      <c r="E43" s="30" t="s">
        <v>107</v>
      </c>
      <c r="F43" s="31" t="s">
        <v>71</v>
      </c>
      <c r="G43" s="32">
        <v>31.65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108</v>
      </c>
    </row>
    <row r="45" spans="1:5" ht="25.5">
      <c r="A45" s="39" t="s">
        <v>51</v>
      </c>
      <c r="E45" s="38" t="s">
        <v>590</v>
      </c>
    </row>
    <row r="46" spans="1:16" ht="12.75">
      <c r="A46" s="25" t="s">
        <v>44</v>
      </c>
      <c r="B46" s="29" t="s">
        <v>116</v>
      </c>
      <c r="C46" s="29" t="s">
        <v>112</v>
      </c>
      <c r="D46" s="25" t="s">
        <v>46</v>
      </c>
      <c r="E46" s="30" t="s">
        <v>113</v>
      </c>
      <c r="F46" s="31" t="s">
        <v>114</v>
      </c>
      <c r="G46" s="32">
        <v>395.997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91</v>
      </c>
    </row>
    <row r="48" spans="1:5" ht="12.75">
      <c r="A48" s="39" t="s">
        <v>51</v>
      </c>
      <c r="E48" s="38" t="s">
        <v>601</v>
      </c>
    </row>
    <row r="49" spans="1:16" ht="12.75">
      <c r="A49" s="25" t="s">
        <v>44</v>
      </c>
      <c r="B49" s="29" t="s">
        <v>120</v>
      </c>
      <c r="C49" s="29" t="s">
        <v>397</v>
      </c>
      <c r="D49" s="25" t="s">
        <v>46</v>
      </c>
      <c r="E49" s="30" t="s">
        <v>398</v>
      </c>
      <c r="F49" s="31" t="s">
        <v>114</v>
      </c>
      <c r="G49" s="32">
        <v>17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25.5">
      <c r="A51" s="39" t="s">
        <v>51</v>
      </c>
      <c r="E51" s="38" t="s">
        <v>602</v>
      </c>
    </row>
    <row r="52" spans="1:16" ht="12.75">
      <c r="A52" s="25" t="s">
        <v>44</v>
      </c>
      <c r="B52" s="29" t="s">
        <v>124</v>
      </c>
      <c r="C52" s="29" t="s">
        <v>121</v>
      </c>
      <c r="D52" s="25" t="s">
        <v>46</v>
      </c>
      <c r="E52" s="30" t="s">
        <v>122</v>
      </c>
      <c r="F52" s="31" t="s">
        <v>114</v>
      </c>
      <c r="G52" s="32">
        <v>10.5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25.5">
      <c r="A54" s="39" t="s">
        <v>51</v>
      </c>
      <c r="E54" s="38" t="s">
        <v>603</v>
      </c>
    </row>
    <row r="55" spans="1:16" ht="12.75">
      <c r="A55" s="25" t="s">
        <v>44</v>
      </c>
      <c r="B55" s="29" t="s">
        <v>128</v>
      </c>
      <c r="C55" s="29" t="s">
        <v>129</v>
      </c>
      <c r="D55" s="25" t="s">
        <v>46</v>
      </c>
      <c r="E55" s="30" t="s">
        <v>130</v>
      </c>
      <c r="F55" s="31" t="s">
        <v>71</v>
      </c>
      <c r="G55" s="32">
        <v>63.3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91</v>
      </c>
    </row>
    <row r="57" spans="1:5" ht="25.5">
      <c r="A57" s="39" t="s">
        <v>51</v>
      </c>
      <c r="E57" s="38" t="s">
        <v>604</v>
      </c>
    </row>
    <row r="58" spans="1:16" ht="12.75">
      <c r="A58" s="25" t="s">
        <v>44</v>
      </c>
      <c r="B58" s="29" t="s">
        <v>132</v>
      </c>
      <c r="C58" s="29" t="s">
        <v>133</v>
      </c>
      <c r="D58" s="25" t="s">
        <v>46</v>
      </c>
      <c r="E58" s="30" t="s">
        <v>134</v>
      </c>
      <c r="F58" s="31" t="s">
        <v>71</v>
      </c>
      <c r="G58" s="32">
        <v>264.153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46</v>
      </c>
    </row>
    <row r="60" spans="1:5" ht="89.25">
      <c r="A60" s="39" t="s">
        <v>51</v>
      </c>
      <c r="E60" s="38" t="s">
        <v>605</v>
      </c>
    </row>
    <row r="61" spans="1:16" ht="12.75">
      <c r="A61" s="25" t="s">
        <v>44</v>
      </c>
      <c r="B61" s="29" t="s">
        <v>136</v>
      </c>
      <c r="C61" s="29" t="s">
        <v>141</v>
      </c>
      <c r="D61" s="25" t="s">
        <v>46</v>
      </c>
      <c r="E61" s="30" t="s">
        <v>142</v>
      </c>
      <c r="F61" s="31" t="s">
        <v>71</v>
      </c>
      <c r="G61" s="32">
        <v>44.31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46</v>
      </c>
    </row>
    <row r="63" spans="1:5" ht="38.25">
      <c r="A63" s="39" t="s">
        <v>51</v>
      </c>
      <c r="E63" s="38" t="s">
        <v>606</v>
      </c>
    </row>
    <row r="64" spans="1:16" ht="12.75">
      <c r="A64" s="25" t="s">
        <v>44</v>
      </c>
      <c r="B64" s="29" t="s">
        <v>140</v>
      </c>
      <c r="C64" s="29" t="s">
        <v>145</v>
      </c>
      <c r="D64" s="25" t="s">
        <v>46</v>
      </c>
      <c r="E64" s="30" t="s">
        <v>146</v>
      </c>
      <c r="F64" s="31" t="s">
        <v>71</v>
      </c>
      <c r="G64" s="32">
        <v>18.99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46</v>
      </c>
    </row>
    <row r="66" spans="1:5" ht="25.5">
      <c r="A66" s="39" t="s">
        <v>51</v>
      </c>
      <c r="E66" s="38" t="s">
        <v>607</v>
      </c>
    </row>
    <row r="67" spans="1:16" ht="12.75">
      <c r="A67" s="25" t="s">
        <v>44</v>
      </c>
      <c r="B67" s="29" t="s">
        <v>144</v>
      </c>
      <c r="C67" s="29" t="s">
        <v>149</v>
      </c>
      <c r="D67" s="25" t="s">
        <v>46</v>
      </c>
      <c r="E67" s="30" t="s">
        <v>150</v>
      </c>
      <c r="F67" s="31" t="s">
        <v>90</v>
      </c>
      <c r="G67" s="32">
        <v>27.3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49</v>
      </c>
      <c r="E68" s="36" t="s">
        <v>46</v>
      </c>
    </row>
    <row r="69" spans="1:5" ht="25.5">
      <c r="A69" s="37" t="s">
        <v>51</v>
      </c>
      <c r="E69" s="38" t="s">
        <v>608</v>
      </c>
    </row>
    <row r="70" spans="1:18" ht="12.75" customHeight="1">
      <c r="A70" s="6" t="s">
        <v>43</v>
      </c>
      <c r="B70" s="6"/>
      <c r="C70" s="42" t="s">
        <v>35</v>
      </c>
      <c r="D70" s="6"/>
      <c r="E70" s="27" t="s">
        <v>202</v>
      </c>
      <c r="F70" s="6"/>
      <c r="G70" s="6"/>
      <c r="H70" s="6"/>
      <c r="I70" s="43">
        <f>0+Q70</f>
      </c>
      <c r="O70">
        <f>0+R70</f>
      </c>
      <c r="Q70">
        <f>0+I71+I74+I77+I80+I83+I86+I89+I92+I95+I98+I101+I104</f>
      </c>
      <c r="R70">
        <f>0+O71+O74+O77+O80+O83+O86+O89+O92+O95+O98+O101+O104</f>
      </c>
    </row>
    <row r="71" spans="1:16" ht="12.75">
      <c r="A71" s="25" t="s">
        <v>44</v>
      </c>
      <c r="B71" s="29" t="s">
        <v>148</v>
      </c>
      <c r="C71" s="29" t="s">
        <v>609</v>
      </c>
      <c r="D71" s="25" t="s">
        <v>46</v>
      </c>
      <c r="E71" s="30" t="s">
        <v>610</v>
      </c>
      <c r="F71" s="31" t="s">
        <v>90</v>
      </c>
      <c r="G71" s="32">
        <v>27.3</v>
      </c>
      <c r="H71" s="33">
        <v>0</v>
      </c>
      <c r="I71" s="34">
        <f>ROUND(ROUND(H71,2)*ROUND(G71,3),2)</f>
      </c>
      <c r="O71">
        <f>(I71*21)/100</f>
      </c>
      <c r="P71" t="s">
        <v>23</v>
      </c>
    </row>
    <row r="72" spans="1:5" ht="12.75">
      <c r="A72" s="35" t="s">
        <v>49</v>
      </c>
      <c r="E72" s="36" t="s">
        <v>46</v>
      </c>
    </row>
    <row r="73" spans="1:5" ht="25.5">
      <c r="A73" s="39" t="s">
        <v>51</v>
      </c>
      <c r="E73" s="38" t="s">
        <v>608</v>
      </c>
    </row>
    <row r="74" spans="1:16" ht="12.75">
      <c r="A74" s="25" t="s">
        <v>44</v>
      </c>
      <c r="B74" s="29" t="s">
        <v>152</v>
      </c>
      <c r="C74" s="29" t="s">
        <v>611</v>
      </c>
      <c r="D74" s="25" t="s">
        <v>46</v>
      </c>
      <c r="E74" s="30" t="s">
        <v>612</v>
      </c>
      <c r="F74" s="31" t="s">
        <v>90</v>
      </c>
      <c r="G74" s="32">
        <v>27.3</v>
      </c>
      <c r="H74" s="33">
        <v>0</v>
      </c>
      <c r="I74" s="34">
        <f>ROUND(ROUND(H74,2)*ROUND(G74,3),2)</f>
      </c>
      <c r="O74">
        <f>(I74*21)/100</f>
      </c>
      <c r="P74" t="s">
        <v>23</v>
      </c>
    </row>
    <row r="75" spans="1:5" ht="12.75">
      <c r="A75" s="35" t="s">
        <v>49</v>
      </c>
      <c r="E75" s="36" t="s">
        <v>46</v>
      </c>
    </row>
    <row r="76" spans="1:5" ht="25.5">
      <c r="A76" s="39" t="s">
        <v>51</v>
      </c>
      <c r="E76" s="38" t="s">
        <v>608</v>
      </c>
    </row>
    <row r="77" spans="1:16" ht="12.75">
      <c r="A77" s="25" t="s">
        <v>44</v>
      </c>
      <c r="B77" s="29" t="s">
        <v>156</v>
      </c>
      <c r="C77" s="29" t="s">
        <v>204</v>
      </c>
      <c r="D77" s="25" t="s">
        <v>46</v>
      </c>
      <c r="E77" s="30" t="s">
        <v>205</v>
      </c>
      <c r="F77" s="31" t="s">
        <v>90</v>
      </c>
      <c r="G77" s="32">
        <v>982.386</v>
      </c>
      <c r="H77" s="33">
        <v>0</v>
      </c>
      <c r="I77" s="34">
        <f>ROUND(ROUND(H77,2)*ROUND(G77,3),2)</f>
      </c>
      <c r="O77">
        <f>(I77*21)/100</f>
      </c>
      <c r="P77" t="s">
        <v>23</v>
      </c>
    </row>
    <row r="78" spans="1:5" ht="12.75">
      <c r="A78" s="35" t="s">
        <v>49</v>
      </c>
      <c r="E78" s="36" t="s">
        <v>613</v>
      </c>
    </row>
    <row r="79" spans="1:5" ht="38.25">
      <c r="A79" s="39" t="s">
        <v>51</v>
      </c>
      <c r="E79" s="38" t="s">
        <v>592</v>
      </c>
    </row>
    <row r="80" spans="1:16" ht="12.75">
      <c r="A80" s="25" t="s">
        <v>44</v>
      </c>
      <c r="B80" s="29" t="s">
        <v>159</v>
      </c>
      <c r="C80" s="29" t="s">
        <v>209</v>
      </c>
      <c r="D80" s="25" t="s">
        <v>103</v>
      </c>
      <c r="E80" s="30" t="s">
        <v>210</v>
      </c>
      <c r="F80" s="31" t="s">
        <v>71</v>
      </c>
      <c r="G80" s="32">
        <v>221.419</v>
      </c>
      <c r="H80" s="33">
        <v>0</v>
      </c>
      <c r="I80" s="34">
        <f>ROUND(ROUND(H80,2)*ROUND(G80,3),2)</f>
      </c>
      <c r="O80">
        <f>(I80*21)/100</f>
      </c>
      <c r="P80" t="s">
        <v>23</v>
      </c>
    </row>
    <row r="81" spans="1:5" ht="12.75">
      <c r="A81" s="35" t="s">
        <v>49</v>
      </c>
      <c r="E81" s="36" t="s">
        <v>213</v>
      </c>
    </row>
    <row r="82" spans="1:5" ht="38.25">
      <c r="A82" s="39" t="s">
        <v>51</v>
      </c>
      <c r="E82" s="38" t="s">
        <v>614</v>
      </c>
    </row>
    <row r="83" spans="1:16" ht="12.75">
      <c r="A83" s="25" t="s">
        <v>44</v>
      </c>
      <c r="B83" s="29" t="s">
        <v>164</v>
      </c>
      <c r="C83" s="29" t="s">
        <v>407</v>
      </c>
      <c r="D83" s="25" t="s">
        <v>46</v>
      </c>
      <c r="E83" s="30" t="s">
        <v>408</v>
      </c>
      <c r="F83" s="31" t="s">
        <v>90</v>
      </c>
      <c r="G83" s="32">
        <v>12031.233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49</v>
      </c>
      <c r="E84" s="36" t="s">
        <v>217</v>
      </c>
    </row>
    <row r="85" spans="1:5" ht="51">
      <c r="A85" s="39" t="s">
        <v>51</v>
      </c>
      <c r="E85" s="38" t="s">
        <v>615</v>
      </c>
    </row>
    <row r="86" spans="1:16" ht="12.75">
      <c r="A86" s="25" t="s">
        <v>44</v>
      </c>
      <c r="B86" s="29" t="s">
        <v>169</v>
      </c>
      <c r="C86" s="29" t="s">
        <v>220</v>
      </c>
      <c r="D86" s="25" t="s">
        <v>46</v>
      </c>
      <c r="E86" s="30" t="s">
        <v>221</v>
      </c>
      <c r="F86" s="31" t="s">
        <v>90</v>
      </c>
      <c r="G86" s="32">
        <v>12546.133</v>
      </c>
      <c r="H86" s="33">
        <v>0</v>
      </c>
      <c r="I86" s="34">
        <f>ROUND(ROUND(H86,2)*ROUND(G86,3),2)</f>
      </c>
      <c r="O86">
        <f>(I86*21)/100</f>
      </c>
      <c r="P86" t="s">
        <v>23</v>
      </c>
    </row>
    <row r="87" spans="1:5" ht="12.75">
      <c r="A87" s="35" t="s">
        <v>49</v>
      </c>
      <c r="E87" s="36" t="s">
        <v>46</v>
      </c>
    </row>
    <row r="88" spans="1:5" ht="76.5">
      <c r="A88" s="39" t="s">
        <v>51</v>
      </c>
      <c r="E88" s="38" t="s">
        <v>616</v>
      </c>
    </row>
    <row r="89" spans="1:16" ht="12.75">
      <c r="A89" s="25" t="s">
        <v>44</v>
      </c>
      <c r="B89" s="29" t="s">
        <v>173</v>
      </c>
      <c r="C89" s="29" t="s">
        <v>224</v>
      </c>
      <c r="D89" s="25" t="s">
        <v>46</v>
      </c>
      <c r="E89" s="30" t="s">
        <v>225</v>
      </c>
      <c r="F89" s="31" t="s">
        <v>90</v>
      </c>
      <c r="G89" s="32">
        <v>24873.415</v>
      </c>
      <c r="H89" s="33">
        <v>0</v>
      </c>
      <c r="I89" s="34">
        <f>ROUND(ROUND(H89,2)*ROUND(G89,3),2)</f>
      </c>
      <c r="O89">
        <f>(I89*21)/100</f>
      </c>
      <c r="P89" t="s">
        <v>23</v>
      </c>
    </row>
    <row r="90" spans="1:5" ht="12.75">
      <c r="A90" s="35" t="s">
        <v>49</v>
      </c>
      <c r="E90" s="36" t="s">
        <v>46</v>
      </c>
    </row>
    <row r="91" spans="1:5" ht="89.25">
      <c r="A91" s="39" t="s">
        <v>51</v>
      </c>
      <c r="E91" s="38" t="s">
        <v>617</v>
      </c>
    </row>
    <row r="92" spans="1:16" ht="12.75">
      <c r="A92" s="25" t="s">
        <v>44</v>
      </c>
      <c r="B92" s="29" t="s">
        <v>178</v>
      </c>
      <c r="C92" s="29" t="s">
        <v>412</v>
      </c>
      <c r="D92" s="25" t="s">
        <v>46</v>
      </c>
      <c r="E92" s="30" t="s">
        <v>413</v>
      </c>
      <c r="F92" s="31" t="s">
        <v>90</v>
      </c>
      <c r="G92" s="32">
        <v>11916.199</v>
      </c>
      <c r="H92" s="33">
        <v>0</v>
      </c>
      <c r="I92" s="34">
        <f>ROUND(ROUND(H92,2)*ROUND(G92,3),2)</f>
      </c>
      <c r="O92">
        <f>(I92*21)/100</f>
      </c>
      <c r="P92" t="s">
        <v>23</v>
      </c>
    </row>
    <row r="93" spans="1:5" ht="12.75">
      <c r="A93" s="35" t="s">
        <v>49</v>
      </c>
      <c r="E93" s="36" t="s">
        <v>46</v>
      </c>
    </row>
    <row r="94" spans="1:5" ht="76.5">
      <c r="A94" s="39" t="s">
        <v>51</v>
      </c>
      <c r="E94" s="38" t="s">
        <v>618</v>
      </c>
    </row>
    <row r="95" spans="1:16" ht="12.75">
      <c r="A95" s="25" t="s">
        <v>44</v>
      </c>
      <c r="B95" s="29" t="s">
        <v>182</v>
      </c>
      <c r="C95" s="29" t="s">
        <v>415</v>
      </c>
      <c r="D95" s="25" t="s">
        <v>46</v>
      </c>
      <c r="E95" s="30" t="s">
        <v>416</v>
      </c>
      <c r="F95" s="31" t="s">
        <v>90</v>
      </c>
      <c r="G95" s="32">
        <v>11920.041</v>
      </c>
      <c r="H95" s="33">
        <v>0</v>
      </c>
      <c r="I95" s="34">
        <f>ROUND(ROUND(H95,2)*ROUND(G95,3),2)</f>
      </c>
      <c r="O95">
        <f>(I95*21)/100</f>
      </c>
      <c r="P95" t="s">
        <v>23</v>
      </c>
    </row>
    <row r="96" spans="1:5" ht="12.75">
      <c r="A96" s="35" t="s">
        <v>49</v>
      </c>
      <c r="E96" s="36" t="s">
        <v>46</v>
      </c>
    </row>
    <row r="97" spans="1:5" ht="76.5">
      <c r="A97" s="39" t="s">
        <v>51</v>
      </c>
      <c r="E97" s="38" t="s">
        <v>619</v>
      </c>
    </row>
    <row r="98" spans="1:16" ht="12.75">
      <c r="A98" s="25" t="s">
        <v>44</v>
      </c>
      <c r="B98" s="29" t="s">
        <v>186</v>
      </c>
      <c r="C98" s="29" t="s">
        <v>418</v>
      </c>
      <c r="D98" s="25" t="s">
        <v>46</v>
      </c>
      <c r="E98" s="30" t="s">
        <v>419</v>
      </c>
      <c r="F98" s="31" t="s">
        <v>90</v>
      </c>
      <c r="G98" s="32">
        <v>11923.828</v>
      </c>
      <c r="H98" s="33">
        <v>0</v>
      </c>
      <c r="I98" s="34">
        <f>ROUND(ROUND(H98,2)*ROUND(G98,3),2)</f>
      </c>
      <c r="O98">
        <f>(I98*21)/100</f>
      </c>
      <c r="P98" t="s">
        <v>23</v>
      </c>
    </row>
    <row r="99" spans="1:5" ht="12.75">
      <c r="A99" s="35" t="s">
        <v>49</v>
      </c>
      <c r="E99" s="36" t="s">
        <v>46</v>
      </c>
    </row>
    <row r="100" spans="1:5" ht="76.5">
      <c r="A100" s="39" t="s">
        <v>51</v>
      </c>
      <c r="E100" s="38" t="s">
        <v>620</v>
      </c>
    </row>
    <row r="101" spans="1:16" ht="12.75">
      <c r="A101" s="25" t="s">
        <v>44</v>
      </c>
      <c r="B101" s="29" t="s">
        <v>190</v>
      </c>
      <c r="C101" s="29" t="s">
        <v>621</v>
      </c>
      <c r="D101" s="25" t="s">
        <v>46</v>
      </c>
      <c r="E101" s="30" t="s">
        <v>622</v>
      </c>
      <c r="F101" s="31" t="s">
        <v>90</v>
      </c>
      <c r="G101" s="32">
        <v>19.5</v>
      </c>
      <c r="H101" s="33">
        <v>0</v>
      </c>
      <c r="I101" s="34">
        <f>ROUND(ROUND(H101,2)*ROUND(G101,3),2)</f>
      </c>
      <c r="O101">
        <f>(I101*21)/100</f>
      </c>
      <c r="P101" t="s">
        <v>23</v>
      </c>
    </row>
    <row r="102" spans="1:5" ht="12.75">
      <c r="A102" s="35" t="s">
        <v>49</v>
      </c>
      <c r="E102" s="36" t="s">
        <v>46</v>
      </c>
    </row>
    <row r="103" spans="1:5" ht="25.5">
      <c r="A103" s="39" t="s">
        <v>51</v>
      </c>
      <c r="E103" s="38" t="s">
        <v>623</v>
      </c>
    </row>
    <row r="104" spans="1:16" ht="12.75">
      <c r="A104" s="25" t="s">
        <v>44</v>
      </c>
      <c r="B104" s="29" t="s">
        <v>194</v>
      </c>
      <c r="C104" s="29" t="s">
        <v>245</v>
      </c>
      <c r="D104" s="25" t="s">
        <v>46</v>
      </c>
      <c r="E104" s="30" t="s">
        <v>246</v>
      </c>
      <c r="F104" s="31" t="s">
        <v>114</v>
      </c>
      <c r="G104" s="32">
        <v>1171.4</v>
      </c>
      <c r="H104" s="33">
        <v>0</v>
      </c>
      <c r="I104" s="34">
        <f>ROUND(ROUND(H104,2)*ROUND(G104,3),2)</f>
      </c>
      <c r="O104">
        <f>(I104*21)/100</f>
      </c>
      <c r="P104" t="s">
        <v>23</v>
      </c>
    </row>
    <row r="105" spans="1:5" ht="12.75">
      <c r="A105" s="35" t="s">
        <v>49</v>
      </c>
      <c r="E105" s="36" t="s">
        <v>46</v>
      </c>
    </row>
    <row r="106" spans="1:5" ht="25.5">
      <c r="A106" s="37" t="s">
        <v>51</v>
      </c>
      <c r="E106" s="38" t="s">
        <v>624</v>
      </c>
    </row>
    <row r="107" spans="1:18" ht="12.75" customHeight="1">
      <c r="A107" s="6" t="s">
        <v>43</v>
      </c>
      <c r="B107" s="6"/>
      <c r="C107" s="42" t="s">
        <v>93</v>
      </c>
      <c r="D107" s="6"/>
      <c r="E107" s="27" t="s">
        <v>265</v>
      </c>
      <c r="F107" s="6"/>
      <c r="G107" s="6"/>
      <c r="H107" s="6"/>
      <c r="I107" s="43">
        <f>0+Q107</f>
      </c>
      <c r="O107">
        <f>0+R107</f>
      </c>
      <c r="Q107">
        <f>0+I108+I111</f>
      </c>
      <c r="R107">
        <f>0+O108+O111</f>
      </c>
    </row>
    <row r="108" spans="1:16" ht="12.75">
      <c r="A108" s="25" t="s">
        <v>44</v>
      </c>
      <c r="B108" s="29" t="s">
        <v>198</v>
      </c>
      <c r="C108" s="29" t="s">
        <v>267</v>
      </c>
      <c r="D108" s="25" t="s">
        <v>46</v>
      </c>
      <c r="E108" s="30" t="s">
        <v>268</v>
      </c>
      <c r="F108" s="31" t="s">
        <v>114</v>
      </c>
      <c r="G108" s="32">
        <v>211</v>
      </c>
      <c r="H108" s="33">
        <v>0</v>
      </c>
      <c r="I108" s="34">
        <f>ROUND(ROUND(H108,2)*ROUND(G108,3),2)</f>
      </c>
      <c r="O108">
        <f>(I108*21)/100</f>
      </c>
      <c r="P108" t="s">
        <v>23</v>
      </c>
    </row>
    <row r="109" spans="1:5" ht="12.75">
      <c r="A109" s="35" t="s">
        <v>49</v>
      </c>
      <c r="E109" s="36" t="s">
        <v>46</v>
      </c>
    </row>
    <row r="110" spans="1:5" ht="63.75">
      <c r="A110" s="39" t="s">
        <v>51</v>
      </c>
      <c r="E110" s="38" t="s">
        <v>625</v>
      </c>
    </row>
    <row r="111" spans="1:16" ht="12.75">
      <c r="A111" s="25" t="s">
        <v>44</v>
      </c>
      <c r="B111" s="29" t="s">
        <v>203</v>
      </c>
      <c r="C111" s="29" t="s">
        <v>271</v>
      </c>
      <c r="D111" s="25" t="s">
        <v>46</v>
      </c>
      <c r="E111" s="30" t="s">
        <v>272</v>
      </c>
      <c r="F111" s="31" t="s">
        <v>114</v>
      </c>
      <c r="G111" s="32">
        <v>211</v>
      </c>
      <c r="H111" s="33">
        <v>0</v>
      </c>
      <c r="I111" s="34">
        <f>ROUND(ROUND(H111,2)*ROUND(G111,3),2)</f>
      </c>
      <c r="O111">
        <f>(I111*21)/100</f>
      </c>
      <c r="P111" t="s">
        <v>23</v>
      </c>
    </row>
    <row r="112" spans="1:5" ht="12.75">
      <c r="A112" s="35" t="s">
        <v>49</v>
      </c>
      <c r="E112" s="36" t="s">
        <v>46</v>
      </c>
    </row>
    <row r="113" spans="1:5" ht="63.75">
      <c r="A113" s="37" t="s">
        <v>51</v>
      </c>
      <c r="E113" s="38" t="s">
        <v>625</v>
      </c>
    </row>
    <row r="114" spans="1:18" ht="12.75" customHeight="1">
      <c r="A114" s="6" t="s">
        <v>43</v>
      </c>
      <c r="B114" s="6"/>
      <c r="C114" s="42" t="s">
        <v>40</v>
      </c>
      <c r="D114" s="6"/>
      <c r="E114" s="27" t="s">
        <v>290</v>
      </c>
      <c r="F114" s="6"/>
      <c r="G114" s="6"/>
      <c r="H114" s="6"/>
      <c r="I114" s="43">
        <f>0+Q114</f>
      </c>
      <c r="O114">
        <f>0+R114</f>
      </c>
      <c r="Q114">
        <f>0+I115+I118+I121+I124+I127+I130+I133+I136+I139+I142+I145+I148+I151</f>
      </c>
      <c r="R114">
        <f>0+O115+O118+O121+O124+O127+O130+O133+O136+O139+O142+O145+O148+O151</f>
      </c>
    </row>
    <row r="115" spans="1:16" ht="12.75">
      <c r="A115" s="25" t="s">
        <v>44</v>
      </c>
      <c r="B115" s="29" t="s">
        <v>208</v>
      </c>
      <c r="C115" s="29" t="s">
        <v>301</v>
      </c>
      <c r="D115" s="25" t="s">
        <v>46</v>
      </c>
      <c r="E115" s="30" t="s">
        <v>302</v>
      </c>
      <c r="F115" s="31" t="s">
        <v>303</v>
      </c>
      <c r="G115" s="32">
        <v>18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49</v>
      </c>
      <c r="E116" s="36" t="s">
        <v>307</v>
      </c>
    </row>
    <row r="117" spans="1:5" ht="12.75">
      <c r="A117" s="39" t="s">
        <v>51</v>
      </c>
      <c r="E117" s="38" t="s">
        <v>579</v>
      </c>
    </row>
    <row r="118" spans="1:16" ht="12.75">
      <c r="A118" s="25" t="s">
        <v>44</v>
      </c>
      <c r="B118" s="29" t="s">
        <v>212</v>
      </c>
      <c r="C118" s="29" t="s">
        <v>310</v>
      </c>
      <c r="D118" s="25" t="s">
        <v>46</v>
      </c>
      <c r="E118" s="30" t="s">
        <v>311</v>
      </c>
      <c r="F118" s="31" t="s">
        <v>303</v>
      </c>
      <c r="G118" s="32">
        <v>15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25.5">
      <c r="A119" s="35" t="s">
        <v>49</v>
      </c>
      <c r="E119" s="36" t="s">
        <v>312</v>
      </c>
    </row>
    <row r="120" spans="1:5" ht="12.75">
      <c r="A120" s="39" t="s">
        <v>51</v>
      </c>
      <c r="E120" s="38" t="s">
        <v>626</v>
      </c>
    </row>
    <row r="121" spans="1:16" ht="25.5">
      <c r="A121" s="25" t="s">
        <v>44</v>
      </c>
      <c r="B121" s="29" t="s">
        <v>214</v>
      </c>
      <c r="C121" s="29" t="s">
        <v>319</v>
      </c>
      <c r="D121" s="25" t="s">
        <v>46</v>
      </c>
      <c r="E121" s="30" t="s">
        <v>320</v>
      </c>
      <c r="F121" s="31" t="s">
        <v>303</v>
      </c>
      <c r="G121" s="32">
        <v>4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49</v>
      </c>
      <c r="E122" s="36" t="s">
        <v>46</v>
      </c>
    </row>
    <row r="123" spans="1:5" ht="12.75">
      <c r="A123" s="39" t="s">
        <v>51</v>
      </c>
      <c r="E123" s="38" t="s">
        <v>580</v>
      </c>
    </row>
    <row r="124" spans="1:16" ht="12.75">
      <c r="A124" s="25" t="s">
        <v>44</v>
      </c>
      <c r="B124" s="29" t="s">
        <v>219</v>
      </c>
      <c r="C124" s="29" t="s">
        <v>327</v>
      </c>
      <c r="D124" s="25" t="s">
        <v>46</v>
      </c>
      <c r="E124" s="30" t="s">
        <v>328</v>
      </c>
      <c r="F124" s="31" t="s">
        <v>303</v>
      </c>
      <c r="G124" s="32">
        <v>4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49</v>
      </c>
      <c r="E125" s="36" t="s">
        <v>298</v>
      </c>
    </row>
    <row r="126" spans="1:5" ht="12.75">
      <c r="A126" s="39" t="s">
        <v>51</v>
      </c>
      <c r="E126" s="38" t="s">
        <v>580</v>
      </c>
    </row>
    <row r="127" spans="1:16" ht="25.5">
      <c r="A127" s="25" t="s">
        <v>44</v>
      </c>
      <c r="B127" s="29" t="s">
        <v>223</v>
      </c>
      <c r="C127" s="29" t="s">
        <v>333</v>
      </c>
      <c r="D127" s="25" t="s">
        <v>46</v>
      </c>
      <c r="E127" s="30" t="s">
        <v>334</v>
      </c>
      <c r="F127" s="31" t="s">
        <v>303</v>
      </c>
      <c r="G127" s="32">
        <v>2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49</v>
      </c>
      <c r="E128" s="36" t="s">
        <v>46</v>
      </c>
    </row>
    <row r="129" spans="1:5" ht="12.75">
      <c r="A129" s="39" t="s">
        <v>51</v>
      </c>
      <c r="E129" s="38" t="s">
        <v>86</v>
      </c>
    </row>
    <row r="130" spans="1:16" ht="12.75">
      <c r="A130" s="25" t="s">
        <v>44</v>
      </c>
      <c r="B130" s="29" t="s">
        <v>227</v>
      </c>
      <c r="C130" s="29" t="s">
        <v>340</v>
      </c>
      <c r="D130" s="25" t="s">
        <v>46</v>
      </c>
      <c r="E130" s="30" t="s">
        <v>341</v>
      </c>
      <c r="F130" s="31" t="s">
        <v>303</v>
      </c>
      <c r="G130" s="32">
        <v>4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49</v>
      </c>
      <c r="E131" s="36" t="s">
        <v>298</v>
      </c>
    </row>
    <row r="132" spans="1:5" ht="12.75">
      <c r="A132" s="39" t="s">
        <v>51</v>
      </c>
      <c r="E132" s="38" t="s">
        <v>580</v>
      </c>
    </row>
    <row r="133" spans="1:16" ht="25.5">
      <c r="A133" s="25" t="s">
        <v>44</v>
      </c>
      <c r="B133" s="29" t="s">
        <v>232</v>
      </c>
      <c r="C133" s="29" t="s">
        <v>344</v>
      </c>
      <c r="D133" s="25" t="s">
        <v>99</v>
      </c>
      <c r="E133" s="30" t="s">
        <v>345</v>
      </c>
      <c r="F133" s="31" t="s">
        <v>90</v>
      </c>
      <c r="G133" s="32">
        <v>671.407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49</v>
      </c>
      <c r="E134" s="36" t="s">
        <v>46</v>
      </c>
    </row>
    <row r="135" spans="1:5" ht="114.75">
      <c r="A135" s="39" t="s">
        <v>51</v>
      </c>
      <c r="E135" s="38" t="s">
        <v>627</v>
      </c>
    </row>
    <row r="136" spans="1:16" ht="25.5">
      <c r="A136" s="25" t="s">
        <v>44</v>
      </c>
      <c r="B136" s="29" t="s">
        <v>236</v>
      </c>
      <c r="C136" s="29" t="s">
        <v>344</v>
      </c>
      <c r="D136" s="25" t="s">
        <v>103</v>
      </c>
      <c r="E136" s="30" t="s">
        <v>345</v>
      </c>
      <c r="F136" s="31" t="s">
        <v>90</v>
      </c>
      <c r="G136" s="32">
        <v>20</v>
      </c>
      <c r="H136" s="33">
        <v>0</v>
      </c>
      <c r="I136" s="34">
        <f>ROUND(ROUND(H136,2)*ROUND(G136,3),2)</f>
      </c>
      <c r="O136">
        <f>(I136*21)/100</f>
      </c>
      <c r="P136" t="s">
        <v>23</v>
      </c>
    </row>
    <row r="137" spans="1:5" ht="12.75">
      <c r="A137" s="35" t="s">
        <v>49</v>
      </c>
      <c r="E137" s="36" t="s">
        <v>628</v>
      </c>
    </row>
    <row r="138" spans="1:5" ht="12.75">
      <c r="A138" s="39" t="s">
        <v>51</v>
      </c>
      <c r="E138" s="38" t="s">
        <v>629</v>
      </c>
    </row>
    <row r="139" spans="1:16" ht="25.5">
      <c r="A139" s="25" t="s">
        <v>44</v>
      </c>
      <c r="B139" s="29" t="s">
        <v>240</v>
      </c>
      <c r="C139" s="29" t="s">
        <v>348</v>
      </c>
      <c r="D139" s="25" t="s">
        <v>99</v>
      </c>
      <c r="E139" s="30" t="s">
        <v>349</v>
      </c>
      <c r="F139" s="31" t="s">
        <v>90</v>
      </c>
      <c r="G139" s="32">
        <v>671.407</v>
      </c>
      <c r="H139" s="33">
        <v>0</v>
      </c>
      <c r="I139" s="34">
        <f>ROUND(ROUND(H139,2)*ROUND(G139,3),2)</f>
      </c>
      <c r="O139">
        <f>(I139*21)/100</f>
      </c>
      <c r="P139" t="s">
        <v>23</v>
      </c>
    </row>
    <row r="140" spans="1:5" ht="12.75">
      <c r="A140" s="35" t="s">
        <v>49</v>
      </c>
      <c r="E140" s="36" t="s">
        <v>46</v>
      </c>
    </row>
    <row r="141" spans="1:5" ht="114.75">
      <c r="A141" s="39" t="s">
        <v>51</v>
      </c>
      <c r="E141" s="38" t="s">
        <v>627</v>
      </c>
    </row>
    <row r="142" spans="1:16" ht="25.5">
      <c r="A142" s="25" t="s">
        <v>44</v>
      </c>
      <c r="B142" s="29" t="s">
        <v>244</v>
      </c>
      <c r="C142" s="29" t="s">
        <v>348</v>
      </c>
      <c r="D142" s="25" t="s">
        <v>103</v>
      </c>
      <c r="E142" s="30" t="s">
        <v>349</v>
      </c>
      <c r="F142" s="31" t="s">
        <v>90</v>
      </c>
      <c r="G142" s="32">
        <v>20</v>
      </c>
      <c r="H142" s="33">
        <v>0</v>
      </c>
      <c r="I142" s="34">
        <f>ROUND(ROUND(H142,2)*ROUND(G142,3),2)</f>
      </c>
      <c r="O142">
        <f>(I142*21)/100</f>
      </c>
      <c r="P142" t="s">
        <v>23</v>
      </c>
    </row>
    <row r="143" spans="1:5" ht="12.75">
      <c r="A143" s="35" t="s">
        <v>49</v>
      </c>
      <c r="E143" s="36" t="s">
        <v>628</v>
      </c>
    </row>
    <row r="144" spans="1:5" ht="12.75">
      <c r="A144" s="39" t="s">
        <v>51</v>
      </c>
      <c r="E144" s="38" t="s">
        <v>629</v>
      </c>
    </row>
    <row r="145" spans="1:16" ht="12.75">
      <c r="A145" s="25" t="s">
        <v>44</v>
      </c>
      <c r="B145" s="29" t="s">
        <v>249</v>
      </c>
      <c r="C145" s="29" t="s">
        <v>630</v>
      </c>
      <c r="D145" s="25" t="s">
        <v>46</v>
      </c>
      <c r="E145" s="30" t="s">
        <v>631</v>
      </c>
      <c r="F145" s="31" t="s">
        <v>303</v>
      </c>
      <c r="G145" s="32">
        <v>8</v>
      </c>
      <c r="H145" s="33">
        <v>0</v>
      </c>
      <c r="I145" s="34">
        <f>ROUND(ROUND(H145,2)*ROUND(G145,3),2)</f>
      </c>
      <c r="O145">
        <f>(I145*21)/100</f>
      </c>
      <c r="P145" t="s">
        <v>23</v>
      </c>
    </row>
    <row r="146" spans="1:5" ht="12.75">
      <c r="A146" s="35" t="s">
        <v>49</v>
      </c>
      <c r="E146" s="36" t="s">
        <v>46</v>
      </c>
    </row>
    <row r="147" spans="1:5" ht="12.75">
      <c r="A147" s="39" t="s">
        <v>51</v>
      </c>
      <c r="E147" s="38" t="s">
        <v>632</v>
      </c>
    </row>
    <row r="148" spans="1:16" ht="12.75">
      <c r="A148" s="25" t="s">
        <v>44</v>
      </c>
      <c r="B148" s="29" t="s">
        <v>253</v>
      </c>
      <c r="C148" s="29" t="s">
        <v>517</v>
      </c>
      <c r="D148" s="25" t="s">
        <v>46</v>
      </c>
      <c r="E148" s="30" t="s">
        <v>518</v>
      </c>
      <c r="F148" s="31" t="s">
        <v>114</v>
      </c>
      <c r="G148" s="32">
        <v>54.1</v>
      </c>
      <c r="H148" s="33">
        <v>0</v>
      </c>
      <c r="I148" s="34">
        <f>ROUND(ROUND(H148,2)*ROUND(G148,3),2)</f>
      </c>
      <c r="O148">
        <f>(I148*21)/100</f>
      </c>
      <c r="P148" t="s">
        <v>23</v>
      </c>
    </row>
    <row r="149" spans="1:5" ht="12.75">
      <c r="A149" s="35" t="s">
        <v>49</v>
      </c>
      <c r="E149" s="36" t="s">
        <v>46</v>
      </c>
    </row>
    <row r="150" spans="1:5" ht="63.75">
      <c r="A150" s="39" t="s">
        <v>51</v>
      </c>
      <c r="E150" s="38" t="s">
        <v>633</v>
      </c>
    </row>
    <row r="151" spans="1:16" ht="12.75">
      <c r="A151" s="25" t="s">
        <v>44</v>
      </c>
      <c r="B151" s="29" t="s">
        <v>257</v>
      </c>
      <c r="C151" s="29" t="s">
        <v>436</v>
      </c>
      <c r="D151" s="25" t="s">
        <v>46</v>
      </c>
      <c r="E151" s="30" t="s">
        <v>437</v>
      </c>
      <c r="F151" s="31" t="s">
        <v>114</v>
      </c>
      <c r="G151" s="32">
        <v>304</v>
      </c>
      <c r="H151" s="33">
        <v>0</v>
      </c>
      <c r="I151" s="34">
        <f>ROUND(ROUND(H151,2)*ROUND(G151,3),2)</f>
      </c>
      <c r="O151">
        <f>(I151*21)/100</f>
      </c>
      <c r="P151" t="s">
        <v>23</v>
      </c>
    </row>
    <row r="152" spans="1:5" ht="12.75">
      <c r="A152" s="35" t="s">
        <v>49</v>
      </c>
      <c r="E152" s="36" t="s">
        <v>46</v>
      </c>
    </row>
    <row r="153" spans="1:5" ht="25.5">
      <c r="A153" s="37" t="s">
        <v>51</v>
      </c>
      <c r="E153" s="38" t="s">
        <v>600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R229"/>
  <sheetViews>
    <sheetView workbookViewId="0" topLeftCell="A1">
      <pane ySplit="7" topLeftCell="A8" activePane="bottomLeft" state="frozen"/>
      <selection pane="topLeft" activeCell="A1" sqref="A1"/>
      <selection pane="bottomLeft" activeCell="A8" sqref="A8"/>
    </sheetView>
  </sheetViews>
  <sheetFormatPr defaultColWidth="9.140625" defaultRowHeight="12.75" customHeight="1"/>
  <cols>
    <col min="1" max="1" width="9.140625" style="0" hidden="1" customWidth="1"/>
    <col min="2" max="2" width="11.7109375" style="0" customWidth="1"/>
    <col min="3" max="3" width="14.7109375" style="0" customWidth="1"/>
    <col min="4" max="4" width="9.7109375" style="0" customWidth="1"/>
    <col min="5" max="5" width="70.7109375" style="0" customWidth="1"/>
    <col min="6" max="6" width="11.7109375" style="0" customWidth="1"/>
    <col min="7" max="9" width="16.7109375" style="0" customWidth="1"/>
    <col min="15" max="18" width="9.140625" style="0" hidden="1" customWidth="1"/>
  </cols>
  <sheetData>
    <row r="1" spans="1:16" ht="12.75" customHeight="1">
      <c r="A1" t="s">
        <v>11</v>
      </c>
      <c r="B1" s="1"/>
      <c r="C1" s="1"/>
      <c r="D1" s="1"/>
      <c r="E1" s="1" t="s">
        <v>0</v>
      </c>
      <c r="F1" s="1"/>
      <c r="G1" s="1"/>
      <c r="H1" s="1"/>
      <c r="I1" s="1"/>
      <c r="P1" t="s">
        <v>22</v>
      </c>
    </row>
    <row r="2" spans="2:16" ht="24.75" customHeight="1">
      <c r="B2" s="1"/>
      <c r="C2" s="1"/>
      <c r="D2" s="1"/>
      <c r="E2" s="2" t="s">
        <v>13</v>
      </c>
      <c r="F2" s="1"/>
      <c r="G2" s="1"/>
      <c r="H2" s="6"/>
      <c r="I2" s="6"/>
      <c r="O2">
        <f>0+O8+O21+O82+O86+O102+O136+O149+O159+O163</f>
      </c>
      <c r="P2" t="s">
        <v>22</v>
      </c>
    </row>
    <row r="3" spans="1:16" ht="15" customHeight="1">
      <c r="A3" t="s">
        <v>12</v>
      </c>
      <c r="B3" s="12" t="s">
        <v>14</v>
      </c>
      <c r="C3" s="13" t="s">
        <v>15</v>
      </c>
      <c r="D3" s="1"/>
      <c r="E3" s="14" t="s">
        <v>16</v>
      </c>
      <c r="F3" s="1"/>
      <c r="G3" s="9"/>
      <c r="H3" s="8" t="s">
        <v>634</v>
      </c>
      <c r="I3" s="40">
        <f>0+I8+I21+I82+I86+I102+I136+I149+I159+I163</f>
      </c>
      <c r="O3" t="s">
        <v>19</v>
      </c>
      <c r="P3" t="s">
        <v>23</v>
      </c>
    </row>
    <row r="4" spans="1:16" ht="15" customHeight="1">
      <c r="A4" t="s">
        <v>17</v>
      </c>
      <c r="B4" s="16" t="s">
        <v>18</v>
      </c>
      <c r="C4" s="17" t="s">
        <v>634</v>
      </c>
      <c r="D4" s="6"/>
      <c r="E4" s="18" t="s">
        <v>635</v>
      </c>
      <c r="F4" s="6"/>
      <c r="G4" s="6"/>
      <c r="H4" s="19"/>
      <c r="I4" s="19"/>
      <c r="O4" t="s">
        <v>20</v>
      </c>
      <c r="P4" t="s">
        <v>23</v>
      </c>
    </row>
    <row r="5" spans="1:16" ht="12.75" customHeight="1">
      <c r="A5" s="15" t="s">
        <v>26</v>
      </c>
      <c r="B5" s="15" t="s">
        <v>28</v>
      </c>
      <c r="C5" s="15" t="s">
        <v>30</v>
      </c>
      <c r="D5" s="15" t="s">
        <v>31</v>
      </c>
      <c r="E5" s="15" t="s">
        <v>32</v>
      </c>
      <c r="F5" s="15" t="s">
        <v>34</v>
      </c>
      <c r="G5" s="15" t="s">
        <v>36</v>
      </c>
      <c r="H5" s="15" t="s">
        <v>38</v>
      </c>
      <c r="I5" s="15"/>
      <c r="O5" t="s">
        <v>21</v>
      </c>
      <c r="P5" t="s">
        <v>23</v>
      </c>
    </row>
    <row r="6" spans="1:9" ht="12.75" customHeight="1">
      <c r="A6" s="15"/>
      <c r="B6" s="15"/>
      <c r="C6" s="15"/>
      <c r="D6" s="15"/>
      <c r="E6" s="15"/>
      <c r="F6" s="15"/>
      <c r="G6" s="15"/>
      <c r="H6" s="15" t="s">
        <v>39</v>
      </c>
      <c r="I6" s="15" t="s">
        <v>41</v>
      </c>
    </row>
    <row r="7" spans="1:9" ht="12.75" customHeight="1">
      <c r="A7" s="15" t="s">
        <v>27</v>
      </c>
      <c r="B7" s="15" t="s">
        <v>29</v>
      </c>
      <c r="C7" s="15" t="s">
        <v>23</v>
      </c>
      <c r="D7" s="15" t="s">
        <v>22</v>
      </c>
      <c r="E7" s="15" t="s">
        <v>33</v>
      </c>
      <c r="F7" s="15" t="s">
        <v>35</v>
      </c>
      <c r="G7" s="15" t="s">
        <v>37</v>
      </c>
      <c r="H7" s="15" t="s">
        <v>40</v>
      </c>
      <c r="I7" s="15" t="s">
        <v>42</v>
      </c>
    </row>
    <row r="8" spans="1:18" ht="12.75" customHeight="1">
      <c r="A8" s="19" t="s">
        <v>43</v>
      </c>
      <c r="B8" s="19"/>
      <c r="C8" s="26" t="s">
        <v>27</v>
      </c>
      <c r="D8" s="19"/>
      <c r="E8" s="27" t="s">
        <v>25</v>
      </c>
      <c r="F8" s="19"/>
      <c r="G8" s="19"/>
      <c r="H8" s="19"/>
      <c r="I8" s="28">
        <f>0+Q8</f>
      </c>
      <c r="O8">
        <f>0+R8</f>
      </c>
      <c r="Q8">
        <f>0+I9+I12+I15+I18</f>
      </c>
      <c r="R8">
        <f>0+O9+O12+O15+O18</f>
      </c>
    </row>
    <row r="9" spans="1:16" ht="12.75">
      <c r="A9" s="25" t="s">
        <v>44</v>
      </c>
      <c r="B9" s="29" t="s">
        <v>29</v>
      </c>
      <c r="C9" s="29" t="s">
        <v>69</v>
      </c>
      <c r="D9" s="25" t="s">
        <v>46</v>
      </c>
      <c r="E9" s="30" t="s">
        <v>70</v>
      </c>
      <c r="F9" s="31" t="s">
        <v>71</v>
      </c>
      <c r="G9" s="32">
        <v>1492.87</v>
      </c>
      <c r="H9" s="33">
        <v>0</v>
      </c>
      <c r="I9" s="34">
        <f>ROUND(ROUND(H9,2)*ROUND(G9,3),2)</f>
      </c>
      <c r="O9">
        <f>(I9*21)/100</f>
      </c>
      <c r="P9" t="s">
        <v>23</v>
      </c>
    </row>
    <row r="10" spans="1:5" ht="12.75">
      <c r="A10" s="35" t="s">
        <v>49</v>
      </c>
      <c r="E10" s="36" t="s">
        <v>46</v>
      </c>
    </row>
    <row r="11" spans="1:5" ht="12.75">
      <c r="A11" s="39" t="s">
        <v>51</v>
      </c>
      <c r="E11" s="38" t="s">
        <v>636</v>
      </c>
    </row>
    <row r="12" spans="1:16" ht="12.75">
      <c r="A12" s="25" t="s">
        <v>44</v>
      </c>
      <c r="B12" s="29" t="s">
        <v>23</v>
      </c>
      <c r="C12" s="29" t="s">
        <v>73</v>
      </c>
      <c r="D12" s="25" t="s">
        <v>46</v>
      </c>
      <c r="E12" s="30" t="s">
        <v>70</v>
      </c>
      <c r="F12" s="31" t="s">
        <v>74</v>
      </c>
      <c r="G12" s="32">
        <v>268.137</v>
      </c>
      <c r="H12" s="33">
        <v>0</v>
      </c>
      <c r="I12" s="34">
        <f>ROUND(ROUND(H12,2)*ROUND(G12,3),2)</f>
      </c>
      <c r="O12">
        <f>(I12*21)/100</f>
      </c>
      <c r="P12" t="s">
        <v>23</v>
      </c>
    </row>
    <row r="13" spans="1:5" ht="12.75">
      <c r="A13" s="35" t="s">
        <v>49</v>
      </c>
      <c r="E13" s="36" t="s">
        <v>46</v>
      </c>
    </row>
    <row r="14" spans="1:5" ht="76.5">
      <c r="A14" s="39" t="s">
        <v>51</v>
      </c>
      <c r="E14" s="38" t="s">
        <v>637</v>
      </c>
    </row>
    <row r="15" spans="1:16" ht="12.75">
      <c r="A15" s="25" t="s">
        <v>44</v>
      </c>
      <c r="B15" s="29" t="s">
        <v>22</v>
      </c>
      <c r="C15" s="29" t="s">
        <v>76</v>
      </c>
      <c r="D15" s="25" t="s">
        <v>46</v>
      </c>
      <c r="E15" s="30" t="s">
        <v>77</v>
      </c>
      <c r="F15" s="31" t="s">
        <v>71</v>
      </c>
      <c r="G15" s="32">
        <v>121.5</v>
      </c>
      <c r="H15" s="33">
        <v>0</v>
      </c>
      <c r="I15" s="34">
        <f>ROUND(ROUND(H15,2)*ROUND(G15,3),2)</f>
      </c>
      <c r="O15">
        <f>(I15*21)/100</f>
      </c>
      <c r="P15" t="s">
        <v>23</v>
      </c>
    </row>
    <row r="16" spans="1:5" ht="12.75">
      <c r="A16" s="35" t="s">
        <v>49</v>
      </c>
      <c r="E16" s="36" t="s">
        <v>46</v>
      </c>
    </row>
    <row r="17" spans="1:5" ht="12.75">
      <c r="A17" s="39" t="s">
        <v>51</v>
      </c>
      <c r="E17" s="38" t="s">
        <v>638</v>
      </c>
    </row>
    <row r="18" spans="1:16" ht="12.75">
      <c r="A18" s="25" t="s">
        <v>44</v>
      </c>
      <c r="B18" s="29" t="s">
        <v>33</v>
      </c>
      <c r="C18" s="29" t="s">
        <v>79</v>
      </c>
      <c r="D18" s="25" t="s">
        <v>46</v>
      </c>
      <c r="E18" s="30" t="s">
        <v>80</v>
      </c>
      <c r="F18" s="31" t="s">
        <v>71</v>
      </c>
      <c r="G18" s="32">
        <v>4.732</v>
      </c>
      <c r="H18" s="33">
        <v>0</v>
      </c>
      <c r="I18" s="34">
        <f>ROUND(ROUND(H18,2)*ROUND(G18,3),2)</f>
      </c>
      <c r="O18">
        <f>(I18*21)/100</f>
      </c>
      <c r="P18" t="s">
        <v>23</v>
      </c>
    </row>
    <row r="19" spans="1:5" ht="12.75">
      <c r="A19" s="35" t="s">
        <v>49</v>
      </c>
      <c r="E19" s="36" t="s">
        <v>46</v>
      </c>
    </row>
    <row r="20" spans="1:5" ht="12.75">
      <c r="A20" s="37" t="s">
        <v>51</v>
      </c>
      <c r="E20" s="38" t="s">
        <v>639</v>
      </c>
    </row>
    <row r="21" spans="1:18" ht="12.75" customHeight="1">
      <c r="A21" s="6" t="s">
        <v>43</v>
      </c>
      <c r="B21" s="6"/>
      <c r="C21" s="42" t="s">
        <v>29</v>
      </c>
      <c r="D21" s="6"/>
      <c r="E21" s="27" t="s">
        <v>87</v>
      </c>
      <c r="F21" s="6"/>
      <c r="G21" s="6"/>
      <c r="H21" s="6"/>
      <c r="I21" s="43">
        <f>0+Q21</f>
      </c>
      <c r="O21">
        <f>0+R21</f>
      </c>
      <c r="Q21">
        <f>0+I22+I25+I28+I31+I34+I37+I40+I43+I46+I49+I52+I55+I58+I61+I64+I67+I70+I73+I76+I79</f>
      </c>
      <c r="R21">
        <f>0+O22+O25+O28+O31+O34+O37+O40+O43+O46+O49+O52+O55+O58+O61+O64+O67+O70+O73+O76+O79</f>
      </c>
    </row>
    <row r="22" spans="1:16" ht="12.75">
      <c r="A22" s="25" t="s">
        <v>44</v>
      </c>
      <c r="B22" s="29" t="s">
        <v>35</v>
      </c>
      <c r="C22" s="29" t="s">
        <v>640</v>
      </c>
      <c r="D22" s="25" t="s">
        <v>46</v>
      </c>
      <c r="E22" s="30" t="s">
        <v>641</v>
      </c>
      <c r="F22" s="31" t="s">
        <v>90</v>
      </c>
      <c r="G22" s="32">
        <v>30</v>
      </c>
      <c r="H22" s="33">
        <v>0</v>
      </c>
      <c r="I22" s="34">
        <f>ROUND(ROUND(H22,2)*ROUND(G22,3),2)</f>
      </c>
      <c r="O22">
        <f>(I22*21)/100</f>
      </c>
      <c r="P22" t="s">
        <v>23</v>
      </c>
    </row>
    <row r="23" spans="1:5" ht="12.75">
      <c r="A23" s="35" t="s">
        <v>49</v>
      </c>
      <c r="E23" s="36" t="s">
        <v>642</v>
      </c>
    </row>
    <row r="24" spans="1:5" ht="12.75">
      <c r="A24" s="39" t="s">
        <v>51</v>
      </c>
      <c r="E24" s="38" t="s">
        <v>643</v>
      </c>
    </row>
    <row r="25" spans="1:16" ht="12.75">
      <c r="A25" s="25" t="s">
        <v>44</v>
      </c>
      <c r="B25" s="29" t="s">
        <v>37</v>
      </c>
      <c r="C25" s="29" t="s">
        <v>88</v>
      </c>
      <c r="D25" s="25" t="s">
        <v>46</v>
      </c>
      <c r="E25" s="30" t="s">
        <v>89</v>
      </c>
      <c r="F25" s="31" t="s">
        <v>90</v>
      </c>
      <c r="G25" s="32">
        <v>4255.268</v>
      </c>
      <c r="H25" s="33">
        <v>0</v>
      </c>
      <c r="I25" s="34">
        <f>ROUND(ROUND(H25,2)*ROUND(G25,3),2)</f>
      </c>
      <c r="O25">
        <f>(I25*21)/100</f>
      </c>
      <c r="P25" t="s">
        <v>23</v>
      </c>
    </row>
    <row r="26" spans="1:5" ht="12.75">
      <c r="A26" s="35" t="s">
        <v>49</v>
      </c>
      <c r="E26" s="36" t="s">
        <v>91</v>
      </c>
    </row>
    <row r="27" spans="1:5" ht="76.5">
      <c r="A27" s="39" t="s">
        <v>51</v>
      </c>
      <c r="E27" s="38" t="s">
        <v>644</v>
      </c>
    </row>
    <row r="28" spans="1:16" ht="25.5">
      <c r="A28" s="25" t="s">
        <v>44</v>
      </c>
      <c r="B28" s="29" t="s">
        <v>93</v>
      </c>
      <c r="C28" s="29" t="s">
        <v>94</v>
      </c>
      <c r="D28" s="25" t="s">
        <v>46</v>
      </c>
      <c r="E28" s="30" t="s">
        <v>95</v>
      </c>
      <c r="F28" s="31" t="s">
        <v>71</v>
      </c>
      <c r="G28" s="32">
        <v>19.074</v>
      </c>
      <c r="H28" s="33">
        <v>0</v>
      </c>
      <c r="I28" s="34">
        <f>ROUND(ROUND(H28,2)*ROUND(G28,3),2)</f>
      </c>
      <c r="O28">
        <f>(I28*21)/100</f>
      </c>
      <c r="P28" t="s">
        <v>23</v>
      </c>
    </row>
    <row r="29" spans="1:5" ht="12.75">
      <c r="A29" s="35" t="s">
        <v>49</v>
      </c>
      <c r="E29" s="36" t="s">
        <v>91</v>
      </c>
    </row>
    <row r="30" spans="1:5" ht="63.75">
      <c r="A30" s="39" t="s">
        <v>51</v>
      </c>
      <c r="E30" s="38" t="s">
        <v>645</v>
      </c>
    </row>
    <row r="31" spans="1:16" ht="12.75">
      <c r="A31" s="25" t="s">
        <v>44</v>
      </c>
      <c r="B31" s="29" t="s">
        <v>97</v>
      </c>
      <c r="C31" s="29" t="s">
        <v>98</v>
      </c>
      <c r="D31" s="25" t="s">
        <v>99</v>
      </c>
      <c r="E31" s="30" t="s">
        <v>100</v>
      </c>
      <c r="F31" s="31" t="s">
        <v>71</v>
      </c>
      <c r="G31" s="32">
        <v>1894.475</v>
      </c>
      <c r="H31" s="33">
        <v>0</v>
      </c>
      <c r="I31" s="34">
        <f>ROUND(ROUND(H31,2)*ROUND(G31,3),2)</f>
      </c>
      <c r="O31">
        <f>(I31*21)/100</f>
      </c>
      <c r="P31" t="s">
        <v>23</v>
      </c>
    </row>
    <row r="32" spans="1:5" ht="12.75">
      <c r="A32" s="35" t="s">
        <v>49</v>
      </c>
      <c r="E32" s="36" t="s">
        <v>646</v>
      </c>
    </row>
    <row r="33" spans="1:5" ht="178.5">
      <c r="A33" s="39" t="s">
        <v>51</v>
      </c>
      <c r="E33" s="38" t="s">
        <v>647</v>
      </c>
    </row>
    <row r="34" spans="1:16" ht="12.75">
      <c r="A34" s="25" t="s">
        <v>44</v>
      </c>
      <c r="B34" s="29" t="s">
        <v>40</v>
      </c>
      <c r="C34" s="29" t="s">
        <v>98</v>
      </c>
      <c r="D34" s="25" t="s">
        <v>103</v>
      </c>
      <c r="E34" s="30" t="s">
        <v>100</v>
      </c>
      <c r="F34" s="31" t="s">
        <v>71</v>
      </c>
      <c r="G34" s="32">
        <v>417.934</v>
      </c>
      <c r="H34" s="33">
        <v>0</v>
      </c>
      <c r="I34" s="34">
        <f>ROUND(ROUND(H34,2)*ROUND(G34,3),2)</f>
      </c>
      <c r="O34">
        <f>(I34*21)/100</f>
      </c>
      <c r="P34" t="s">
        <v>23</v>
      </c>
    </row>
    <row r="35" spans="1:5" ht="12.75">
      <c r="A35" s="35" t="s">
        <v>49</v>
      </c>
      <c r="E35" s="36" t="s">
        <v>648</v>
      </c>
    </row>
    <row r="36" spans="1:5" ht="25.5">
      <c r="A36" s="39" t="s">
        <v>51</v>
      </c>
      <c r="E36" s="38" t="s">
        <v>649</v>
      </c>
    </row>
    <row r="37" spans="1:16" ht="12.75">
      <c r="A37" s="25" t="s">
        <v>44</v>
      </c>
      <c r="B37" s="29" t="s">
        <v>42</v>
      </c>
      <c r="C37" s="29" t="s">
        <v>393</v>
      </c>
      <c r="D37" s="25" t="s">
        <v>46</v>
      </c>
      <c r="E37" s="30" t="s">
        <v>394</v>
      </c>
      <c r="F37" s="31" t="s">
        <v>114</v>
      </c>
      <c r="G37" s="32">
        <v>4.09</v>
      </c>
      <c r="H37" s="33">
        <v>0</v>
      </c>
      <c r="I37" s="34">
        <f>ROUND(ROUND(H37,2)*ROUND(G37,3),2)</f>
      </c>
      <c r="O37">
        <f>(I37*21)/100</f>
      </c>
      <c r="P37" t="s">
        <v>23</v>
      </c>
    </row>
    <row r="38" spans="1:5" ht="12.75">
      <c r="A38" s="35" t="s">
        <v>49</v>
      </c>
      <c r="E38" s="36" t="s">
        <v>46</v>
      </c>
    </row>
    <row r="39" spans="1:5" ht="25.5">
      <c r="A39" s="39" t="s">
        <v>51</v>
      </c>
      <c r="E39" s="38" t="s">
        <v>650</v>
      </c>
    </row>
    <row r="40" spans="1:16" ht="12.75">
      <c r="A40" s="25" t="s">
        <v>44</v>
      </c>
      <c r="B40" s="29" t="s">
        <v>109</v>
      </c>
      <c r="C40" s="29" t="s">
        <v>106</v>
      </c>
      <c r="D40" s="25" t="s">
        <v>99</v>
      </c>
      <c r="E40" s="30" t="s">
        <v>107</v>
      </c>
      <c r="F40" s="31" t="s">
        <v>71</v>
      </c>
      <c r="G40" s="32">
        <v>121.5</v>
      </c>
      <c r="H40" s="33">
        <v>0</v>
      </c>
      <c r="I40" s="34">
        <f>ROUND(ROUND(H40,2)*ROUND(G40,3),2)</f>
      </c>
      <c r="O40">
        <f>(I40*21)/100</f>
      </c>
      <c r="P40" t="s">
        <v>23</v>
      </c>
    </row>
    <row r="41" spans="1:5" ht="12.75">
      <c r="A41" s="35" t="s">
        <v>49</v>
      </c>
      <c r="E41" s="36" t="s">
        <v>108</v>
      </c>
    </row>
    <row r="42" spans="1:5" ht="12.75">
      <c r="A42" s="39" t="s">
        <v>51</v>
      </c>
      <c r="E42" s="38" t="s">
        <v>651</v>
      </c>
    </row>
    <row r="43" spans="1:16" ht="12.75">
      <c r="A43" s="25" t="s">
        <v>44</v>
      </c>
      <c r="B43" s="29" t="s">
        <v>111</v>
      </c>
      <c r="C43" s="29" t="s">
        <v>106</v>
      </c>
      <c r="D43" s="25" t="s">
        <v>103</v>
      </c>
      <c r="E43" s="30" t="s">
        <v>107</v>
      </c>
      <c r="F43" s="31" t="s">
        <v>71</v>
      </c>
      <c r="G43" s="32">
        <v>4.732</v>
      </c>
      <c r="H43" s="33">
        <v>0</v>
      </c>
      <c r="I43" s="34">
        <f>ROUND(ROUND(H43,2)*ROUND(G43,3),2)</f>
      </c>
      <c r="O43">
        <f>(I43*21)/100</f>
      </c>
      <c r="P43" t="s">
        <v>23</v>
      </c>
    </row>
    <row r="44" spans="1:5" ht="12.75">
      <c r="A44" s="35" t="s">
        <v>49</v>
      </c>
      <c r="E44" s="36" t="s">
        <v>110</v>
      </c>
    </row>
    <row r="45" spans="1:5" ht="12.75">
      <c r="A45" s="39" t="s">
        <v>51</v>
      </c>
      <c r="E45" s="38" t="s">
        <v>639</v>
      </c>
    </row>
    <row r="46" spans="1:16" ht="12.75">
      <c r="A46" s="25" t="s">
        <v>44</v>
      </c>
      <c r="B46" s="29" t="s">
        <v>116</v>
      </c>
      <c r="C46" s="29" t="s">
        <v>112</v>
      </c>
      <c r="D46" s="25" t="s">
        <v>46</v>
      </c>
      <c r="E46" s="30" t="s">
        <v>113</v>
      </c>
      <c r="F46" s="31" t="s">
        <v>114</v>
      </c>
      <c r="G46" s="32">
        <v>3232.652</v>
      </c>
      <c r="H46" s="33">
        <v>0</v>
      </c>
      <c r="I46" s="34">
        <f>ROUND(ROUND(H46,2)*ROUND(G46,3),2)</f>
      </c>
      <c r="O46">
        <f>(I46*21)/100</f>
      </c>
      <c r="P46" t="s">
        <v>23</v>
      </c>
    </row>
    <row r="47" spans="1:5" ht="12.75">
      <c r="A47" s="35" t="s">
        <v>49</v>
      </c>
      <c r="E47" s="36" t="s">
        <v>91</v>
      </c>
    </row>
    <row r="48" spans="1:5" ht="25.5">
      <c r="A48" s="39" t="s">
        <v>51</v>
      </c>
      <c r="E48" s="38" t="s">
        <v>652</v>
      </c>
    </row>
    <row r="49" spans="1:16" ht="12.75">
      <c r="A49" s="25" t="s">
        <v>44</v>
      </c>
      <c r="B49" s="29" t="s">
        <v>120</v>
      </c>
      <c r="C49" s="29" t="s">
        <v>117</v>
      </c>
      <c r="D49" s="25" t="s">
        <v>46</v>
      </c>
      <c r="E49" s="30" t="s">
        <v>118</v>
      </c>
      <c r="F49" s="31" t="s">
        <v>71</v>
      </c>
      <c r="G49" s="32">
        <v>8.67</v>
      </c>
      <c r="H49" s="33">
        <v>0</v>
      </c>
      <c r="I49" s="34">
        <f>ROUND(ROUND(H49,2)*ROUND(G49,3),2)</f>
      </c>
      <c r="O49">
        <f>(I49*21)/100</f>
      </c>
      <c r="P49" t="s">
        <v>23</v>
      </c>
    </row>
    <row r="50" spans="1:5" ht="12.75">
      <c r="A50" s="35" t="s">
        <v>49</v>
      </c>
      <c r="E50" s="36" t="s">
        <v>91</v>
      </c>
    </row>
    <row r="51" spans="1:5" ht="25.5">
      <c r="A51" s="39" t="s">
        <v>51</v>
      </c>
      <c r="E51" s="38" t="s">
        <v>653</v>
      </c>
    </row>
    <row r="52" spans="1:16" ht="12.75">
      <c r="A52" s="25" t="s">
        <v>44</v>
      </c>
      <c r="B52" s="29" t="s">
        <v>124</v>
      </c>
      <c r="C52" s="29" t="s">
        <v>397</v>
      </c>
      <c r="D52" s="25" t="s">
        <v>46</v>
      </c>
      <c r="E52" s="30" t="s">
        <v>398</v>
      </c>
      <c r="F52" s="31" t="s">
        <v>114</v>
      </c>
      <c r="G52" s="32">
        <v>78</v>
      </c>
      <c r="H52" s="33">
        <v>0</v>
      </c>
      <c r="I52" s="34">
        <f>ROUND(ROUND(H52,2)*ROUND(G52,3),2)</f>
      </c>
      <c r="O52">
        <f>(I52*21)/100</f>
      </c>
      <c r="P52" t="s">
        <v>23</v>
      </c>
    </row>
    <row r="53" spans="1:5" ht="12.75">
      <c r="A53" s="35" t="s">
        <v>49</v>
      </c>
      <c r="E53" s="36" t="s">
        <v>91</v>
      </c>
    </row>
    <row r="54" spans="1:5" ht="63.75">
      <c r="A54" s="39" t="s">
        <v>51</v>
      </c>
      <c r="E54" s="38" t="s">
        <v>654</v>
      </c>
    </row>
    <row r="55" spans="1:16" ht="12.75">
      <c r="A55" s="25" t="s">
        <v>44</v>
      </c>
      <c r="B55" s="29" t="s">
        <v>128</v>
      </c>
      <c r="C55" s="29" t="s">
        <v>121</v>
      </c>
      <c r="D55" s="25" t="s">
        <v>46</v>
      </c>
      <c r="E55" s="30" t="s">
        <v>122</v>
      </c>
      <c r="F55" s="31" t="s">
        <v>114</v>
      </c>
      <c r="G55" s="32">
        <v>21.5</v>
      </c>
      <c r="H55" s="33">
        <v>0</v>
      </c>
      <c r="I55" s="34">
        <f>ROUND(ROUND(H55,2)*ROUND(G55,3),2)</f>
      </c>
      <c r="O55">
        <f>(I55*21)/100</f>
      </c>
      <c r="P55" t="s">
        <v>23</v>
      </c>
    </row>
    <row r="56" spans="1:5" ht="12.75">
      <c r="A56" s="35" t="s">
        <v>49</v>
      </c>
      <c r="E56" s="36" t="s">
        <v>91</v>
      </c>
    </row>
    <row r="57" spans="1:5" ht="25.5">
      <c r="A57" s="39" t="s">
        <v>51</v>
      </c>
      <c r="E57" s="38" t="s">
        <v>655</v>
      </c>
    </row>
    <row r="58" spans="1:16" ht="12.75">
      <c r="A58" s="25" t="s">
        <v>44</v>
      </c>
      <c r="B58" s="29" t="s">
        <v>132</v>
      </c>
      <c r="C58" s="29" t="s">
        <v>656</v>
      </c>
      <c r="D58" s="25" t="s">
        <v>46</v>
      </c>
      <c r="E58" s="30" t="s">
        <v>657</v>
      </c>
      <c r="F58" s="31" t="s">
        <v>114</v>
      </c>
      <c r="G58" s="32">
        <v>13</v>
      </c>
      <c r="H58" s="33">
        <v>0</v>
      </c>
      <c r="I58" s="34">
        <f>ROUND(ROUND(H58,2)*ROUND(G58,3),2)</f>
      </c>
      <c r="O58">
        <f>(I58*21)/100</f>
      </c>
      <c r="P58" t="s">
        <v>23</v>
      </c>
    </row>
    <row r="59" spans="1:5" ht="12.75">
      <c r="A59" s="35" t="s">
        <v>49</v>
      </c>
      <c r="E59" s="36" t="s">
        <v>91</v>
      </c>
    </row>
    <row r="60" spans="1:5" ht="25.5">
      <c r="A60" s="39" t="s">
        <v>51</v>
      </c>
      <c r="E60" s="38" t="s">
        <v>658</v>
      </c>
    </row>
    <row r="61" spans="1:16" ht="12.75">
      <c r="A61" s="25" t="s">
        <v>44</v>
      </c>
      <c r="B61" s="29" t="s">
        <v>136</v>
      </c>
      <c r="C61" s="29" t="s">
        <v>125</v>
      </c>
      <c r="D61" s="25" t="s">
        <v>46</v>
      </c>
      <c r="E61" s="30" t="s">
        <v>126</v>
      </c>
      <c r="F61" s="31" t="s">
        <v>71</v>
      </c>
      <c r="G61" s="32">
        <v>235</v>
      </c>
      <c r="H61" s="33">
        <v>0</v>
      </c>
      <c r="I61" s="34">
        <f>ROUND(ROUND(H61,2)*ROUND(G61,3),2)</f>
      </c>
      <c r="O61">
        <f>(I61*21)/100</f>
      </c>
      <c r="P61" t="s">
        <v>23</v>
      </c>
    </row>
    <row r="62" spans="1:5" ht="12.75">
      <c r="A62" s="35" t="s">
        <v>49</v>
      </c>
      <c r="E62" s="36" t="s">
        <v>91</v>
      </c>
    </row>
    <row r="63" spans="1:5" ht="38.25">
      <c r="A63" s="39" t="s">
        <v>51</v>
      </c>
      <c r="E63" s="38" t="s">
        <v>659</v>
      </c>
    </row>
    <row r="64" spans="1:16" ht="12.75">
      <c r="A64" s="25" t="s">
        <v>44</v>
      </c>
      <c r="B64" s="29" t="s">
        <v>140</v>
      </c>
      <c r="C64" s="29" t="s">
        <v>133</v>
      </c>
      <c r="D64" s="25" t="s">
        <v>46</v>
      </c>
      <c r="E64" s="30" t="s">
        <v>134</v>
      </c>
      <c r="F64" s="31" t="s">
        <v>71</v>
      </c>
      <c r="G64" s="32">
        <v>1492.87</v>
      </c>
      <c r="H64" s="33">
        <v>0</v>
      </c>
      <c r="I64" s="34">
        <f>ROUND(ROUND(H64,2)*ROUND(G64,3),2)</f>
      </c>
      <c r="O64">
        <f>(I64*21)/100</f>
      </c>
      <c r="P64" t="s">
        <v>23</v>
      </c>
    </row>
    <row r="65" spans="1:5" ht="12.75">
      <c r="A65" s="35" t="s">
        <v>49</v>
      </c>
      <c r="E65" s="36" t="s">
        <v>46</v>
      </c>
    </row>
    <row r="66" spans="1:5" ht="114.75">
      <c r="A66" s="39" t="s">
        <v>51</v>
      </c>
      <c r="E66" s="38" t="s">
        <v>660</v>
      </c>
    </row>
    <row r="67" spans="1:16" ht="12.75">
      <c r="A67" s="25" t="s">
        <v>44</v>
      </c>
      <c r="B67" s="29" t="s">
        <v>144</v>
      </c>
      <c r="C67" s="29" t="s">
        <v>141</v>
      </c>
      <c r="D67" s="25" t="s">
        <v>46</v>
      </c>
      <c r="E67" s="30" t="s">
        <v>142</v>
      </c>
      <c r="F67" s="31" t="s">
        <v>71</v>
      </c>
      <c r="G67" s="32">
        <v>121.5</v>
      </c>
      <c r="H67" s="33">
        <v>0</v>
      </c>
      <c r="I67" s="34">
        <f>ROUND(ROUND(H67,2)*ROUND(G67,3),2)</f>
      </c>
      <c r="O67">
        <f>(I67*21)/100</f>
      </c>
      <c r="P67" t="s">
        <v>23</v>
      </c>
    </row>
    <row r="68" spans="1:5" ht="12.75">
      <c r="A68" s="35" t="s">
        <v>49</v>
      </c>
      <c r="E68" s="36" t="s">
        <v>46</v>
      </c>
    </row>
    <row r="69" spans="1:5" ht="89.25">
      <c r="A69" s="39" t="s">
        <v>51</v>
      </c>
      <c r="E69" s="38" t="s">
        <v>661</v>
      </c>
    </row>
    <row r="70" spans="1:16" ht="12.75">
      <c r="A70" s="25" t="s">
        <v>44</v>
      </c>
      <c r="B70" s="29" t="s">
        <v>148</v>
      </c>
      <c r="C70" s="29" t="s">
        <v>149</v>
      </c>
      <c r="D70" s="25" t="s">
        <v>46</v>
      </c>
      <c r="E70" s="30" t="s">
        <v>150</v>
      </c>
      <c r="F70" s="31" t="s">
        <v>90</v>
      </c>
      <c r="G70" s="32">
        <v>146.13</v>
      </c>
      <c r="H70" s="33">
        <v>0</v>
      </c>
      <c r="I70" s="34">
        <f>ROUND(ROUND(H70,2)*ROUND(G70,3),2)</f>
      </c>
      <c r="O70">
        <f>(I70*21)/100</f>
      </c>
      <c r="P70" t="s">
        <v>23</v>
      </c>
    </row>
    <row r="71" spans="1:5" ht="12.75">
      <c r="A71" s="35" t="s">
        <v>49</v>
      </c>
      <c r="E71" s="36" t="s">
        <v>46</v>
      </c>
    </row>
    <row r="72" spans="1:5" ht="89.25">
      <c r="A72" s="39" t="s">
        <v>51</v>
      </c>
      <c r="E72" s="38" t="s">
        <v>662</v>
      </c>
    </row>
    <row r="73" spans="1:16" ht="12.75">
      <c r="A73" s="25" t="s">
        <v>44</v>
      </c>
      <c r="B73" s="29" t="s">
        <v>152</v>
      </c>
      <c r="C73" s="29" t="s">
        <v>153</v>
      </c>
      <c r="D73" s="25" t="s">
        <v>46</v>
      </c>
      <c r="E73" s="30" t="s">
        <v>154</v>
      </c>
      <c r="F73" s="31" t="s">
        <v>90</v>
      </c>
      <c r="G73" s="32">
        <v>47.317</v>
      </c>
      <c r="H73" s="33">
        <v>0</v>
      </c>
      <c r="I73" s="34">
        <f>ROUND(ROUND(H73,2)*ROUND(G73,3),2)</f>
      </c>
      <c r="O73">
        <f>(I73*21)/100</f>
      </c>
      <c r="P73" t="s">
        <v>23</v>
      </c>
    </row>
    <row r="74" spans="1:5" ht="12.75">
      <c r="A74" s="35" t="s">
        <v>49</v>
      </c>
      <c r="E74" s="36" t="s">
        <v>46</v>
      </c>
    </row>
    <row r="75" spans="1:5" ht="25.5">
      <c r="A75" s="39" t="s">
        <v>51</v>
      </c>
      <c r="E75" s="38" t="s">
        <v>663</v>
      </c>
    </row>
    <row r="76" spans="1:16" ht="12.75">
      <c r="A76" s="25" t="s">
        <v>44</v>
      </c>
      <c r="B76" s="29" t="s">
        <v>156</v>
      </c>
      <c r="C76" s="29" t="s">
        <v>157</v>
      </c>
      <c r="D76" s="25" t="s">
        <v>46</v>
      </c>
      <c r="E76" s="30" t="s">
        <v>158</v>
      </c>
      <c r="F76" s="31" t="s">
        <v>90</v>
      </c>
      <c r="G76" s="32">
        <v>47.317</v>
      </c>
      <c r="H76" s="33">
        <v>0</v>
      </c>
      <c r="I76" s="34">
        <f>ROUND(ROUND(H76,2)*ROUND(G76,3),2)</f>
      </c>
      <c r="O76">
        <f>(I76*21)/100</f>
      </c>
      <c r="P76" t="s">
        <v>23</v>
      </c>
    </row>
    <row r="77" spans="1:5" ht="12.75">
      <c r="A77" s="35" t="s">
        <v>49</v>
      </c>
      <c r="E77" s="36" t="s">
        <v>46</v>
      </c>
    </row>
    <row r="78" spans="1:5" ht="25.5">
      <c r="A78" s="39" t="s">
        <v>51</v>
      </c>
      <c r="E78" s="38" t="s">
        <v>663</v>
      </c>
    </row>
    <row r="79" spans="1:16" ht="12.75">
      <c r="A79" s="25" t="s">
        <v>44</v>
      </c>
      <c r="B79" s="29" t="s">
        <v>159</v>
      </c>
      <c r="C79" s="29" t="s">
        <v>160</v>
      </c>
      <c r="D79" s="25" t="s">
        <v>46</v>
      </c>
      <c r="E79" s="30" t="s">
        <v>161</v>
      </c>
      <c r="F79" s="31" t="s">
        <v>90</v>
      </c>
      <c r="G79" s="32">
        <v>94.635</v>
      </c>
      <c r="H79" s="33">
        <v>0</v>
      </c>
      <c r="I79" s="34">
        <f>ROUND(ROUND(H79,2)*ROUND(G79,3),2)</f>
      </c>
      <c r="O79">
        <f>(I79*21)/100</f>
      </c>
      <c r="P79" t="s">
        <v>23</v>
      </c>
    </row>
    <row r="80" spans="1:5" ht="12.75">
      <c r="A80" s="35" t="s">
        <v>49</v>
      </c>
      <c r="E80" s="36" t="s">
        <v>46</v>
      </c>
    </row>
    <row r="81" spans="1:5" ht="38.25">
      <c r="A81" s="37" t="s">
        <v>51</v>
      </c>
      <c r="E81" s="38" t="s">
        <v>664</v>
      </c>
    </row>
    <row r="82" spans="1:18" ht="12.75" customHeight="1">
      <c r="A82" s="6" t="s">
        <v>43</v>
      </c>
      <c r="B82" s="6"/>
      <c r="C82" s="42" t="s">
        <v>22</v>
      </c>
      <c r="D82" s="6"/>
      <c r="E82" s="27" t="s">
        <v>163</v>
      </c>
      <c r="F82" s="6"/>
      <c r="G82" s="6"/>
      <c r="H82" s="6"/>
      <c r="I82" s="43">
        <f>0+Q82</f>
      </c>
      <c r="O82">
        <f>0+R82</f>
      </c>
      <c r="Q82">
        <f>0+I83</f>
      </c>
      <c r="R82">
        <f>0+O83</f>
      </c>
    </row>
    <row r="83" spans="1:16" ht="12.75">
      <c r="A83" s="25" t="s">
        <v>44</v>
      </c>
      <c r="B83" s="29" t="s">
        <v>164</v>
      </c>
      <c r="C83" s="29" t="s">
        <v>174</v>
      </c>
      <c r="D83" s="25" t="s">
        <v>46</v>
      </c>
      <c r="E83" s="30" t="s">
        <v>175</v>
      </c>
      <c r="F83" s="31" t="s">
        <v>71</v>
      </c>
      <c r="G83" s="32">
        <v>29</v>
      </c>
      <c r="H83" s="33">
        <v>0</v>
      </c>
      <c r="I83" s="34">
        <f>ROUND(ROUND(H83,2)*ROUND(G83,3),2)</f>
      </c>
      <c r="O83">
        <f>(I83*21)/100</f>
      </c>
      <c r="P83" t="s">
        <v>23</v>
      </c>
    </row>
    <row r="84" spans="1:5" ht="12.75">
      <c r="A84" s="35" t="s">
        <v>49</v>
      </c>
      <c r="E84" s="36" t="s">
        <v>46</v>
      </c>
    </row>
    <row r="85" spans="1:5" ht="25.5">
      <c r="A85" s="37" t="s">
        <v>51</v>
      </c>
      <c r="E85" s="38" t="s">
        <v>665</v>
      </c>
    </row>
    <row r="86" spans="1:18" ht="12.75" customHeight="1">
      <c r="A86" s="6" t="s">
        <v>43</v>
      </c>
      <c r="B86" s="6"/>
      <c r="C86" s="42" t="s">
        <v>33</v>
      </c>
      <c r="D86" s="6"/>
      <c r="E86" s="27" t="s">
        <v>177</v>
      </c>
      <c r="F86" s="6"/>
      <c r="G86" s="6"/>
      <c r="H86" s="6"/>
      <c r="I86" s="43">
        <f>0+Q86</f>
      </c>
      <c r="O86">
        <f>0+R86</f>
      </c>
      <c r="Q86">
        <f>0+I87+I90+I93+I96+I99</f>
      </c>
      <c r="R86">
        <f>0+O87+O90+O93+O96+O99</f>
      </c>
    </row>
    <row r="87" spans="1:16" ht="12.75">
      <c r="A87" s="25" t="s">
        <v>44</v>
      </c>
      <c r="B87" s="29" t="s">
        <v>169</v>
      </c>
      <c r="C87" s="29" t="s">
        <v>179</v>
      </c>
      <c r="D87" s="25" t="s">
        <v>46</v>
      </c>
      <c r="E87" s="30" t="s">
        <v>180</v>
      </c>
      <c r="F87" s="31" t="s">
        <v>71</v>
      </c>
      <c r="G87" s="32">
        <v>0.468</v>
      </c>
      <c r="H87" s="33">
        <v>0</v>
      </c>
      <c r="I87" s="34">
        <f>ROUND(ROUND(H87,2)*ROUND(G87,3),2)</f>
      </c>
      <c r="O87">
        <f>(I87*21)/100</f>
      </c>
      <c r="P87" t="s">
        <v>23</v>
      </c>
    </row>
    <row r="88" spans="1:5" ht="12.75">
      <c r="A88" s="35" t="s">
        <v>49</v>
      </c>
      <c r="E88" s="36" t="s">
        <v>46</v>
      </c>
    </row>
    <row r="89" spans="1:5" ht="76.5">
      <c r="A89" s="39" t="s">
        <v>51</v>
      </c>
      <c r="E89" s="38" t="s">
        <v>666</v>
      </c>
    </row>
    <row r="90" spans="1:16" ht="12.75">
      <c r="A90" s="25" t="s">
        <v>44</v>
      </c>
      <c r="B90" s="29" t="s">
        <v>173</v>
      </c>
      <c r="C90" s="29" t="s">
        <v>183</v>
      </c>
      <c r="D90" s="25" t="s">
        <v>46</v>
      </c>
      <c r="E90" s="30" t="s">
        <v>184</v>
      </c>
      <c r="F90" s="31" t="s">
        <v>71</v>
      </c>
      <c r="G90" s="32">
        <v>5.291</v>
      </c>
      <c r="H90" s="33">
        <v>0</v>
      </c>
      <c r="I90" s="34">
        <f>ROUND(ROUND(H90,2)*ROUND(G90,3),2)</f>
      </c>
      <c r="O90">
        <f>(I90*21)/100</f>
      </c>
      <c r="P90" t="s">
        <v>23</v>
      </c>
    </row>
    <row r="91" spans="1:5" ht="12.75">
      <c r="A91" s="35" t="s">
        <v>49</v>
      </c>
      <c r="E91" s="36" t="s">
        <v>46</v>
      </c>
    </row>
    <row r="92" spans="1:5" ht="63.75">
      <c r="A92" s="39" t="s">
        <v>51</v>
      </c>
      <c r="E92" s="38" t="s">
        <v>667</v>
      </c>
    </row>
    <row r="93" spans="1:16" ht="12.75">
      <c r="A93" s="25" t="s">
        <v>44</v>
      </c>
      <c r="B93" s="29" t="s">
        <v>178</v>
      </c>
      <c r="C93" s="29" t="s">
        <v>187</v>
      </c>
      <c r="D93" s="25" t="s">
        <v>46</v>
      </c>
      <c r="E93" s="30" t="s">
        <v>188</v>
      </c>
      <c r="F93" s="31" t="s">
        <v>71</v>
      </c>
      <c r="G93" s="32">
        <v>7.614</v>
      </c>
      <c r="H93" s="33">
        <v>0</v>
      </c>
      <c r="I93" s="34">
        <f>ROUND(ROUND(H93,2)*ROUND(G93,3),2)</f>
      </c>
      <c r="O93">
        <f>(I93*21)/100</f>
      </c>
      <c r="P93" t="s">
        <v>23</v>
      </c>
    </row>
    <row r="94" spans="1:5" ht="12.75">
      <c r="A94" s="35" t="s">
        <v>49</v>
      </c>
      <c r="E94" s="36" t="s">
        <v>46</v>
      </c>
    </row>
    <row r="95" spans="1:5" ht="38.25">
      <c r="A95" s="39" t="s">
        <v>51</v>
      </c>
      <c r="E95" s="38" t="s">
        <v>668</v>
      </c>
    </row>
    <row r="96" spans="1:16" ht="12.75">
      <c r="A96" s="25" t="s">
        <v>44</v>
      </c>
      <c r="B96" s="29" t="s">
        <v>182</v>
      </c>
      <c r="C96" s="29" t="s">
        <v>195</v>
      </c>
      <c r="D96" s="25" t="s">
        <v>46</v>
      </c>
      <c r="E96" s="30" t="s">
        <v>196</v>
      </c>
      <c r="F96" s="31" t="s">
        <v>71</v>
      </c>
      <c r="G96" s="32">
        <v>9.151</v>
      </c>
      <c r="H96" s="33">
        <v>0</v>
      </c>
      <c r="I96" s="34">
        <f>ROUND(ROUND(H96,2)*ROUND(G96,3),2)</f>
      </c>
      <c r="O96">
        <f>(I96*21)/100</f>
      </c>
      <c r="P96" t="s">
        <v>23</v>
      </c>
    </row>
    <row r="97" spans="1:5" ht="12.75">
      <c r="A97" s="35" t="s">
        <v>49</v>
      </c>
      <c r="E97" s="36" t="s">
        <v>46</v>
      </c>
    </row>
    <row r="98" spans="1:5" ht="63.75">
      <c r="A98" s="39" t="s">
        <v>51</v>
      </c>
      <c r="E98" s="38" t="s">
        <v>669</v>
      </c>
    </row>
    <row r="99" spans="1:16" ht="12.75">
      <c r="A99" s="25" t="s">
        <v>44</v>
      </c>
      <c r="B99" s="29" t="s">
        <v>186</v>
      </c>
      <c r="C99" s="29" t="s">
        <v>199</v>
      </c>
      <c r="D99" s="25" t="s">
        <v>46</v>
      </c>
      <c r="E99" s="30" t="s">
        <v>200</v>
      </c>
      <c r="F99" s="31" t="s">
        <v>71</v>
      </c>
      <c r="G99" s="32">
        <v>1.312</v>
      </c>
      <c r="H99" s="33">
        <v>0</v>
      </c>
      <c r="I99" s="34">
        <f>ROUND(ROUND(H99,2)*ROUND(G99,3),2)</f>
      </c>
      <c r="O99">
        <f>(I99*21)/100</f>
      </c>
      <c r="P99" t="s">
        <v>23</v>
      </c>
    </row>
    <row r="100" spans="1:5" ht="12.75">
      <c r="A100" s="35" t="s">
        <v>49</v>
      </c>
      <c r="E100" s="36" t="s">
        <v>46</v>
      </c>
    </row>
    <row r="101" spans="1:5" ht="25.5">
      <c r="A101" s="37" t="s">
        <v>51</v>
      </c>
      <c r="E101" s="38" t="s">
        <v>670</v>
      </c>
    </row>
    <row r="102" spans="1:18" ht="12.75" customHeight="1">
      <c r="A102" s="6" t="s">
        <v>43</v>
      </c>
      <c r="B102" s="6"/>
      <c r="C102" s="42" t="s">
        <v>35</v>
      </c>
      <c r="D102" s="6"/>
      <c r="E102" s="27" t="s">
        <v>202</v>
      </c>
      <c r="F102" s="6"/>
      <c r="G102" s="6"/>
      <c r="H102" s="6"/>
      <c r="I102" s="43">
        <f>0+Q102</f>
      </c>
      <c r="O102">
        <f>0+R102</f>
      </c>
      <c r="Q102">
        <f>0+I103+I106+I109+I112+I115+I118+I121+I124+I127+I130+I133</f>
      </c>
      <c r="R102">
        <f>0+O103+O106+O109+O112+O115+O118+O121+O124+O127+O130+O133</f>
      </c>
    </row>
    <row r="103" spans="1:16" ht="12.75">
      <c r="A103" s="25" t="s">
        <v>44</v>
      </c>
      <c r="B103" s="29" t="s">
        <v>190</v>
      </c>
      <c r="C103" s="29" t="s">
        <v>204</v>
      </c>
      <c r="D103" s="25" t="s">
        <v>46</v>
      </c>
      <c r="E103" s="30" t="s">
        <v>205</v>
      </c>
      <c r="F103" s="31" t="s">
        <v>90</v>
      </c>
      <c r="G103" s="32">
        <v>4179.344</v>
      </c>
      <c r="H103" s="33">
        <v>0</v>
      </c>
      <c r="I103" s="34">
        <f>ROUND(ROUND(H103,2)*ROUND(G103,3),2)</f>
      </c>
      <c r="O103">
        <f>(I103*21)/100</f>
      </c>
      <c r="P103" t="s">
        <v>23</v>
      </c>
    </row>
    <row r="104" spans="1:5" ht="12.75">
      <c r="A104" s="35" t="s">
        <v>49</v>
      </c>
      <c r="E104" s="36" t="s">
        <v>206</v>
      </c>
    </row>
    <row r="105" spans="1:5" ht="38.25">
      <c r="A105" s="39" t="s">
        <v>51</v>
      </c>
      <c r="E105" s="38" t="s">
        <v>671</v>
      </c>
    </row>
    <row r="106" spans="1:16" ht="12.75">
      <c r="A106" s="25" t="s">
        <v>44</v>
      </c>
      <c r="B106" s="29" t="s">
        <v>194</v>
      </c>
      <c r="C106" s="29" t="s">
        <v>209</v>
      </c>
      <c r="D106" s="25" t="s">
        <v>99</v>
      </c>
      <c r="E106" s="30" t="s">
        <v>210</v>
      </c>
      <c r="F106" s="31" t="s">
        <v>71</v>
      </c>
      <c r="G106" s="32">
        <v>19.074</v>
      </c>
      <c r="H106" s="33">
        <v>0</v>
      </c>
      <c r="I106" s="34">
        <f>ROUND(ROUND(H106,2)*ROUND(G106,3),2)</f>
      </c>
      <c r="O106">
        <f>(I106*21)/100</f>
      </c>
      <c r="P106" t="s">
        <v>23</v>
      </c>
    </row>
    <row r="107" spans="1:5" ht="12.75">
      <c r="A107" s="35" t="s">
        <v>49</v>
      </c>
      <c r="E107" s="36" t="s">
        <v>478</v>
      </c>
    </row>
    <row r="108" spans="1:5" ht="63.75">
      <c r="A108" s="39" t="s">
        <v>51</v>
      </c>
      <c r="E108" s="38" t="s">
        <v>645</v>
      </c>
    </row>
    <row r="109" spans="1:16" ht="12.75">
      <c r="A109" s="25" t="s">
        <v>44</v>
      </c>
      <c r="B109" s="29" t="s">
        <v>198</v>
      </c>
      <c r="C109" s="29" t="s">
        <v>209</v>
      </c>
      <c r="D109" s="25" t="s">
        <v>103</v>
      </c>
      <c r="E109" s="30" t="s">
        <v>210</v>
      </c>
      <c r="F109" s="31" t="s">
        <v>71</v>
      </c>
      <c r="G109" s="32">
        <v>18.326</v>
      </c>
      <c r="H109" s="33">
        <v>0</v>
      </c>
      <c r="I109" s="34">
        <f>ROUND(ROUND(H109,2)*ROUND(G109,3),2)</f>
      </c>
      <c r="O109">
        <f>(I109*21)/100</f>
      </c>
      <c r="P109" t="s">
        <v>23</v>
      </c>
    </row>
    <row r="110" spans="1:5" ht="12.75">
      <c r="A110" s="35" t="s">
        <v>49</v>
      </c>
      <c r="E110" s="36" t="s">
        <v>213</v>
      </c>
    </row>
    <row r="111" spans="1:5" ht="63.75">
      <c r="A111" s="39" t="s">
        <v>51</v>
      </c>
      <c r="E111" s="38" t="s">
        <v>672</v>
      </c>
    </row>
    <row r="112" spans="1:16" ht="12.75">
      <c r="A112" s="25" t="s">
        <v>44</v>
      </c>
      <c r="B112" s="29" t="s">
        <v>203</v>
      </c>
      <c r="C112" s="29" t="s">
        <v>215</v>
      </c>
      <c r="D112" s="25" t="s">
        <v>46</v>
      </c>
      <c r="E112" s="30" t="s">
        <v>216</v>
      </c>
      <c r="F112" s="31" t="s">
        <v>90</v>
      </c>
      <c r="G112" s="32">
        <v>21479.364</v>
      </c>
      <c r="H112" s="33">
        <v>0</v>
      </c>
      <c r="I112" s="34">
        <f>ROUND(ROUND(H112,2)*ROUND(G112,3),2)</f>
      </c>
      <c r="O112">
        <f>(I112*21)/100</f>
      </c>
      <c r="P112" t="s">
        <v>23</v>
      </c>
    </row>
    <row r="113" spans="1:5" ht="12.75">
      <c r="A113" s="35" t="s">
        <v>49</v>
      </c>
      <c r="E113" s="36" t="s">
        <v>217</v>
      </c>
    </row>
    <row r="114" spans="1:5" ht="38.25">
      <c r="A114" s="39" t="s">
        <v>51</v>
      </c>
      <c r="E114" s="38" t="s">
        <v>673</v>
      </c>
    </row>
    <row r="115" spans="1:16" ht="12.75">
      <c r="A115" s="25" t="s">
        <v>44</v>
      </c>
      <c r="B115" s="29" t="s">
        <v>208</v>
      </c>
      <c r="C115" s="29" t="s">
        <v>220</v>
      </c>
      <c r="D115" s="25" t="s">
        <v>46</v>
      </c>
      <c r="E115" s="30" t="s">
        <v>221</v>
      </c>
      <c r="F115" s="31" t="s">
        <v>90</v>
      </c>
      <c r="G115" s="32">
        <v>21554.164</v>
      </c>
      <c r="H115" s="33">
        <v>0</v>
      </c>
      <c r="I115" s="34">
        <f>ROUND(ROUND(H115,2)*ROUND(G115,3),2)</f>
      </c>
      <c r="O115">
        <f>(I115*21)/100</f>
      </c>
      <c r="P115" t="s">
        <v>23</v>
      </c>
    </row>
    <row r="116" spans="1:5" ht="12.75">
      <c r="A116" s="35" t="s">
        <v>49</v>
      </c>
      <c r="E116" s="36" t="s">
        <v>46</v>
      </c>
    </row>
    <row r="117" spans="1:5" ht="76.5">
      <c r="A117" s="39" t="s">
        <v>51</v>
      </c>
      <c r="E117" s="38" t="s">
        <v>674</v>
      </c>
    </row>
    <row r="118" spans="1:16" ht="12.75">
      <c r="A118" s="25" t="s">
        <v>44</v>
      </c>
      <c r="B118" s="29" t="s">
        <v>212</v>
      </c>
      <c r="C118" s="29" t="s">
        <v>224</v>
      </c>
      <c r="D118" s="25" t="s">
        <v>46</v>
      </c>
      <c r="E118" s="30" t="s">
        <v>225</v>
      </c>
      <c r="F118" s="31" t="s">
        <v>90</v>
      </c>
      <c r="G118" s="32">
        <v>41374.695</v>
      </c>
      <c r="H118" s="33">
        <v>0</v>
      </c>
      <c r="I118" s="34">
        <f>ROUND(ROUND(H118,2)*ROUND(G118,3),2)</f>
      </c>
      <c r="O118">
        <f>(I118*21)/100</f>
      </c>
      <c r="P118" t="s">
        <v>23</v>
      </c>
    </row>
    <row r="119" spans="1:5" ht="12.75">
      <c r="A119" s="35" t="s">
        <v>49</v>
      </c>
      <c r="E119" s="36" t="s">
        <v>46</v>
      </c>
    </row>
    <row r="120" spans="1:5" ht="114.75">
      <c r="A120" s="39" t="s">
        <v>51</v>
      </c>
      <c r="E120" s="38" t="s">
        <v>675</v>
      </c>
    </row>
    <row r="121" spans="1:16" ht="12.75">
      <c r="A121" s="25" t="s">
        <v>44</v>
      </c>
      <c r="B121" s="29" t="s">
        <v>214</v>
      </c>
      <c r="C121" s="29" t="s">
        <v>228</v>
      </c>
      <c r="D121" s="25" t="s">
        <v>46</v>
      </c>
      <c r="E121" s="30" t="s">
        <v>229</v>
      </c>
      <c r="F121" s="31" t="s">
        <v>90</v>
      </c>
      <c r="G121" s="32">
        <v>7755</v>
      </c>
      <c r="H121" s="33">
        <v>0</v>
      </c>
      <c r="I121" s="34">
        <f>ROUND(ROUND(H121,2)*ROUND(G121,3),2)</f>
      </c>
      <c r="O121">
        <f>(I121*21)/100</f>
      </c>
      <c r="P121" t="s">
        <v>23</v>
      </c>
    </row>
    <row r="122" spans="1:5" ht="12.75">
      <c r="A122" s="35" t="s">
        <v>49</v>
      </c>
      <c r="E122" s="36" t="s">
        <v>230</v>
      </c>
    </row>
    <row r="123" spans="1:5" ht="25.5">
      <c r="A123" s="39" t="s">
        <v>51</v>
      </c>
      <c r="E123" s="38" t="s">
        <v>676</v>
      </c>
    </row>
    <row r="124" spans="1:16" ht="12.75">
      <c r="A124" s="25" t="s">
        <v>44</v>
      </c>
      <c r="B124" s="29" t="s">
        <v>219</v>
      </c>
      <c r="C124" s="29" t="s">
        <v>233</v>
      </c>
      <c r="D124" s="25" t="s">
        <v>46</v>
      </c>
      <c r="E124" s="30" t="s">
        <v>234</v>
      </c>
      <c r="F124" s="31" t="s">
        <v>90</v>
      </c>
      <c r="G124" s="32">
        <v>19323.861</v>
      </c>
      <c r="H124" s="33">
        <v>0</v>
      </c>
      <c r="I124" s="34">
        <f>ROUND(ROUND(H124,2)*ROUND(G124,3),2)</f>
      </c>
      <c r="O124">
        <f>(I124*21)/100</f>
      </c>
      <c r="P124" t="s">
        <v>23</v>
      </c>
    </row>
    <row r="125" spans="1:5" ht="12.75">
      <c r="A125" s="35" t="s">
        <v>49</v>
      </c>
      <c r="E125" s="36" t="s">
        <v>46</v>
      </c>
    </row>
    <row r="126" spans="1:5" ht="102">
      <c r="A126" s="39" t="s">
        <v>51</v>
      </c>
      <c r="E126" s="38" t="s">
        <v>677</v>
      </c>
    </row>
    <row r="127" spans="1:16" ht="12.75">
      <c r="A127" s="25" t="s">
        <v>44</v>
      </c>
      <c r="B127" s="29" t="s">
        <v>223</v>
      </c>
      <c r="C127" s="29" t="s">
        <v>237</v>
      </c>
      <c r="D127" s="25" t="s">
        <v>46</v>
      </c>
      <c r="E127" s="30" t="s">
        <v>238</v>
      </c>
      <c r="F127" s="31" t="s">
        <v>90</v>
      </c>
      <c r="G127" s="32">
        <v>20183.063</v>
      </c>
      <c r="H127" s="33">
        <v>0</v>
      </c>
      <c r="I127" s="34">
        <f>ROUND(ROUND(H127,2)*ROUND(G127,3),2)</f>
      </c>
      <c r="O127">
        <f>(I127*21)/100</f>
      </c>
      <c r="P127" t="s">
        <v>23</v>
      </c>
    </row>
    <row r="128" spans="1:5" ht="12.75">
      <c r="A128" s="35" t="s">
        <v>49</v>
      </c>
      <c r="E128" s="36" t="s">
        <v>46</v>
      </c>
    </row>
    <row r="129" spans="1:5" ht="102">
      <c r="A129" s="39" t="s">
        <v>51</v>
      </c>
      <c r="E129" s="38" t="s">
        <v>678</v>
      </c>
    </row>
    <row r="130" spans="1:16" ht="12.75">
      <c r="A130" s="25" t="s">
        <v>44</v>
      </c>
      <c r="B130" s="29" t="s">
        <v>227</v>
      </c>
      <c r="C130" s="29" t="s">
        <v>241</v>
      </c>
      <c r="D130" s="25" t="s">
        <v>46</v>
      </c>
      <c r="E130" s="30" t="s">
        <v>242</v>
      </c>
      <c r="F130" s="31" t="s">
        <v>90</v>
      </c>
      <c r="G130" s="32">
        <v>21042.249</v>
      </c>
      <c r="H130" s="33">
        <v>0</v>
      </c>
      <c r="I130" s="34">
        <f>ROUND(ROUND(H130,2)*ROUND(G130,3),2)</f>
      </c>
      <c r="O130">
        <f>(I130*21)/100</f>
      </c>
      <c r="P130" t="s">
        <v>23</v>
      </c>
    </row>
    <row r="131" spans="1:5" ht="12.75">
      <c r="A131" s="35" t="s">
        <v>49</v>
      </c>
      <c r="E131" s="36" t="s">
        <v>46</v>
      </c>
    </row>
    <row r="132" spans="1:5" ht="102">
      <c r="A132" s="39" t="s">
        <v>51</v>
      </c>
      <c r="E132" s="38" t="s">
        <v>679</v>
      </c>
    </row>
    <row r="133" spans="1:16" ht="12.75">
      <c r="A133" s="25" t="s">
        <v>44</v>
      </c>
      <c r="B133" s="29" t="s">
        <v>232</v>
      </c>
      <c r="C133" s="29" t="s">
        <v>245</v>
      </c>
      <c r="D133" s="25" t="s">
        <v>46</v>
      </c>
      <c r="E133" s="30" t="s">
        <v>246</v>
      </c>
      <c r="F133" s="31" t="s">
        <v>114</v>
      </c>
      <c r="G133" s="32">
        <v>110.125</v>
      </c>
      <c r="H133" s="33">
        <v>0</v>
      </c>
      <c r="I133" s="34">
        <f>ROUND(ROUND(H133,2)*ROUND(G133,3),2)</f>
      </c>
      <c r="O133">
        <f>(I133*21)/100</f>
      </c>
      <c r="P133" t="s">
        <v>23</v>
      </c>
    </row>
    <row r="134" spans="1:5" ht="12.75">
      <c r="A134" s="35" t="s">
        <v>49</v>
      </c>
      <c r="E134" s="36" t="s">
        <v>46</v>
      </c>
    </row>
    <row r="135" spans="1:5" ht="25.5">
      <c r="A135" s="37" t="s">
        <v>51</v>
      </c>
      <c r="E135" s="38" t="s">
        <v>680</v>
      </c>
    </row>
    <row r="136" spans="1:18" ht="12.75" customHeight="1">
      <c r="A136" s="6" t="s">
        <v>43</v>
      </c>
      <c r="B136" s="6"/>
      <c r="C136" s="42" t="s">
        <v>37</v>
      </c>
      <c r="D136" s="6"/>
      <c r="E136" s="27" t="s">
        <v>248</v>
      </c>
      <c r="F136" s="6"/>
      <c r="G136" s="6"/>
      <c r="H136" s="6"/>
      <c r="I136" s="43">
        <f>0+Q136</f>
      </c>
      <c r="O136">
        <f>0+R136</f>
      </c>
      <c r="Q136">
        <f>0+I137+I140+I143+I146</f>
      </c>
      <c r="R136">
        <f>0+O137+O140+O143+O146</f>
      </c>
    </row>
    <row r="137" spans="1:16" ht="25.5">
      <c r="A137" s="25" t="s">
        <v>44</v>
      </c>
      <c r="B137" s="29" t="s">
        <v>236</v>
      </c>
      <c r="C137" s="29" t="s">
        <v>250</v>
      </c>
      <c r="D137" s="25" t="s">
        <v>46</v>
      </c>
      <c r="E137" s="30" t="s">
        <v>251</v>
      </c>
      <c r="F137" s="31" t="s">
        <v>90</v>
      </c>
      <c r="G137" s="32">
        <v>3.881</v>
      </c>
      <c r="H137" s="33">
        <v>0</v>
      </c>
      <c r="I137" s="34">
        <f>ROUND(ROUND(H137,2)*ROUND(G137,3),2)</f>
      </c>
      <c r="O137">
        <f>(I137*21)/100</f>
      </c>
      <c r="P137" t="s">
        <v>23</v>
      </c>
    </row>
    <row r="138" spans="1:5" ht="12.75">
      <c r="A138" s="35" t="s">
        <v>49</v>
      </c>
      <c r="E138" s="36" t="s">
        <v>46</v>
      </c>
    </row>
    <row r="139" spans="1:5" ht="38.25">
      <c r="A139" s="39" t="s">
        <v>51</v>
      </c>
      <c r="E139" s="38" t="s">
        <v>681</v>
      </c>
    </row>
    <row r="140" spans="1:16" ht="12.75">
      <c r="A140" s="25" t="s">
        <v>44</v>
      </c>
      <c r="B140" s="29" t="s">
        <v>240</v>
      </c>
      <c r="C140" s="29" t="s">
        <v>254</v>
      </c>
      <c r="D140" s="25" t="s">
        <v>46</v>
      </c>
      <c r="E140" s="30" t="s">
        <v>255</v>
      </c>
      <c r="F140" s="31" t="s">
        <v>90</v>
      </c>
      <c r="G140" s="32">
        <v>9.381</v>
      </c>
      <c r="H140" s="33">
        <v>0</v>
      </c>
      <c r="I140" s="34">
        <f>ROUND(ROUND(H140,2)*ROUND(G140,3),2)</f>
      </c>
      <c r="O140">
        <f>(I140*21)/100</f>
      </c>
      <c r="P140" t="s">
        <v>23</v>
      </c>
    </row>
    <row r="141" spans="1:5" ht="12.75">
      <c r="A141" s="35" t="s">
        <v>49</v>
      </c>
      <c r="E141" s="36" t="s">
        <v>46</v>
      </c>
    </row>
    <row r="142" spans="1:5" ht="63.75">
      <c r="A142" s="39" t="s">
        <v>51</v>
      </c>
      <c r="E142" s="38" t="s">
        <v>682</v>
      </c>
    </row>
    <row r="143" spans="1:16" ht="12.75">
      <c r="A143" s="25" t="s">
        <v>44</v>
      </c>
      <c r="B143" s="29" t="s">
        <v>244</v>
      </c>
      <c r="C143" s="29" t="s">
        <v>258</v>
      </c>
      <c r="D143" s="25" t="s">
        <v>46</v>
      </c>
      <c r="E143" s="30" t="s">
        <v>259</v>
      </c>
      <c r="F143" s="31" t="s">
        <v>114</v>
      </c>
      <c r="G143" s="32">
        <v>9.18</v>
      </c>
      <c r="H143" s="33">
        <v>0</v>
      </c>
      <c r="I143" s="34">
        <f>ROUND(ROUND(H143,2)*ROUND(G143,3),2)</f>
      </c>
      <c r="O143">
        <f>(I143*21)/100</f>
      </c>
      <c r="P143" t="s">
        <v>23</v>
      </c>
    </row>
    <row r="144" spans="1:5" ht="12.75">
      <c r="A144" s="35" t="s">
        <v>49</v>
      </c>
      <c r="E144" s="36" t="s">
        <v>46</v>
      </c>
    </row>
    <row r="145" spans="1:5" ht="38.25">
      <c r="A145" s="39" t="s">
        <v>51</v>
      </c>
      <c r="E145" s="38" t="s">
        <v>683</v>
      </c>
    </row>
    <row r="146" spans="1:16" ht="12.75">
      <c r="A146" s="25" t="s">
        <v>44</v>
      </c>
      <c r="B146" s="29" t="s">
        <v>249</v>
      </c>
      <c r="C146" s="29" t="s">
        <v>262</v>
      </c>
      <c r="D146" s="25" t="s">
        <v>46</v>
      </c>
      <c r="E146" s="30" t="s">
        <v>263</v>
      </c>
      <c r="F146" s="31" t="s">
        <v>90</v>
      </c>
      <c r="G146" s="32">
        <v>14</v>
      </c>
      <c r="H146" s="33">
        <v>0</v>
      </c>
      <c r="I146" s="34">
        <f>ROUND(ROUND(H146,2)*ROUND(G146,3),2)</f>
      </c>
      <c r="O146">
        <f>(I146*21)/100</f>
      </c>
      <c r="P146" t="s">
        <v>23</v>
      </c>
    </row>
    <row r="147" spans="1:5" ht="12.75">
      <c r="A147" s="35" t="s">
        <v>49</v>
      </c>
      <c r="E147" s="36" t="s">
        <v>46</v>
      </c>
    </row>
    <row r="148" spans="1:5" ht="25.5">
      <c r="A148" s="37" t="s">
        <v>51</v>
      </c>
      <c r="E148" s="38" t="s">
        <v>684</v>
      </c>
    </row>
    <row r="149" spans="1:18" ht="12.75" customHeight="1">
      <c r="A149" s="6" t="s">
        <v>43</v>
      </c>
      <c r="B149" s="6"/>
      <c r="C149" s="42" t="s">
        <v>93</v>
      </c>
      <c r="D149" s="6"/>
      <c r="E149" s="27" t="s">
        <v>265</v>
      </c>
      <c r="F149" s="6"/>
      <c r="G149" s="6"/>
      <c r="H149" s="6"/>
      <c r="I149" s="43">
        <f>0+Q149</f>
      </c>
      <c r="O149">
        <f>0+R149</f>
      </c>
      <c r="Q149">
        <f>0+I150+I153+I156</f>
      </c>
      <c r="R149">
        <f>0+O150+O153+O156</f>
      </c>
    </row>
    <row r="150" spans="1:16" ht="25.5">
      <c r="A150" s="25" t="s">
        <v>44</v>
      </c>
      <c r="B150" s="29" t="s">
        <v>253</v>
      </c>
      <c r="C150" s="29" t="s">
        <v>274</v>
      </c>
      <c r="D150" s="25" t="s">
        <v>46</v>
      </c>
      <c r="E150" s="30" t="s">
        <v>275</v>
      </c>
      <c r="F150" s="31" t="s">
        <v>90</v>
      </c>
      <c r="G150" s="32">
        <v>5.5</v>
      </c>
      <c r="H150" s="33">
        <v>0</v>
      </c>
      <c r="I150" s="34">
        <f>ROUND(ROUND(H150,2)*ROUND(G150,3),2)</f>
      </c>
      <c r="O150">
        <f>(I150*21)/100</f>
      </c>
      <c r="P150" t="s">
        <v>23</v>
      </c>
    </row>
    <row r="151" spans="1:5" ht="12.75">
      <c r="A151" s="35" t="s">
        <v>49</v>
      </c>
      <c r="E151" s="36" t="s">
        <v>492</v>
      </c>
    </row>
    <row r="152" spans="1:5" ht="25.5">
      <c r="A152" s="39" t="s">
        <v>51</v>
      </c>
      <c r="E152" s="38" t="s">
        <v>685</v>
      </c>
    </row>
    <row r="153" spans="1:16" ht="12.75">
      <c r="A153" s="25" t="s">
        <v>44</v>
      </c>
      <c r="B153" s="29" t="s">
        <v>257</v>
      </c>
      <c r="C153" s="29" t="s">
        <v>277</v>
      </c>
      <c r="D153" s="25" t="s">
        <v>46</v>
      </c>
      <c r="E153" s="30" t="s">
        <v>278</v>
      </c>
      <c r="F153" s="31" t="s">
        <v>90</v>
      </c>
      <c r="G153" s="32">
        <v>11</v>
      </c>
      <c r="H153" s="33">
        <v>0</v>
      </c>
      <c r="I153" s="34">
        <f>ROUND(ROUND(H153,2)*ROUND(G153,3),2)</f>
      </c>
      <c r="O153">
        <f>(I153*21)/100</f>
      </c>
      <c r="P153" t="s">
        <v>23</v>
      </c>
    </row>
    <row r="154" spans="1:5" ht="12.75">
      <c r="A154" s="35" t="s">
        <v>49</v>
      </c>
      <c r="E154" s="36" t="s">
        <v>496</v>
      </c>
    </row>
    <row r="155" spans="1:5" ht="25.5">
      <c r="A155" s="39" t="s">
        <v>51</v>
      </c>
      <c r="E155" s="38" t="s">
        <v>686</v>
      </c>
    </row>
    <row r="156" spans="1:16" ht="12.75">
      <c r="A156" s="25" t="s">
        <v>44</v>
      </c>
      <c r="B156" s="29" t="s">
        <v>261</v>
      </c>
      <c r="C156" s="29" t="s">
        <v>281</v>
      </c>
      <c r="D156" s="25" t="s">
        <v>46</v>
      </c>
      <c r="E156" s="30" t="s">
        <v>282</v>
      </c>
      <c r="F156" s="31" t="s">
        <v>90</v>
      </c>
      <c r="G156" s="32">
        <v>1.227</v>
      </c>
      <c r="H156" s="33">
        <v>0</v>
      </c>
      <c r="I156" s="34">
        <f>ROUND(ROUND(H156,2)*ROUND(G156,3),2)</f>
      </c>
      <c r="O156">
        <f>(I156*21)/100</f>
      </c>
      <c r="P156" t="s">
        <v>23</v>
      </c>
    </row>
    <row r="157" spans="1:5" ht="12.75">
      <c r="A157" s="35" t="s">
        <v>49</v>
      </c>
      <c r="E157" s="36" t="s">
        <v>46</v>
      </c>
    </row>
    <row r="158" spans="1:5" ht="25.5">
      <c r="A158" s="37" t="s">
        <v>51</v>
      </c>
      <c r="E158" s="38" t="s">
        <v>687</v>
      </c>
    </row>
    <row r="159" spans="1:18" ht="12.75" customHeight="1">
      <c r="A159" s="6" t="s">
        <v>43</v>
      </c>
      <c r="B159" s="6"/>
      <c r="C159" s="42" t="s">
        <v>97</v>
      </c>
      <c r="D159" s="6"/>
      <c r="E159" s="27" t="s">
        <v>284</v>
      </c>
      <c r="F159" s="6"/>
      <c r="G159" s="6"/>
      <c r="H159" s="6"/>
      <c r="I159" s="43">
        <f>0+Q159</f>
      </c>
      <c r="O159">
        <f>0+R159</f>
      </c>
      <c r="Q159">
        <f>0+I160</f>
      </c>
      <c r="R159">
        <f>0+O160</f>
      </c>
    </row>
    <row r="160" spans="1:16" ht="12.75">
      <c r="A160" s="25" t="s">
        <v>44</v>
      </c>
      <c r="B160" s="29" t="s">
        <v>266</v>
      </c>
      <c r="C160" s="29" t="s">
        <v>286</v>
      </c>
      <c r="D160" s="25" t="s">
        <v>46</v>
      </c>
      <c r="E160" s="30" t="s">
        <v>287</v>
      </c>
      <c r="F160" s="31" t="s">
        <v>71</v>
      </c>
      <c r="G160" s="32">
        <v>12.222</v>
      </c>
      <c r="H160" s="33">
        <v>0</v>
      </c>
      <c r="I160" s="34">
        <f>ROUND(ROUND(H160,2)*ROUND(G160,3),2)</f>
      </c>
      <c r="O160">
        <f>(I160*21)/100</f>
      </c>
      <c r="P160" t="s">
        <v>23</v>
      </c>
    </row>
    <row r="161" spans="1:5" ht="12.75">
      <c r="A161" s="35" t="s">
        <v>49</v>
      </c>
      <c r="E161" s="36" t="s">
        <v>288</v>
      </c>
    </row>
    <row r="162" spans="1:5" ht="114.75">
      <c r="A162" s="37" t="s">
        <v>51</v>
      </c>
      <c r="E162" s="38" t="s">
        <v>688</v>
      </c>
    </row>
    <row r="163" spans="1:18" ht="12.75" customHeight="1">
      <c r="A163" s="6" t="s">
        <v>43</v>
      </c>
      <c r="B163" s="6"/>
      <c r="C163" s="42" t="s">
        <v>40</v>
      </c>
      <c r="D163" s="6"/>
      <c r="E163" s="27" t="s">
        <v>290</v>
      </c>
      <c r="F163" s="6"/>
      <c r="G163" s="6"/>
      <c r="H163" s="6"/>
      <c r="I163" s="43">
        <f>0+Q163</f>
      </c>
      <c r="O163">
        <f>0+R163</f>
      </c>
      <c r="Q163">
        <f>0+I164+I167+I170+I173+I176+I179+I182+I185+I188+I191+I194+I197+I200+I203+I206+I209+I212+I215+I218+I221+I224+I227</f>
      </c>
      <c r="R163">
        <f>0+O164+O167+O170+O173+O176+O179+O182+O185+O188+O191+O194+O197+O200+O203+O206+O209+O212+O215+O218+O221+O224+O227</f>
      </c>
    </row>
    <row r="164" spans="1:16" ht="12.75">
      <c r="A164" s="25" t="s">
        <v>44</v>
      </c>
      <c r="B164" s="29" t="s">
        <v>270</v>
      </c>
      <c r="C164" s="29" t="s">
        <v>502</v>
      </c>
      <c r="D164" s="25" t="s">
        <v>46</v>
      </c>
      <c r="E164" s="30" t="s">
        <v>503</v>
      </c>
      <c r="F164" s="31" t="s">
        <v>114</v>
      </c>
      <c r="G164" s="32">
        <v>15.4</v>
      </c>
      <c r="H164" s="33">
        <v>0</v>
      </c>
      <c r="I164" s="34">
        <f>ROUND(ROUND(H164,2)*ROUND(G164,3),2)</f>
      </c>
      <c r="O164">
        <f>(I164*21)/100</f>
      </c>
      <c r="P164" t="s">
        <v>23</v>
      </c>
    </row>
    <row r="165" spans="1:5" ht="12.75">
      <c r="A165" s="35" t="s">
        <v>49</v>
      </c>
      <c r="E165" s="36" t="s">
        <v>298</v>
      </c>
    </row>
    <row r="166" spans="1:5" ht="38.25">
      <c r="A166" s="39" t="s">
        <v>51</v>
      </c>
      <c r="E166" s="38" t="s">
        <v>689</v>
      </c>
    </row>
    <row r="167" spans="1:16" ht="25.5">
      <c r="A167" s="25" t="s">
        <v>44</v>
      </c>
      <c r="B167" s="29" t="s">
        <v>273</v>
      </c>
      <c r="C167" s="29" t="s">
        <v>292</v>
      </c>
      <c r="D167" s="25" t="s">
        <v>46</v>
      </c>
      <c r="E167" s="30" t="s">
        <v>293</v>
      </c>
      <c r="F167" s="31" t="s">
        <v>114</v>
      </c>
      <c r="G167" s="32">
        <v>934</v>
      </c>
      <c r="H167" s="33">
        <v>0</v>
      </c>
      <c r="I167" s="34">
        <f>ROUND(ROUND(H167,2)*ROUND(G167,3),2)</f>
      </c>
      <c r="O167">
        <f>(I167*21)/100</f>
      </c>
      <c r="P167" t="s">
        <v>23</v>
      </c>
    </row>
    <row r="168" spans="1:5" ht="12.75">
      <c r="A168" s="35" t="s">
        <v>49</v>
      </c>
      <c r="E168" s="36" t="s">
        <v>46</v>
      </c>
    </row>
    <row r="169" spans="1:5" ht="89.25">
      <c r="A169" s="39" t="s">
        <v>51</v>
      </c>
      <c r="E169" s="38" t="s">
        <v>690</v>
      </c>
    </row>
    <row r="170" spans="1:16" ht="12.75">
      <c r="A170" s="25" t="s">
        <v>44</v>
      </c>
      <c r="B170" s="29" t="s">
        <v>276</v>
      </c>
      <c r="C170" s="29" t="s">
        <v>296</v>
      </c>
      <c r="D170" s="25" t="s">
        <v>46</v>
      </c>
      <c r="E170" s="30" t="s">
        <v>297</v>
      </c>
      <c r="F170" s="31" t="s">
        <v>114</v>
      </c>
      <c r="G170" s="32">
        <v>892.5</v>
      </c>
      <c r="H170" s="33">
        <v>0</v>
      </c>
      <c r="I170" s="34">
        <f>ROUND(ROUND(H170,2)*ROUND(G170,3),2)</f>
      </c>
      <c r="O170">
        <f>(I170*21)/100</f>
      </c>
      <c r="P170" t="s">
        <v>23</v>
      </c>
    </row>
    <row r="171" spans="1:5" ht="12.75">
      <c r="A171" s="35" t="s">
        <v>49</v>
      </c>
      <c r="E171" s="36" t="s">
        <v>298</v>
      </c>
    </row>
    <row r="172" spans="1:5" ht="89.25">
      <c r="A172" s="39" t="s">
        <v>51</v>
      </c>
      <c r="E172" s="38" t="s">
        <v>691</v>
      </c>
    </row>
    <row r="173" spans="1:16" ht="12.75">
      <c r="A173" s="25" t="s">
        <v>44</v>
      </c>
      <c r="B173" s="29" t="s">
        <v>280</v>
      </c>
      <c r="C173" s="29" t="s">
        <v>301</v>
      </c>
      <c r="D173" s="25" t="s">
        <v>99</v>
      </c>
      <c r="E173" s="30" t="s">
        <v>302</v>
      </c>
      <c r="F173" s="31" t="s">
        <v>303</v>
      </c>
      <c r="G173" s="32">
        <v>4</v>
      </c>
      <c r="H173" s="33">
        <v>0</v>
      </c>
      <c r="I173" s="34">
        <f>ROUND(ROUND(H173,2)*ROUND(G173,3),2)</f>
      </c>
      <c r="O173">
        <f>(I173*21)/100</f>
      </c>
      <c r="P173" t="s">
        <v>23</v>
      </c>
    </row>
    <row r="174" spans="1:5" ht="12.75">
      <c r="A174" s="35" t="s">
        <v>49</v>
      </c>
      <c r="E174" s="36" t="s">
        <v>304</v>
      </c>
    </row>
    <row r="175" spans="1:5" ht="12.75">
      <c r="A175" s="39" t="s">
        <v>51</v>
      </c>
      <c r="E175" s="38" t="s">
        <v>580</v>
      </c>
    </row>
    <row r="176" spans="1:16" ht="12.75">
      <c r="A176" s="25" t="s">
        <v>44</v>
      </c>
      <c r="B176" s="29" t="s">
        <v>285</v>
      </c>
      <c r="C176" s="29" t="s">
        <v>301</v>
      </c>
      <c r="D176" s="25" t="s">
        <v>103</v>
      </c>
      <c r="E176" s="30" t="s">
        <v>302</v>
      </c>
      <c r="F176" s="31" t="s">
        <v>303</v>
      </c>
      <c r="G176" s="32">
        <v>108</v>
      </c>
      <c r="H176" s="33">
        <v>0</v>
      </c>
      <c r="I176" s="34">
        <f>ROUND(ROUND(H176,2)*ROUND(G176,3),2)</f>
      </c>
      <c r="O176">
        <f>(I176*21)/100</f>
      </c>
      <c r="P176" t="s">
        <v>23</v>
      </c>
    </row>
    <row r="177" spans="1:5" ht="12.75">
      <c r="A177" s="35" t="s">
        <v>49</v>
      </c>
      <c r="E177" s="36" t="s">
        <v>307</v>
      </c>
    </row>
    <row r="178" spans="1:5" ht="12.75">
      <c r="A178" s="39" t="s">
        <v>51</v>
      </c>
      <c r="E178" s="38" t="s">
        <v>692</v>
      </c>
    </row>
    <row r="179" spans="1:16" ht="12.75">
      <c r="A179" s="25" t="s">
        <v>44</v>
      </c>
      <c r="B179" s="29" t="s">
        <v>291</v>
      </c>
      <c r="C179" s="29" t="s">
        <v>310</v>
      </c>
      <c r="D179" s="25" t="s">
        <v>46</v>
      </c>
      <c r="E179" s="30" t="s">
        <v>311</v>
      </c>
      <c r="F179" s="31" t="s">
        <v>303</v>
      </c>
      <c r="G179" s="32">
        <v>57</v>
      </c>
      <c r="H179" s="33">
        <v>0</v>
      </c>
      <c r="I179" s="34">
        <f>ROUND(ROUND(H179,2)*ROUND(G179,3),2)</f>
      </c>
      <c r="O179">
        <f>(I179*21)/100</f>
      </c>
      <c r="P179" t="s">
        <v>23</v>
      </c>
    </row>
    <row r="180" spans="1:5" ht="25.5">
      <c r="A180" s="35" t="s">
        <v>49</v>
      </c>
      <c r="E180" s="36" t="s">
        <v>312</v>
      </c>
    </row>
    <row r="181" spans="1:5" ht="12.75">
      <c r="A181" s="39" t="s">
        <v>51</v>
      </c>
      <c r="E181" s="38" t="s">
        <v>693</v>
      </c>
    </row>
    <row r="182" spans="1:16" ht="12.75">
      <c r="A182" s="25" t="s">
        <v>44</v>
      </c>
      <c r="B182" s="29" t="s">
        <v>295</v>
      </c>
      <c r="C182" s="29" t="s">
        <v>315</v>
      </c>
      <c r="D182" s="25" t="s">
        <v>46</v>
      </c>
      <c r="E182" s="30" t="s">
        <v>316</v>
      </c>
      <c r="F182" s="31" t="s">
        <v>303</v>
      </c>
      <c r="G182" s="32">
        <v>24</v>
      </c>
      <c r="H182" s="33">
        <v>0</v>
      </c>
      <c r="I182" s="34">
        <f>ROUND(ROUND(H182,2)*ROUND(G182,3),2)</f>
      </c>
      <c r="O182">
        <f>(I182*21)/100</f>
      </c>
      <c r="P182" t="s">
        <v>23</v>
      </c>
    </row>
    <row r="183" spans="1:5" ht="12.75">
      <c r="A183" s="35" t="s">
        <v>49</v>
      </c>
      <c r="E183" s="36" t="s">
        <v>46</v>
      </c>
    </row>
    <row r="184" spans="1:5" ht="12.75">
      <c r="A184" s="39" t="s">
        <v>51</v>
      </c>
      <c r="E184" s="38" t="s">
        <v>317</v>
      </c>
    </row>
    <row r="185" spans="1:16" ht="25.5">
      <c r="A185" s="25" t="s">
        <v>44</v>
      </c>
      <c r="B185" s="29" t="s">
        <v>300</v>
      </c>
      <c r="C185" s="29" t="s">
        <v>319</v>
      </c>
      <c r="D185" s="25" t="s">
        <v>46</v>
      </c>
      <c r="E185" s="30" t="s">
        <v>320</v>
      </c>
      <c r="F185" s="31" t="s">
        <v>303</v>
      </c>
      <c r="G185" s="32">
        <v>4</v>
      </c>
      <c r="H185" s="33">
        <v>0</v>
      </c>
      <c r="I185" s="34">
        <f>ROUND(ROUND(H185,2)*ROUND(G185,3),2)</f>
      </c>
      <c r="O185">
        <f>(I185*21)/100</f>
      </c>
      <c r="P185" t="s">
        <v>23</v>
      </c>
    </row>
    <row r="186" spans="1:5" ht="12.75">
      <c r="A186" s="35" t="s">
        <v>49</v>
      </c>
      <c r="E186" s="36" t="s">
        <v>46</v>
      </c>
    </row>
    <row r="187" spans="1:5" ht="12.75">
      <c r="A187" s="39" t="s">
        <v>51</v>
      </c>
      <c r="E187" s="38" t="s">
        <v>580</v>
      </c>
    </row>
    <row r="188" spans="1:16" ht="12.75">
      <c r="A188" s="25" t="s">
        <v>44</v>
      </c>
      <c r="B188" s="29" t="s">
        <v>306</v>
      </c>
      <c r="C188" s="29" t="s">
        <v>327</v>
      </c>
      <c r="D188" s="25" t="s">
        <v>46</v>
      </c>
      <c r="E188" s="30" t="s">
        <v>328</v>
      </c>
      <c r="F188" s="31" t="s">
        <v>303</v>
      </c>
      <c r="G188" s="32">
        <v>4</v>
      </c>
      <c r="H188" s="33">
        <v>0</v>
      </c>
      <c r="I188" s="34">
        <f>ROUND(ROUND(H188,2)*ROUND(G188,3),2)</f>
      </c>
      <c r="O188">
        <f>(I188*21)/100</f>
      </c>
      <c r="P188" t="s">
        <v>23</v>
      </c>
    </row>
    <row r="189" spans="1:5" ht="12.75">
      <c r="A189" s="35" t="s">
        <v>49</v>
      </c>
      <c r="E189" s="36" t="s">
        <v>298</v>
      </c>
    </row>
    <row r="190" spans="1:5" ht="12.75">
      <c r="A190" s="39" t="s">
        <v>51</v>
      </c>
      <c r="E190" s="38" t="s">
        <v>580</v>
      </c>
    </row>
    <row r="191" spans="1:16" ht="25.5">
      <c r="A191" s="25" t="s">
        <v>44</v>
      </c>
      <c r="B191" s="29" t="s">
        <v>309</v>
      </c>
      <c r="C191" s="29" t="s">
        <v>333</v>
      </c>
      <c r="D191" s="25" t="s">
        <v>46</v>
      </c>
      <c r="E191" s="30" t="s">
        <v>334</v>
      </c>
      <c r="F191" s="31" t="s">
        <v>303</v>
      </c>
      <c r="G191" s="32">
        <v>3</v>
      </c>
      <c r="H191" s="33">
        <v>0</v>
      </c>
      <c r="I191" s="34">
        <f>ROUND(ROUND(H191,2)*ROUND(G191,3),2)</f>
      </c>
      <c r="O191">
        <f>(I191*21)/100</f>
      </c>
      <c r="P191" t="s">
        <v>23</v>
      </c>
    </row>
    <row r="192" spans="1:5" ht="12.75">
      <c r="A192" s="35" t="s">
        <v>49</v>
      </c>
      <c r="E192" s="36" t="s">
        <v>46</v>
      </c>
    </row>
    <row r="193" spans="1:5" ht="12.75">
      <c r="A193" s="39" t="s">
        <v>51</v>
      </c>
      <c r="E193" s="38" t="s">
        <v>338</v>
      </c>
    </row>
    <row r="194" spans="1:16" ht="12.75">
      <c r="A194" s="25" t="s">
        <v>44</v>
      </c>
      <c r="B194" s="29" t="s">
        <v>314</v>
      </c>
      <c r="C194" s="29" t="s">
        <v>340</v>
      </c>
      <c r="D194" s="25" t="s">
        <v>46</v>
      </c>
      <c r="E194" s="30" t="s">
        <v>341</v>
      </c>
      <c r="F194" s="31" t="s">
        <v>303</v>
      </c>
      <c r="G194" s="32">
        <v>2</v>
      </c>
      <c r="H194" s="33">
        <v>0</v>
      </c>
      <c r="I194" s="34">
        <f>ROUND(ROUND(H194,2)*ROUND(G194,3),2)</f>
      </c>
      <c r="O194">
        <f>(I194*21)/100</f>
      </c>
      <c r="P194" t="s">
        <v>23</v>
      </c>
    </row>
    <row r="195" spans="1:5" ht="12.75">
      <c r="A195" s="35" t="s">
        <v>49</v>
      </c>
      <c r="E195" s="36" t="s">
        <v>298</v>
      </c>
    </row>
    <row r="196" spans="1:5" ht="12.75">
      <c r="A196" s="39" t="s">
        <v>51</v>
      </c>
      <c r="E196" s="38" t="s">
        <v>86</v>
      </c>
    </row>
    <row r="197" spans="1:16" ht="25.5">
      <c r="A197" s="25" t="s">
        <v>44</v>
      </c>
      <c r="B197" s="29" t="s">
        <v>318</v>
      </c>
      <c r="C197" s="29" t="s">
        <v>344</v>
      </c>
      <c r="D197" s="25" t="s">
        <v>46</v>
      </c>
      <c r="E197" s="30" t="s">
        <v>345</v>
      </c>
      <c r="F197" s="31" t="s">
        <v>90</v>
      </c>
      <c r="G197" s="32">
        <v>1017.989</v>
      </c>
      <c r="H197" s="33">
        <v>0</v>
      </c>
      <c r="I197" s="34">
        <f>ROUND(ROUND(H197,2)*ROUND(G197,3),2)</f>
      </c>
      <c r="O197">
        <f>(I197*21)/100</f>
      </c>
      <c r="P197" t="s">
        <v>23</v>
      </c>
    </row>
    <row r="198" spans="1:5" ht="12.75">
      <c r="A198" s="35" t="s">
        <v>49</v>
      </c>
      <c r="E198" s="36" t="s">
        <v>46</v>
      </c>
    </row>
    <row r="199" spans="1:5" ht="102">
      <c r="A199" s="39" t="s">
        <v>51</v>
      </c>
      <c r="E199" s="38" t="s">
        <v>694</v>
      </c>
    </row>
    <row r="200" spans="1:16" ht="25.5">
      <c r="A200" s="25" t="s">
        <v>44</v>
      </c>
      <c r="B200" s="29" t="s">
        <v>322</v>
      </c>
      <c r="C200" s="29" t="s">
        <v>348</v>
      </c>
      <c r="D200" s="25" t="s">
        <v>46</v>
      </c>
      <c r="E200" s="30" t="s">
        <v>349</v>
      </c>
      <c r="F200" s="31" t="s">
        <v>90</v>
      </c>
      <c r="G200" s="32">
        <v>1017.989</v>
      </c>
      <c r="H200" s="33">
        <v>0</v>
      </c>
      <c r="I200" s="34">
        <f>ROUND(ROUND(H200,2)*ROUND(G200,3),2)</f>
      </c>
      <c r="O200">
        <f>(I200*21)/100</f>
      </c>
      <c r="P200" t="s">
        <v>23</v>
      </c>
    </row>
    <row r="201" spans="1:5" ht="12.75">
      <c r="A201" s="35" t="s">
        <v>49</v>
      </c>
      <c r="E201" s="36" t="s">
        <v>46</v>
      </c>
    </row>
    <row r="202" spans="1:5" ht="102">
      <c r="A202" s="39" t="s">
        <v>51</v>
      </c>
      <c r="E202" s="38" t="s">
        <v>694</v>
      </c>
    </row>
    <row r="203" spans="1:16" ht="12.75">
      <c r="A203" s="25" t="s">
        <v>44</v>
      </c>
      <c r="B203" s="29" t="s">
        <v>326</v>
      </c>
      <c r="C203" s="29" t="s">
        <v>695</v>
      </c>
      <c r="D203" s="25" t="s">
        <v>46</v>
      </c>
      <c r="E203" s="30" t="s">
        <v>696</v>
      </c>
      <c r="F203" s="31" t="s">
        <v>114</v>
      </c>
      <c r="G203" s="32">
        <v>28.2</v>
      </c>
      <c r="H203" s="33">
        <v>0</v>
      </c>
      <c r="I203" s="34">
        <f>ROUND(ROUND(H203,2)*ROUND(G203,3),2)</f>
      </c>
      <c r="O203">
        <f>(I203*21)/100</f>
      </c>
      <c r="P203" t="s">
        <v>23</v>
      </c>
    </row>
    <row r="204" spans="1:5" ht="12.75">
      <c r="A204" s="35" t="s">
        <v>49</v>
      </c>
      <c r="E204" s="36" t="s">
        <v>353</v>
      </c>
    </row>
    <row r="205" spans="1:5" ht="63.75">
      <c r="A205" s="39" t="s">
        <v>51</v>
      </c>
      <c r="E205" s="38" t="s">
        <v>697</v>
      </c>
    </row>
    <row r="206" spans="1:16" ht="12.75">
      <c r="A206" s="25" t="s">
        <v>44</v>
      </c>
      <c r="B206" s="29" t="s">
        <v>330</v>
      </c>
      <c r="C206" s="29" t="s">
        <v>436</v>
      </c>
      <c r="D206" s="25" t="s">
        <v>46</v>
      </c>
      <c r="E206" s="30" t="s">
        <v>437</v>
      </c>
      <c r="F206" s="31" t="s">
        <v>114</v>
      </c>
      <c r="G206" s="32">
        <v>4.09</v>
      </c>
      <c r="H206" s="33">
        <v>0</v>
      </c>
      <c r="I206" s="34">
        <f>ROUND(ROUND(H206,2)*ROUND(G206,3),2)</f>
      </c>
      <c r="O206">
        <f>(I206*21)/100</f>
      </c>
      <c r="P206" t="s">
        <v>23</v>
      </c>
    </row>
    <row r="207" spans="1:5" ht="12.75">
      <c r="A207" s="35" t="s">
        <v>49</v>
      </c>
      <c r="E207" s="36" t="s">
        <v>46</v>
      </c>
    </row>
    <row r="208" spans="1:5" ht="25.5">
      <c r="A208" s="39" t="s">
        <v>51</v>
      </c>
      <c r="E208" s="38" t="s">
        <v>650</v>
      </c>
    </row>
    <row r="209" spans="1:16" ht="12.75">
      <c r="A209" s="25" t="s">
        <v>44</v>
      </c>
      <c r="B209" s="29" t="s">
        <v>332</v>
      </c>
      <c r="C209" s="29" t="s">
        <v>521</v>
      </c>
      <c r="D209" s="25" t="s">
        <v>46</v>
      </c>
      <c r="E209" s="30" t="s">
        <v>522</v>
      </c>
      <c r="F209" s="31" t="s">
        <v>114</v>
      </c>
      <c r="G209" s="32">
        <v>4.09</v>
      </c>
      <c r="H209" s="33">
        <v>0</v>
      </c>
      <c r="I209" s="34">
        <f>ROUND(ROUND(H209,2)*ROUND(G209,3),2)</f>
      </c>
      <c r="O209">
        <f>(I209*21)/100</f>
      </c>
      <c r="P209" t="s">
        <v>23</v>
      </c>
    </row>
    <row r="210" spans="1:5" ht="12.75">
      <c r="A210" s="35" t="s">
        <v>49</v>
      </c>
      <c r="E210" s="36" t="s">
        <v>46</v>
      </c>
    </row>
    <row r="211" spans="1:5" ht="25.5">
      <c r="A211" s="39" t="s">
        <v>51</v>
      </c>
      <c r="E211" s="38" t="s">
        <v>650</v>
      </c>
    </row>
    <row r="212" spans="1:16" ht="12.75">
      <c r="A212" s="25" t="s">
        <v>44</v>
      </c>
      <c r="B212" s="29" t="s">
        <v>335</v>
      </c>
      <c r="C212" s="29" t="s">
        <v>356</v>
      </c>
      <c r="D212" s="25" t="s">
        <v>46</v>
      </c>
      <c r="E212" s="30" t="s">
        <v>357</v>
      </c>
      <c r="F212" s="31" t="s">
        <v>90</v>
      </c>
      <c r="G212" s="32">
        <v>17.881</v>
      </c>
      <c r="H212" s="33">
        <v>0</v>
      </c>
      <c r="I212" s="34">
        <f>ROUND(ROUND(H212,2)*ROUND(G212,3),2)</f>
      </c>
      <c r="O212">
        <f>(I212*21)/100</f>
      </c>
      <c r="P212" t="s">
        <v>23</v>
      </c>
    </row>
    <row r="213" spans="1:5" ht="12.75">
      <c r="A213" s="35" t="s">
        <v>49</v>
      </c>
      <c r="E213" s="36" t="s">
        <v>46</v>
      </c>
    </row>
    <row r="214" spans="1:5" ht="63.75">
      <c r="A214" s="39" t="s">
        <v>51</v>
      </c>
      <c r="E214" s="38" t="s">
        <v>698</v>
      </c>
    </row>
    <row r="215" spans="1:16" ht="12.75">
      <c r="A215" s="25" t="s">
        <v>44</v>
      </c>
      <c r="B215" s="29" t="s">
        <v>339</v>
      </c>
      <c r="C215" s="29" t="s">
        <v>362</v>
      </c>
      <c r="D215" s="25" t="s">
        <v>46</v>
      </c>
      <c r="E215" s="30" t="s">
        <v>363</v>
      </c>
      <c r="F215" s="31" t="s">
        <v>364</v>
      </c>
      <c r="G215" s="32">
        <v>20.028</v>
      </c>
      <c r="H215" s="33">
        <v>0</v>
      </c>
      <c r="I215" s="34">
        <f>ROUND(ROUND(H215,2)*ROUND(G215,3),2)</f>
      </c>
      <c r="O215">
        <f>(I215*21)/100</f>
      </c>
      <c r="P215" t="s">
        <v>23</v>
      </c>
    </row>
    <row r="216" spans="1:5" ht="12.75">
      <c r="A216" s="35" t="s">
        <v>49</v>
      </c>
      <c r="E216" s="36" t="s">
        <v>46</v>
      </c>
    </row>
    <row r="217" spans="1:5" ht="25.5">
      <c r="A217" s="39" t="s">
        <v>51</v>
      </c>
      <c r="E217" s="38" t="s">
        <v>699</v>
      </c>
    </row>
    <row r="218" spans="1:16" ht="12.75">
      <c r="A218" s="25" t="s">
        <v>44</v>
      </c>
      <c r="B218" s="29" t="s">
        <v>342</v>
      </c>
      <c r="C218" s="29" t="s">
        <v>367</v>
      </c>
      <c r="D218" s="25" t="s">
        <v>46</v>
      </c>
      <c r="E218" s="30" t="s">
        <v>368</v>
      </c>
      <c r="F218" s="31" t="s">
        <v>71</v>
      </c>
      <c r="G218" s="32">
        <v>85.3</v>
      </c>
      <c r="H218" s="33">
        <v>0</v>
      </c>
      <c r="I218" s="34">
        <f>ROUND(ROUND(H218,2)*ROUND(G218,3),2)</f>
      </c>
      <c r="O218">
        <f>(I218*21)/100</f>
      </c>
      <c r="P218" t="s">
        <v>23</v>
      </c>
    </row>
    <row r="219" spans="1:5" ht="12.75">
      <c r="A219" s="35" t="s">
        <v>49</v>
      </c>
      <c r="E219" s="36" t="s">
        <v>91</v>
      </c>
    </row>
    <row r="220" spans="1:5" ht="191.25">
      <c r="A220" s="39" t="s">
        <v>51</v>
      </c>
      <c r="E220" s="38" t="s">
        <v>700</v>
      </c>
    </row>
    <row r="221" spans="1:16" ht="12.75">
      <c r="A221" s="25" t="s">
        <v>44</v>
      </c>
      <c r="B221" s="29" t="s">
        <v>343</v>
      </c>
      <c r="C221" s="29" t="s">
        <v>527</v>
      </c>
      <c r="D221" s="25" t="s">
        <v>46</v>
      </c>
      <c r="E221" s="30" t="s">
        <v>528</v>
      </c>
      <c r="F221" s="31" t="s">
        <v>71</v>
      </c>
      <c r="G221" s="32">
        <v>9.7</v>
      </c>
      <c r="H221" s="33">
        <v>0</v>
      </c>
      <c r="I221" s="34">
        <f>ROUND(ROUND(H221,2)*ROUND(G221,3),2)</f>
      </c>
      <c r="O221">
        <f>(I221*21)/100</f>
      </c>
      <c r="P221" t="s">
        <v>23</v>
      </c>
    </row>
    <row r="222" spans="1:5" ht="12.75">
      <c r="A222" s="35" t="s">
        <v>49</v>
      </c>
      <c r="E222" s="36" t="s">
        <v>91</v>
      </c>
    </row>
    <row r="223" spans="1:5" ht="102">
      <c r="A223" s="39" t="s">
        <v>51</v>
      </c>
      <c r="E223" s="38" t="s">
        <v>701</v>
      </c>
    </row>
    <row r="224" spans="1:16" ht="12.75">
      <c r="A224" s="25" t="s">
        <v>44</v>
      </c>
      <c r="B224" s="29" t="s">
        <v>347</v>
      </c>
      <c r="C224" s="29" t="s">
        <v>371</v>
      </c>
      <c r="D224" s="25" t="s">
        <v>46</v>
      </c>
      <c r="E224" s="30" t="s">
        <v>372</v>
      </c>
      <c r="F224" s="31" t="s">
        <v>71</v>
      </c>
      <c r="G224" s="32">
        <v>5.848</v>
      </c>
      <c r="H224" s="33">
        <v>0</v>
      </c>
      <c r="I224" s="34">
        <f>ROUND(ROUND(H224,2)*ROUND(G224,3),2)</f>
      </c>
      <c r="O224">
        <f>(I224*21)/100</f>
      </c>
      <c r="P224" t="s">
        <v>23</v>
      </c>
    </row>
    <row r="225" spans="1:5" ht="12.75">
      <c r="A225" s="35" t="s">
        <v>49</v>
      </c>
      <c r="E225" s="36" t="s">
        <v>91</v>
      </c>
    </row>
    <row r="226" spans="1:5" ht="89.25">
      <c r="A226" s="39" t="s">
        <v>51</v>
      </c>
      <c r="E226" s="38" t="s">
        <v>702</v>
      </c>
    </row>
    <row r="227" spans="1:16" ht="12.75">
      <c r="A227" s="25" t="s">
        <v>44</v>
      </c>
      <c r="B227" s="29" t="s">
        <v>350</v>
      </c>
      <c r="C227" s="29" t="s">
        <v>703</v>
      </c>
      <c r="D227" s="25" t="s">
        <v>46</v>
      </c>
      <c r="E227" s="30" t="s">
        <v>704</v>
      </c>
      <c r="F227" s="31" t="s">
        <v>114</v>
      </c>
      <c r="G227" s="32">
        <v>10.3</v>
      </c>
      <c r="H227" s="33">
        <v>0</v>
      </c>
      <c r="I227" s="34">
        <f>ROUND(ROUND(H227,2)*ROUND(G227,3),2)</f>
      </c>
      <c r="O227">
        <f>(I227*21)/100</f>
      </c>
      <c r="P227" t="s">
        <v>23</v>
      </c>
    </row>
    <row r="228" spans="1:5" ht="12.75">
      <c r="A228" s="35" t="s">
        <v>49</v>
      </c>
      <c r="E228" s="36" t="s">
        <v>91</v>
      </c>
    </row>
    <row r="229" spans="1:5" ht="12.75">
      <c r="A229" s="37" t="s">
        <v>51</v>
      </c>
      <c r="E229" s="38" t="s">
        <v>705</v>
      </c>
    </row>
  </sheetData>
  <sheetProtection sheet="1" objects="1" scenarios="1"/>
  <mergeCells count="10">
    <mergeCell ref="C3:D3"/>
    <mergeCell ref="C4:D4"/>
    <mergeCell ref="A5:A6"/>
    <mergeCell ref="B5:B6"/>
    <mergeCell ref="C5:C6"/>
    <mergeCell ref="D5:D6"/>
    <mergeCell ref="E5:E6"/>
    <mergeCell ref="F5:F6"/>
    <mergeCell ref="G5:G6"/>
    <mergeCell ref="H5:I5"/>
  </mergeCells>
  <printOptions/>
  <pageMargins left="0.75" right="0.75" top="1" bottom="1" header="0.5" footer="0.5"/>
  <pageSetup horizontalDpi="300" verticalDpi="300"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