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C:\_CR Project\projekce\P2016-037_KSÚS_Straky_PDPS\!DOS_final_07_2017\kalkulace\"/>
    </mc:Choice>
  </mc:AlternateContent>
  <xr:revisionPtr revIDLastSave="0" documentId="13_ncr:1_{309DB352-0DBF-4945-96B1-B1D32D047819}" xr6:coauthVersionLast="43" xr6:coauthVersionMax="43" xr10:uidLastSave="{00000000-0000-0000-0000-000000000000}"/>
  <bookViews>
    <workbookView xWindow="-120" yWindow="-120" windowWidth="29040" windowHeight="15840" xr2:uid="{00000000-000D-0000-FFFF-FFFF00000000}"/>
  </bookViews>
  <sheets>
    <sheet name="Rekapitulace stavby" sheetId="1" r:id="rId1"/>
    <sheet name="SO.101 - SO.101 - Komunik..." sheetId="2" r:id="rId2"/>
    <sheet name="VoN.101 - Vedlejší a osta..." sheetId="3" r:id="rId3"/>
    <sheet name="SO.102a.H - SO.102a.H - K..." sheetId="4" r:id="rId4"/>
    <sheet name="SO.102a.V - SO.102a.V - K..." sheetId="5" r:id="rId5"/>
    <sheet name="VoN.102a.V - Vedlejší a o..." sheetId="6" r:id="rId6"/>
    <sheet name="SO.102a.N - SO.102a.N - K..." sheetId="7" r:id="rId7"/>
    <sheet name="VoN.102a.N - Vedlejší a o..." sheetId="8" r:id="rId8"/>
    <sheet name="SO.102b.H - SO.102b.H - K..." sheetId="9" r:id="rId9"/>
    <sheet name="SO.102b.V - SO.102b.V - K..." sheetId="10" r:id="rId10"/>
    <sheet name="VoN.102b.V - Vedlejší a o..." sheetId="11" r:id="rId11"/>
    <sheet name="SO.102b.N - SO.102.N - Ko..." sheetId="12" r:id="rId12"/>
    <sheet name="VoN.102b.N - Vedlejší a o..." sheetId="13" r:id="rId13"/>
    <sheet name="SO.103 - SO.103 - Komunik..." sheetId="14" r:id="rId14"/>
    <sheet name="VoN.103 - Vedlejší a osta..." sheetId="15" r:id="rId15"/>
  </sheets>
  <definedNames>
    <definedName name="_xlnm._FilterDatabase" localSheetId="1" hidden="1">'SO.101 - SO.101 - Komunik...'!$C$109:$K$455</definedName>
    <definedName name="_xlnm._FilterDatabase" localSheetId="3" hidden="1">'SO.102a.H - SO.102a.H - K...'!$C$114:$K$432</definedName>
    <definedName name="_xlnm._FilterDatabase" localSheetId="6" hidden="1">'SO.102a.N - SO.102a.N - K...'!$C$103:$K$202</definedName>
    <definedName name="_xlnm._FilterDatabase" localSheetId="4" hidden="1">'SO.102a.V - SO.102a.V - K...'!$C$110:$K$350</definedName>
    <definedName name="_xlnm._FilterDatabase" localSheetId="8" hidden="1">'SO.102b.H - SO.102b.H - K...'!$C$117:$K$473</definedName>
    <definedName name="_xlnm._FilterDatabase" localSheetId="11" hidden="1">'SO.102b.N - SO.102.N - Ko...'!$C$104:$K$196</definedName>
    <definedName name="_xlnm._FilterDatabase" localSheetId="9" hidden="1">'SO.102b.V - SO.102b.V - K...'!$C$108:$K$326</definedName>
    <definedName name="_xlnm._FilterDatabase" localSheetId="13" hidden="1">'SO.103 - SO.103 - Komunik...'!$C$115:$K$582</definedName>
    <definedName name="_xlnm._FilterDatabase" localSheetId="2" hidden="1">'VoN.101 - Vedlejší a osta...'!$C$87:$K$113</definedName>
    <definedName name="_xlnm._FilterDatabase" localSheetId="7" hidden="1">'VoN.102a.N - Vedlejší a o...'!$C$92:$K$97</definedName>
    <definedName name="_xlnm._FilterDatabase" localSheetId="5" hidden="1">'VoN.102a.V - Vedlejší a o...'!$C$93:$K$119</definedName>
    <definedName name="_xlnm._FilterDatabase" localSheetId="12" hidden="1">'VoN.102b.N - Vedlejší a o...'!$C$92:$K$97</definedName>
    <definedName name="_xlnm._FilterDatabase" localSheetId="10" hidden="1">'VoN.102b.V - Vedlejší a o...'!$C$93:$K$117</definedName>
    <definedName name="_xlnm._FilterDatabase" localSheetId="14" hidden="1">'VoN.103 - Vedlejší a osta...'!$C$87:$K$113</definedName>
    <definedName name="_xlnm.Print_Titles" localSheetId="0">'Rekapitulace stavby'!$52:$52</definedName>
    <definedName name="_xlnm.Print_Titles" localSheetId="1">'SO.101 - SO.101 - Komunik...'!$109:$109</definedName>
    <definedName name="_xlnm.Print_Titles" localSheetId="3">'SO.102a.H - SO.102a.H - K...'!$114:$114</definedName>
    <definedName name="_xlnm.Print_Titles" localSheetId="6">'SO.102a.N - SO.102a.N - K...'!$103:$103</definedName>
    <definedName name="_xlnm.Print_Titles" localSheetId="4">'SO.102a.V - SO.102a.V - K...'!$110:$110</definedName>
    <definedName name="_xlnm.Print_Titles" localSheetId="8">'SO.102b.H - SO.102b.H - K...'!$117:$117</definedName>
    <definedName name="_xlnm.Print_Titles" localSheetId="11">'SO.102b.N - SO.102.N - Ko...'!$104:$104</definedName>
    <definedName name="_xlnm.Print_Titles" localSheetId="9">'SO.102b.V - SO.102b.V - K...'!$108:$108</definedName>
    <definedName name="_xlnm.Print_Titles" localSheetId="13">'SO.103 - SO.103 - Komunik...'!$115:$115</definedName>
    <definedName name="_xlnm.Print_Titles" localSheetId="2">'VoN.101 - Vedlejší a osta...'!$87:$87</definedName>
    <definedName name="_xlnm.Print_Titles" localSheetId="7">'VoN.102a.N - Vedlejší a o...'!$92:$92</definedName>
    <definedName name="_xlnm.Print_Titles" localSheetId="5">'VoN.102a.V - Vedlejší a o...'!$93:$93</definedName>
    <definedName name="_xlnm.Print_Titles" localSheetId="12">'VoN.102b.N - Vedlejší a o...'!$92:$92</definedName>
    <definedName name="_xlnm.Print_Titles" localSheetId="10">'VoN.102b.V - Vedlejší a o...'!$93:$93</definedName>
    <definedName name="_xlnm.Print_Titles" localSheetId="14">'VoN.103 - Vedlejší a osta...'!$87:$87</definedName>
    <definedName name="_xlnm.Print_Area" localSheetId="0">'Rekapitulace stavby'!$D$4:$AO$36,'Rekapitulace stavby'!$C$42:$AQ$81</definedName>
    <definedName name="_xlnm.Print_Area" localSheetId="1">'SO.101 - SO.101 - Komunik...'!$C$4:$J$41,'SO.101 - SO.101 - Komunik...'!$C$47:$J$89,'SO.101 - SO.101 - Komunik...'!$C$95:$K$455</definedName>
    <definedName name="_xlnm.Print_Area" localSheetId="3">'SO.102a.H - SO.102a.H - K...'!$C$4:$J$43,'SO.102a.H - SO.102a.H - K...'!$C$49:$J$92,'SO.102a.H - SO.102a.H - K...'!$C$98:$K$432</definedName>
    <definedName name="_xlnm.Print_Area" localSheetId="6">'SO.102a.N - SO.102a.N - K...'!$C$4:$J$43,'SO.102a.N - SO.102a.N - K...'!$C$49:$J$81,'SO.102a.N - SO.102a.N - K...'!$C$87:$K$202</definedName>
    <definedName name="_xlnm.Print_Area" localSheetId="4">'SO.102a.V - SO.102a.V - K...'!$C$4:$J$43,'SO.102a.V - SO.102a.V - K...'!$C$49:$J$88,'SO.102a.V - SO.102a.V - K...'!$C$94:$K$350</definedName>
    <definedName name="_xlnm.Print_Area" localSheetId="8">'SO.102b.H - SO.102b.H - K...'!$C$4:$J$43,'SO.102b.H - SO.102b.H - K...'!$C$49:$J$95,'SO.102b.H - SO.102b.H - K...'!$C$101:$K$473</definedName>
    <definedName name="_xlnm.Print_Area" localSheetId="11">'SO.102b.N - SO.102.N - Ko...'!$C$4:$J$43,'SO.102b.N - SO.102.N - Ko...'!$C$49:$J$82,'SO.102b.N - SO.102.N - Ko...'!$C$88:$K$196</definedName>
    <definedName name="_xlnm.Print_Area" localSheetId="9">'SO.102b.V - SO.102b.V - K...'!$C$4:$J$43,'SO.102b.V - SO.102b.V - K...'!$C$49:$J$86,'SO.102b.V - SO.102b.V - K...'!$C$92:$K$326</definedName>
    <definedName name="_xlnm.Print_Area" localSheetId="13">'SO.103 - SO.103 - Komunik...'!$C$4:$J$41,'SO.103 - SO.103 - Komunik...'!$C$47:$J$95,'SO.103 - SO.103 - Komunik...'!$C$101:$K$582</definedName>
    <definedName name="_xlnm.Print_Area" localSheetId="2">'VoN.101 - Vedlejší a osta...'!$C$4:$J$41,'VoN.101 - Vedlejší a osta...'!$C$47:$J$67,'VoN.101 - Vedlejší a osta...'!$C$73:$K$113</definedName>
    <definedName name="_xlnm.Print_Area" localSheetId="7">'VoN.102a.N - Vedlejší a o...'!$C$4:$J$43,'VoN.102a.N - Vedlejší a o...'!$C$49:$J$70,'VoN.102a.N - Vedlejší a o...'!$C$76:$K$97</definedName>
    <definedName name="_xlnm.Print_Area" localSheetId="5">'VoN.102a.V - Vedlejší a o...'!$C$4:$J$43,'VoN.102a.V - Vedlejší a o...'!$C$49:$J$71,'VoN.102a.V - Vedlejší a o...'!$C$77:$K$119</definedName>
    <definedName name="_xlnm.Print_Area" localSheetId="12">'VoN.102b.N - Vedlejší a o...'!$C$4:$J$43,'VoN.102b.N - Vedlejší a o...'!$C$49:$J$70,'VoN.102b.N - Vedlejší a o...'!$C$76:$K$97</definedName>
    <definedName name="_xlnm.Print_Area" localSheetId="10">'VoN.102b.V - Vedlejší a o...'!$C$4:$J$43,'VoN.102b.V - Vedlejší a o...'!$C$49:$J$71,'VoN.102b.V - Vedlejší a o...'!$C$77:$K$117</definedName>
    <definedName name="_xlnm.Print_Area" localSheetId="14">'VoN.103 - Vedlejší a osta...'!$C$4:$J$41,'VoN.103 - Vedlejší a osta...'!$C$47:$J$67,'VoN.103 - Vedlejší a osta...'!$C$73:$K$113</definedName>
  </definedNames>
  <calcPr calcId="181029"/>
</workbook>
</file>

<file path=xl/calcChain.xml><?xml version="1.0" encoding="utf-8"?>
<calcChain xmlns="http://schemas.openxmlformats.org/spreadsheetml/2006/main">
  <c r="J39" i="15" l="1"/>
  <c r="J38" i="15"/>
  <c r="AY80" i="1"/>
  <c r="J37" i="15"/>
  <c r="AX80" i="1"/>
  <c r="BI113" i="15"/>
  <c r="BH113" i="15"/>
  <c r="BG113" i="15"/>
  <c r="F37" i="15" s="1"/>
  <c r="BB80" i="1" s="1"/>
  <c r="BF113" i="15"/>
  <c r="T113" i="15"/>
  <c r="R113" i="15"/>
  <c r="P113" i="15"/>
  <c r="BK113" i="15"/>
  <c r="J113" i="15"/>
  <c r="BE113" i="15"/>
  <c r="BI112" i="15"/>
  <c r="BH112" i="15"/>
  <c r="BG112" i="15"/>
  <c r="BF112" i="15"/>
  <c r="T112" i="15"/>
  <c r="R112" i="15"/>
  <c r="R108" i="15" s="1"/>
  <c r="P112" i="15"/>
  <c r="BK112" i="15"/>
  <c r="J112" i="15"/>
  <c r="BE112" i="15" s="1"/>
  <c r="BI111" i="15"/>
  <c r="BH111" i="15"/>
  <c r="BG111" i="15"/>
  <c r="BF111" i="15"/>
  <c r="T111" i="15"/>
  <c r="R111" i="15"/>
  <c r="P111" i="15"/>
  <c r="P108" i="15" s="1"/>
  <c r="BK111" i="15"/>
  <c r="J111" i="15"/>
  <c r="BE111" i="15"/>
  <c r="BI110" i="15"/>
  <c r="BH110" i="15"/>
  <c r="BG110" i="15"/>
  <c r="BF110" i="15"/>
  <c r="T110" i="15"/>
  <c r="T108" i="15" s="1"/>
  <c r="R110" i="15"/>
  <c r="P110" i="15"/>
  <c r="BK110" i="15"/>
  <c r="J110" i="15"/>
  <c r="BE110" i="15"/>
  <c r="BI109" i="15"/>
  <c r="BH109" i="15"/>
  <c r="BG109" i="15"/>
  <c r="BF109" i="15"/>
  <c r="T109" i="15"/>
  <c r="R109" i="15"/>
  <c r="P109" i="15"/>
  <c r="BK109" i="15"/>
  <c r="BK108" i="15" s="1"/>
  <c r="J108" i="15" s="1"/>
  <c r="J66" i="15" s="1"/>
  <c r="J109" i="15"/>
  <c r="BE109" i="15" s="1"/>
  <c r="BI107" i="15"/>
  <c r="BH107" i="15"/>
  <c r="BG107" i="15"/>
  <c r="BF107" i="15"/>
  <c r="T107" i="15"/>
  <c r="R107" i="15"/>
  <c r="P107" i="15"/>
  <c r="BK107" i="15"/>
  <c r="J107" i="15"/>
  <c r="BE107" i="15"/>
  <c r="BI106" i="15"/>
  <c r="BH106" i="15"/>
  <c r="BG106" i="15"/>
  <c r="BF106" i="15"/>
  <c r="T106" i="15"/>
  <c r="R106" i="15"/>
  <c r="P106" i="15"/>
  <c r="BK106" i="15"/>
  <c r="J106" i="15"/>
  <c r="BE106" i="15" s="1"/>
  <c r="BI105" i="15"/>
  <c r="BH105" i="15"/>
  <c r="BG105" i="15"/>
  <c r="BF105" i="15"/>
  <c r="T105" i="15"/>
  <c r="R105" i="15"/>
  <c r="P105" i="15"/>
  <c r="BK105" i="15"/>
  <c r="J105" i="15"/>
  <c r="BE105" i="15"/>
  <c r="BI104" i="15"/>
  <c r="BH104" i="15"/>
  <c r="BG104" i="15"/>
  <c r="BF104" i="15"/>
  <c r="T104" i="15"/>
  <c r="R104" i="15"/>
  <c r="P104" i="15"/>
  <c r="BK104" i="15"/>
  <c r="J104" i="15"/>
  <c r="BE104" i="15"/>
  <c r="BI103" i="15"/>
  <c r="BH103" i="15"/>
  <c r="BG103" i="15"/>
  <c r="BF103" i="15"/>
  <c r="T103" i="15"/>
  <c r="R103" i="15"/>
  <c r="P103" i="15"/>
  <c r="BK103" i="15"/>
  <c r="J103" i="15"/>
  <c r="BE103" i="15"/>
  <c r="BI102" i="15"/>
  <c r="BH102" i="15"/>
  <c r="BG102" i="15"/>
  <c r="BF102" i="15"/>
  <c r="T102" i="15"/>
  <c r="R102" i="15"/>
  <c r="P102" i="15"/>
  <c r="BK102" i="15"/>
  <c r="J102" i="15"/>
  <c r="BE102" i="15" s="1"/>
  <c r="BI101" i="15"/>
  <c r="BH101" i="15"/>
  <c r="BG101" i="15"/>
  <c r="BF101" i="15"/>
  <c r="J36" i="15" s="1"/>
  <c r="AW80" i="1" s="1"/>
  <c r="T101" i="15"/>
  <c r="R101" i="15"/>
  <c r="P101" i="15"/>
  <c r="P90" i="15" s="1"/>
  <c r="P89" i="15" s="1"/>
  <c r="P88" i="15" s="1"/>
  <c r="AU80" i="1" s="1"/>
  <c r="BK101" i="15"/>
  <c r="J101" i="15"/>
  <c r="BE101" i="15"/>
  <c r="BI100" i="15"/>
  <c r="BH100" i="15"/>
  <c r="BG100" i="15"/>
  <c r="BF100" i="15"/>
  <c r="T100" i="15"/>
  <c r="R100" i="15"/>
  <c r="P100" i="15"/>
  <c r="BK100" i="15"/>
  <c r="J100" i="15"/>
  <c r="BE100" i="15"/>
  <c r="BI99" i="15"/>
  <c r="BH99" i="15"/>
  <c r="BG99" i="15"/>
  <c r="BF99" i="15"/>
  <c r="T99" i="15"/>
  <c r="R99" i="15"/>
  <c r="P99" i="15"/>
  <c r="BK99" i="15"/>
  <c r="J99" i="15"/>
  <c r="BE99" i="15"/>
  <c r="BI98" i="15"/>
  <c r="BH98" i="15"/>
  <c r="BG98" i="15"/>
  <c r="BF98" i="15"/>
  <c r="T98" i="15"/>
  <c r="R98" i="15"/>
  <c r="P98" i="15"/>
  <c r="BK98" i="15"/>
  <c r="J98" i="15"/>
  <c r="BE98" i="15" s="1"/>
  <c r="BI97" i="15"/>
  <c r="BH97" i="15"/>
  <c r="BG97" i="15"/>
  <c r="BF97" i="15"/>
  <c r="T97" i="15"/>
  <c r="R97" i="15"/>
  <c r="P97" i="15"/>
  <c r="BK97" i="15"/>
  <c r="J97" i="15"/>
  <c r="BE97" i="15"/>
  <c r="BI96" i="15"/>
  <c r="BH96" i="15"/>
  <c r="BG96" i="15"/>
  <c r="BF96" i="15"/>
  <c r="T96" i="15"/>
  <c r="R96" i="15"/>
  <c r="P96" i="15"/>
  <c r="BK96" i="15"/>
  <c r="J96" i="15"/>
  <c r="BE96" i="15"/>
  <c r="BI95" i="15"/>
  <c r="BH95" i="15"/>
  <c r="BG95" i="15"/>
  <c r="BF95" i="15"/>
  <c r="T95" i="15"/>
  <c r="R95" i="15"/>
  <c r="P95" i="15"/>
  <c r="BK95" i="15"/>
  <c r="J95" i="15"/>
  <c r="BE95" i="15"/>
  <c r="BI94" i="15"/>
  <c r="BH94" i="15"/>
  <c r="BG94" i="15"/>
  <c r="BF94" i="15"/>
  <c r="T94" i="15"/>
  <c r="R94" i="15"/>
  <c r="P94" i="15"/>
  <c r="BK94" i="15"/>
  <c r="J94" i="15"/>
  <c r="BE94" i="15" s="1"/>
  <c r="BI93" i="15"/>
  <c r="BH93" i="15"/>
  <c r="BG93" i="15"/>
  <c r="BF93" i="15"/>
  <c r="T93" i="15"/>
  <c r="R93" i="15"/>
  <c r="P93" i="15"/>
  <c r="BK93" i="15"/>
  <c r="J93" i="15"/>
  <c r="BE93" i="15"/>
  <c r="BI92" i="15"/>
  <c r="BH92" i="15"/>
  <c r="BG92" i="15"/>
  <c r="BF92" i="15"/>
  <c r="T92" i="15"/>
  <c r="R92" i="15"/>
  <c r="P92" i="15"/>
  <c r="BK92" i="15"/>
  <c r="J92" i="15"/>
  <c r="BE92" i="15"/>
  <c r="BI91" i="15"/>
  <c r="BH91" i="15"/>
  <c r="BG91" i="15"/>
  <c r="BF91" i="15"/>
  <c r="T91" i="15"/>
  <c r="R91" i="15"/>
  <c r="R90" i="15" s="1"/>
  <c r="P91" i="15"/>
  <c r="BK91" i="15"/>
  <c r="J91" i="15"/>
  <c r="BE91" i="15" s="1"/>
  <c r="J85" i="15"/>
  <c r="J84" i="15"/>
  <c r="F84" i="15"/>
  <c r="F82" i="15"/>
  <c r="E80" i="15"/>
  <c r="J59" i="15"/>
  <c r="J58" i="15"/>
  <c r="F58" i="15"/>
  <c r="F56" i="15"/>
  <c r="E54" i="15"/>
  <c r="J20" i="15"/>
  <c r="E20" i="15"/>
  <c r="F59" i="15" s="1"/>
  <c r="F85" i="15"/>
  <c r="J19" i="15"/>
  <c r="J14" i="15"/>
  <c r="J82" i="15" s="1"/>
  <c r="J56" i="15"/>
  <c r="E7" i="15"/>
  <c r="E76" i="15"/>
  <c r="E50" i="15"/>
  <c r="J39" i="14"/>
  <c r="J38" i="14"/>
  <c r="AY79" i="1"/>
  <c r="J37" i="14"/>
  <c r="AX79" i="1"/>
  <c r="BI582" i="14"/>
  <c r="BH582" i="14"/>
  <c r="BG582" i="14"/>
  <c r="BF582" i="14"/>
  <c r="T582" i="14"/>
  <c r="R582" i="14"/>
  <c r="P582" i="14"/>
  <c r="BK582" i="14"/>
  <c r="BK578" i="14" s="1"/>
  <c r="J578" i="14" s="1"/>
  <c r="J94" i="14" s="1"/>
  <c r="J582" i="14"/>
  <c r="BE582" i="14"/>
  <c r="BI581" i="14"/>
  <c r="BH581" i="14"/>
  <c r="BG581" i="14"/>
  <c r="BF581" i="14"/>
  <c r="T581" i="14"/>
  <c r="R581" i="14"/>
  <c r="P581" i="14"/>
  <c r="BK581" i="14"/>
  <c r="J581" i="14"/>
  <c r="BE581" i="14" s="1"/>
  <c r="BI580" i="14"/>
  <c r="BH580" i="14"/>
  <c r="BG580" i="14"/>
  <c r="BF580" i="14"/>
  <c r="T580" i="14"/>
  <c r="R580" i="14"/>
  <c r="R578" i="14" s="1"/>
  <c r="P580" i="14"/>
  <c r="BK580" i="14"/>
  <c r="J580" i="14"/>
  <c r="BE580" i="14"/>
  <c r="BI579" i="14"/>
  <c r="BH579" i="14"/>
  <c r="BG579" i="14"/>
  <c r="BF579" i="14"/>
  <c r="T579" i="14"/>
  <c r="T578" i="14" s="1"/>
  <c r="R579" i="14"/>
  <c r="P579" i="14"/>
  <c r="P578" i="14"/>
  <c r="BK579" i="14"/>
  <c r="J579" i="14"/>
  <c r="BE579" i="14"/>
  <c r="BI576" i="14"/>
  <c r="BH576" i="14"/>
  <c r="BG576" i="14"/>
  <c r="BF576" i="14"/>
  <c r="T576" i="14"/>
  <c r="T575" i="14" s="1"/>
  <c r="R576" i="14"/>
  <c r="R575" i="14"/>
  <c r="P576" i="14"/>
  <c r="P575" i="14"/>
  <c r="BK576" i="14"/>
  <c r="BK575" i="14"/>
  <c r="J575" i="14"/>
  <c r="J93" i="14" s="1"/>
  <c r="J576" i="14"/>
  <c r="BE576" i="14"/>
  <c r="BI571" i="14"/>
  <c r="BH571" i="14"/>
  <c r="BG571" i="14"/>
  <c r="BF571" i="14"/>
  <c r="T571" i="14"/>
  <c r="R571" i="14"/>
  <c r="P571" i="14"/>
  <c r="BK571" i="14"/>
  <c r="J571" i="14"/>
  <c r="BE571" i="14"/>
  <c r="BI566" i="14"/>
  <c r="BH566" i="14"/>
  <c r="BG566" i="14"/>
  <c r="BF566" i="14"/>
  <c r="T566" i="14"/>
  <c r="R566" i="14"/>
  <c r="P566" i="14"/>
  <c r="BK566" i="14"/>
  <c r="J566" i="14"/>
  <c r="BE566" i="14"/>
  <c r="BI563" i="14"/>
  <c r="BH563" i="14"/>
  <c r="BG563" i="14"/>
  <c r="BF563" i="14"/>
  <c r="T563" i="14"/>
  <c r="R563" i="14"/>
  <c r="P563" i="14"/>
  <c r="BK563" i="14"/>
  <c r="J563" i="14"/>
  <c r="BE563" i="14" s="1"/>
  <c r="BI560" i="14"/>
  <c r="BH560" i="14"/>
  <c r="BG560" i="14"/>
  <c r="BF560" i="14"/>
  <c r="T560" i="14"/>
  <c r="R560" i="14"/>
  <c r="P560" i="14"/>
  <c r="BK560" i="14"/>
  <c r="J560" i="14"/>
  <c r="BE560" i="14"/>
  <c r="BI556" i="14"/>
  <c r="BH556" i="14"/>
  <c r="BG556" i="14"/>
  <c r="BF556" i="14"/>
  <c r="T556" i="14"/>
  <c r="R556" i="14"/>
  <c r="P556" i="14"/>
  <c r="BK556" i="14"/>
  <c r="J556" i="14"/>
  <c r="BE556" i="14"/>
  <c r="BI552" i="14"/>
  <c r="BH552" i="14"/>
  <c r="BG552" i="14"/>
  <c r="BF552" i="14"/>
  <c r="T552" i="14"/>
  <c r="R552" i="14"/>
  <c r="P552" i="14"/>
  <c r="BK552" i="14"/>
  <c r="J552" i="14"/>
  <c r="BE552" i="14"/>
  <c r="BI548" i="14"/>
  <c r="BH548" i="14"/>
  <c r="BG548" i="14"/>
  <c r="BF548" i="14"/>
  <c r="T548" i="14"/>
  <c r="R548" i="14"/>
  <c r="P548" i="14"/>
  <c r="BK548" i="14"/>
  <c r="J548" i="14"/>
  <c r="BE548" i="14" s="1"/>
  <c r="BI545" i="14"/>
  <c r="BH545" i="14"/>
  <c r="BG545" i="14"/>
  <c r="BF545" i="14"/>
  <c r="T545" i="14"/>
  <c r="R545" i="14"/>
  <c r="P545" i="14"/>
  <c r="BK545" i="14"/>
  <c r="J545" i="14"/>
  <c r="BE545" i="14"/>
  <c r="BI542" i="14"/>
  <c r="BH542" i="14"/>
  <c r="BG542" i="14"/>
  <c r="BF542" i="14"/>
  <c r="T542" i="14"/>
  <c r="R542" i="14"/>
  <c r="P542" i="14"/>
  <c r="BK542" i="14"/>
  <c r="J542" i="14"/>
  <c r="BE542" i="14"/>
  <c r="BI537" i="14"/>
  <c r="BH537" i="14"/>
  <c r="BG537" i="14"/>
  <c r="BF537" i="14"/>
  <c r="T537" i="14"/>
  <c r="R537" i="14"/>
  <c r="P537" i="14"/>
  <c r="BK537" i="14"/>
  <c r="J537" i="14"/>
  <c r="BE537" i="14"/>
  <c r="BI531" i="14"/>
  <c r="BH531" i="14"/>
  <c r="BG531" i="14"/>
  <c r="BF531" i="14"/>
  <c r="T531" i="14"/>
  <c r="T530" i="14"/>
  <c r="R531" i="14"/>
  <c r="P531" i="14"/>
  <c r="P530" i="14" s="1"/>
  <c r="BK531" i="14"/>
  <c r="J531" i="14"/>
  <c r="BE531" i="14" s="1"/>
  <c r="BI528" i="14"/>
  <c r="BH528" i="14"/>
  <c r="BG528" i="14"/>
  <c r="BF528" i="14"/>
  <c r="T528" i="14"/>
  <c r="T527" i="14"/>
  <c r="R528" i="14"/>
  <c r="R527" i="14"/>
  <c r="P528" i="14"/>
  <c r="P527" i="14" s="1"/>
  <c r="BK528" i="14"/>
  <c r="BK527" i="14"/>
  <c r="J527" i="14" s="1"/>
  <c r="J91" i="14" s="1"/>
  <c r="J528" i="14"/>
  <c r="BE528" i="14" s="1"/>
  <c r="BI525" i="14"/>
  <c r="BH525" i="14"/>
  <c r="BG525" i="14"/>
  <c r="BF525" i="14"/>
  <c r="T525" i="14"/>
  <c r="R525" i="14"/>
  <c r="P525" i="14"/>
  <c r="BK525" i="14"/>
  <c r="J525" i="14"/>
  <c r="BE525" i="14" s="1"/>
  <c r="BI523" i="14"/>
  <c r="BH523" i="14"/>
  <c r="BG523" i="14"/>
  <c r="BF523" i="14"/>
  <c r="T523" i="14"/>
  <c r="R523" i="14"/>
  <c r="P523" i="14"/>
  <c r="BK523" i="14"/>
  <c r="J523" i="14"/>
  <c r="BE523" i="14"/>
  <c r="BI517" i="14"/>
  <c r="BH517" i="14"/>
  <c r="BG517" i="14"/>
  <c r="BF517" i="14"/>
  <c r="T517" i="14"/>
  <c r="R517" i="14"/>
  <c r="P517" i="14"/>
  <c r="BK517" i="14"/>
  <c r="J517" i="14"/>
  <c r="BE517" i="14"/>
  <c r="BI515" i="14"/>
  <c r="BH515" i="14"/>
  <c r="BG515" i="14"/>
  <c r="BF515" i="14"/>
  <c r="T515" i="14"/>
  <c r="R515" i="14"/>
  <c r="P515" i="14"/>
  <c r="BK515" i="14"/>
  <c r="J515" i="14"/>
  <c r="BE515" i="14"/>
  <c r="BI510" i="14"/>
  <c r="BH510" i="14"/>
  <c r="BG510" i="14"/>
  <c r="BF510" i="14"/>
  <c r="T510" i="14"/>
  <c r="R510" i="14"/>
  <c r="P510" i="14"/>
  <c r="BK510" i="14"/>
  <c r="J510" i="14"/>
  <c r="BE510" i="14" s="1"/>
  <c r="BI506" i="14"/>
  <c r="BH506" i="14"/>
  <c r="BG506" i="14"/>
  <c r="BF506" i="14"/>
  <c r="T506" i="14"/>
  <c r="R506" i="14"/>
  <c r="P506" i="14"/>
  <c r="P498" i="14" s="1"/>
  <c r="BK506" i="14"/>
  <c r="J506" i="14"/>
  <c r="BE506" i="14"/>
  <c r="BI503" i="14"/>
  <c r="BH503" i="14"/>
  <c r="BG503" i="14"/>
  <c r="BF503" i="14"/>
  <c r="T503" i="14"/>
  <c r="T498" i="14" s="1"/>
  <c r="R503" i="14"/>
  <c r="P503" i="14"/>
  <c r="BK503" i="14"/>
  <c r="J503" i="14"/>
  <c r="BE503" i="14"/>
  <c r="BI499" i="14"/>
  <c r="BH499" i="14"/>
  <c r="BG499" i="14"/>
  <c r="BF499" i="14"/>
  <c r="T499" i="14"/>
  <c r="R499" i="14"/>
  <c r="R498" i="14"/>
  <c r="P499" i="14"/>
  <c r="BK499" i="14"/>
  <c r="BK498" i="14" s="1"/>
  <c r="J498" i="14" s="1"/>
  <c r="J499" i="14"/>
  <c r="BE499" i="14" s="1"/>
  <c r="J90" i="14"/>
  <c r="BI494" i="14"/>
  <c r="BH494" i="14"/>
  <c r="BG494" i="14"/>
  <c r="BF494" i="14"/>
  <c r="T494" i="14"/>
  <c r="R494" i="14"/>
  <c r="P494" i="14"/>
  <c r="BK494" i="14"/>
  <c r="J494" i="14"/>
  <c r="BE494" i="14"/>
  <c r="BI492" i="14"/>
  <c r="BH492" i="14"/>
  <c r="BG492" i="14"/>
  <c r="BF492" i="14"/>
  <c r="T492" i="14"/>
  <c r="R492" i="14"/>
  <c r="P492" i="14"/>
  <c r="BK492" i="14"/>
  <c r="J492" i="14"/>
  <c r="BE492" i="14" s="1"/>
  <c r="BI488" i="14"/>
  <c r="BH488" i="14"/>
  <c r="BG488" i="14"/>
  <c r="BF488" i="14"/>
  <c r="T488" i="14"/>
  <c r="R488" i="14"/>
  <c r="P488" i="14"/>
  <c r="BK488" i="14"/>
  <c r="J488" i="14"/>
  <c r="BE488" i="14"/>
  <c r="BI486" i="14"/>
  <c r="BH486" i="14"/>
  <c r="BG486" i="14"/>
  <c r="BF486" i="14"/>
  <c r="T486" i="14"/>
  <c r="R486" i="14"/>
  <c r="P486" i="14"/>
  <c r="BK486" i="14"/>
  <c r="J486" i="14"/>
  <c r="BE486" i="14"/>
  <c r="BI482" i="14"/>
  <c r="BH482" i="14"/>
  <c r="BG482" i="14"/>
  <c r="BF482" i="14"/>
  <c r="T482" i="14"/>
  <c r="R482" i="14"/>
  <c r="P482" i="14"/>
  <c r="BK482" i="14"/>
  <c r="J482" i="14"/>
  <c r="BE482" i="14"/>
  <c r="BI480" i="14"/>
  <c r="BH480" i="14"/>
  <c r="BG480" i="14"/>
  <c r="BF480" i="14"/>
  <c r="T480" i="14"/>
  <c r="R480" i="14"/>
  <c r="P480" i="14"/>
  <c r="BK480" i="14"/>
  <c r="J480" i="14"/>
  <c r="BE480" i="14" s="1"/>
  <c r="BI475" i="14"/>
  <c r="BH475" i="14"/>
  <c r="BG475" i="14"/>
  <c r="BF475" i="14"/>
  <c r="T475" i="14"/>
  <c r="R475" i="14"/>
  <c r="P475" i="14"/>
  <c r="BK475" i="14"/>
  <c r="J475" i="14"/>
  <c r="BE475" i="14"/>
  <c r="BI471" i="14"/>
  <c r="BH471" i="14"/>
  <c r="BG471" i="14"/>
  <c r="BF471" i="14"/>
  <c r="T471" i="14"/>
  <c r="R471" i="14"/>
  <c r="P471" i="14"/>
  <c r="BK471" i="14"/>
  <c r="J471" i="14"/>
  <c r="BE471" i="14"/>
  <c r="BI464" i="14"/>
  <c r="BH464" i="14"/>
  <c r="BG464" i="14"/>
  <c r="BF464" i="14"/>
  <c r="T464" i="14"/>
  <c r="R464" i="14"/>
  <c r="P464" i="14"/>
  <c r="BK464" i="14"/>
  <c r="J464" i="14"/>
  <c r="BE464" i="14"/>
  <c r="BI462" i="14"/>
  <c r="BH462" i="14"/>
  <c r="BG462" i="14"/>
  <c r="BF462" i="14"/>
  <c r="T462" i="14"/>
  <c r="R462" i="14"/>
  <c r="P462" i="14"/>
  <c r="BK462" i="14"/>
  <c r="J462" i="14"/>
  <c r="BE462" i="14" s="1"/>
  <c r="BI458" i="14"/>
  <c r="BH458" i="14"/>
  <c r="BG458" i="14"/>
  <c r="BF458" i="14"/>
  <c r="T458" i="14"/>
  <c r="R458" i="14"/>
  <c r="P458" i="14"/>
  <c r="BK458" i="14"/>
  <c r="J458" i="14"/>
  <c r="BE458" i="14"/>
  <c r="BI456" i="14"/>
  <c r="BH456" i="14"/>
  <c r="BG456" i="14"/>
  <c r="BF456" i="14"/>
  <c r="T456" i="14"/>
  <c r="T455" i="14" s="1"/>
  <c r="R456" i="14"/>
  <c r="P456" i="14"/>
  <c r="P455" i="14"/>
  <c r="BK456" i="14"/>
  <c r="J456" i="14"/>
  <c r="BE456" i="14"/>
  <c r="BI446" i="14"/>
  <c r="BH446" i="14"/>
  <c r="BG446" i="14"/>
  <c r="BF446" i="14"/>
  <c r="T446" i="14"/>
  <c r="R446" i="14"/>
  <c r="P446" i="14"/>
  <c r="BK446" i="14"/>
  <c r="J446" i="14"/>
  <c r="BE446" i="14"/>
  <c r="BI444" i="14"/>
  <c r="BH444" i="14"/>
  <c r="BG444" i="14"/>
  <c r="BF444" i="14"/>
  <c r="T444" i="14"/>
  <c r="R444" i="14"/>
  <c r="P444" i="14"/>
  <c r="BK444" i="14"/>
  <c r="J444" i="14"/>
  <c r="BE444" i="14"/>
  <c r="BI442" i="14"/>
  <c r="BH442" i="14"/>
  <c r="BG442" i="14"/>
  <c r="BF442" i="14"/>
  <c r="T442" i="14"/>
  <c r="R442" i="14"/>
  <c r="P442" i="14"/>
  <c r="BK442" i="14"/>
  <c r="J442" i="14"/>
  <c r="BE442" i="14" s="1"/>
  <c r="BI439" i="14"/>
  <c r="BH439" i="14"/>
  <c r="BG439" i="14"/>
  <c r="BF439" i="14"/>
  <c r="T439" i="14"/>
  <c r="R439" i="14"/>
  <c r="P439" i="14"/>
  <c r="P435" i="14" s="1"/>
  <c r="BK439" i="14"/>
  <c r="J439" i="14"/>
  <c r="BE439" i="14"/>
  <c r="BI436" i="14"/>
  <c r="BH436" i="14"/>
  <c r="BG436" i="14"/>
  <c r="BF436" i="14"/>
  <c r="T436" i="14"/>
  <c r="T435" i="14" s="1"/>
  <c r="R436" i="14"/>
  <c r="P436" i="14"/>
  <c r="BK436" i="14"/>
  <c r="BK435" i="14" s="1"/>
  <c r="J436" i="14"/>
  <c r="BE436" i="14"/>
  <c r="BI432" i="14"/>
  <c r="BH432" i="14"/>
  <c r="BG432" i="14"/>
  <c r="BF432" i="14"/>
  <c r="T432" i="14"/>
  <c r="R432" i="14"/>
  <c r="P432" i="14"/>
  <c r="BK432" i="14"/>
  <c r="J432" i="14"/>
  <c r="BE432" i="14"/>
  <c r="BI427" i="14"/>
  <c r="BH427" i="14"/>
  <c r="BG427" i="14"/>
  <c r="BF427" i="14"/>
  <c r="T427" i="14"/>
  <c r="R427" i="14"/>
  <c r="P427" i="14"/>
  <c r="BK427" i="14"/>
  <c r="J427" i="14"/>
  <c r="BE427" i="14"/>
  <c r="BI424" i="14"/>
  <c r="BH424" i="14"/>
  <c r="BG424" i="14"/>
  <c r="BF424" i="14"/>
  <c r="T424" i="14"/>
  <c r="R424" i="14"/>
  <c r="P424" i="14"/>
  <c r="BK424" i="14"/>
  <c r="BK415" i="14" s="1"/>
  <c r="J415" i="14" s="1"/>
  <c r="J86" i="14" s="1"/>
  <c r="J424" i="14"/>
  <c r="BE424" i="14"/>
  <c r="BI421" i="14"/>
  <c r="BH421" i="14"/>
  <c r="BG421" i="14"/>
  <c r="BF421" i="14"/>
  <c r="T421" i="14"/>
  <c r="R421" i="14"/>
  <c r="P421" i="14"/>
  <c r="BK421" i="14"/>
  <c r="J421" i="14"/>
  <c r="BE421" i="14" s="1"/>
  <c r="BI419" i="14"/>
  <c r="BH419" i="14"/>
  <c r="BG419" i="14"/>
  <c r="BF419" i="14"/>
  <c r="T419" i="14"/>
  <c r="R419" i="14"/>
  <c r="P419" i="14"/>
  <c r="P415" i="14" s="1"/>
  <c r="BK419" i="14"/>
  <c r="J419" i="14"/>
  <c r="BE419" i="14"/>
  <c r="BI416" i="14"/>
  <c r="BH416" i="14"/>
  <c r="BG416" i="14"/>
  <c r="BF416" i="14"/>
  <c r="T416" i="14"/>
  <c r="R416" i="14"/>
  <c r="P416" i="14"/>
  <c r="BK416" i="14"/>
  <c r="J416" i="14"/>
  <c r="BE416" i="14"/>
  <c r="BI408" i="14"/>
  <c r="BH408" i="14"/>
  <c r="BG408" i="14"/>
  <c r="BF408" i="14"/>
  <c r="T408" i="14"/>
  <c r="R408" i="14"/>
  <c r="P408" i="14"/>
  <c r="BK408" i="14"/>
  <c r="J408" i="14"/>
  <c r="BE408" i="14"/>
  <c r="BI403" i="14"/>
  <c r="BH403" i="14"/>
  <c r="BG403" i="14"/>
  <c r="BF403" i="14"/>
  <c r="T403" i="14"/>
  <c r="R403" i="14"/>
  <c r="P403" i="14"/>
  <c r="BK403" i="14"/>
  <c r="J403" i="14"/>
  <c r="BE403" i="14"/>
  <c r="BI400" i="14"/>
  <c r="BH400" i="14"/>
  <c r="BG400" i="14"/>
  <c r="BF400" i="14"/>
  <c r="T400" i="14"/>
  <c r="T399" i="14"/>
  <c r="R400" i="14"/>
  <c r="R399" i="14"/>
  <c r="P400" i="14"/>
  <c r="P399" i="14" s="1"/>
  <c r="BK400" i="14"/>
  <c r="J400" i="14"/>
  <c r="BE400" i="14" s="1"/>
  <c r="BI397" i="14"/>
  <c r="BH397" i="14"/>
  <c r="BG397" i="14"/>
  <c r="BF397" i="14"/>
  <c r="T397" i="14"/>
  <c r="R397" i="14"/>
  <c r="P397" i="14"/>
  <c r="BK397" i="14"/>
  <c r="J397" i="14"/>
  <c r="BE397" i="14" s="1"/>
  <c r="BI395" i="14"/>
  <c r="BH395" i="14"/>
  <c r="BG395" i="14"/>
  <c r="BF395" i="14"/>
  <c r="T395" i="14"/>
  <c r="T394" i="14"/>
  <c r="R395" i="14"/>
  <c r="R394" i="14" s="1"/>
  <c r="P395" i="14"/>
  <c r="P394" i="14" s="1"/>
  <c r="BK395" i="14"/>
  <c r="BK394" i="14"/>
  <c r="J394" i="14" s="1"/>
  <c r="J84" i="14" s="1"/>
  <c r="J395" i="14"/>
  <c r="BE395" i="14"/>
  <c r="BI393" i="14"/>
  <c r="BH393" i="14"/>
  <c r="BG393" i="14"/>
  <c r="BF393" i="14"/>
  <c r="T393" i="14"/>
  <c r="R393" i="14"/>
  <c r="P393" i="14"/>
  <c r="BK393" i="14"/>
  <c r="J393" i="14"/>
  <c r="BE393" i="14"/>
  <c r="BI392" i="14"/>
  <c r="BH392" i="14"/>
  <c r="BG392" i="14"/>
  <c r="BF392" i="14"/>
  <c r="T392" i="14"/>
  <c r="R392" i="14"/>
  <c r="P392" i="14"/>
  <c r="BK392" i="14"/>
  <c r="J392" i="14"/>
  <c r="BE392" i="14"/>
  <c r="BI391" i="14"/>
  <c r="BH391" i="14"/>
  <c r="BG391" i="14"/>
  <c r="BF391" i="14"/>
  <c r="T391" i="14"/>
  <c r="R391" i="14"/>
  <c r="P391" i="14"/>
  <c r="BK391" i="14"/>
  <c r="J391" i="14"/>
  <c r="BE391" i="14"/>
  <c r="BI390" i="14"/>
  <c r="BH390" i="14"/>
  <c r="BG390" i="14"/>
  <c r="BF390" i="14"/>
  <c r="T390" i="14"/>
  <c r="R390" i="14"/>
  <c r="R385" i="14" s="1"/>
  <c r="P390" i="14"/>
  <c r="BK390" i="14"/>
  <c r="J390" i="14"/>
  <c r="BE390" i="14" s="1"/>
  <c r="BI389" i="14"/>
  <c r="BH389" i="14"/>
  <c r="BG389" i="14"/>
  <c r="BF389" i="14"/>
  <c r="T389" i="14"/>
  <c r="R389" i="14"/>
  <c r="P389" i="14"/>
  <c r="BK389" i="14"/>
  <c r="J389" i="14"/>
  <c r="BE389" i="14"/>
  <c r="BI388" i="14"/>
  <c r="BH388" i="14"/>
  <c r="BG388" i="14"/>
  <c r="BF388" i="14"/>
  <c r="T388" i="14"/>
  <c r="T385" i="14" s="1"/>
  <c r="R388" i="14"/>
  <c r="P388" i="14"/>
  <c r="BK388" i="14"/>
  <c r="J388" i="14"/>
  <c r="BE388" i="14"/>
  <c r="BI387" i="14"/>
  <c r="BH387" i="14"/>
  <c r="BG387" i="14"/>
  <c r="BF387" i="14"/>
  <c r="T387" i="14"/>
  <c r="R387" i="14"/>
  <c r="P387" i="14"/>
  <c r="BK387" i="14"/>
  <c r="BK385" i="14" s="1"/>
  <c r="J385" i="14" s="1"/>
  <c r="J83" i="14" s="1"/>
  <c r="J387" i="14"/>
  <c r="BE387" i="14"/>
  <c r="BI386" i="14"/>
  <c r="BH386" i="14"/>
  <c r="BG386" i="14"/>
  <c r="BF386" i="14"/>
  <c r="T386" i="14"/>
  <c r="R386" i="14"/>
  <c r="P386" i="14"/>
  <c r="BK386" i="14"/>
  <c r="J386" i="14"/>
  <c r="BE386" i="14" s="1"/>
  <c r="BI382" i="14"/>
  <c r="BH382" i="14"/>
  <c r="BG382" i="14"/>
  <c r="BF382" i="14"/>
  <c r="T382" i="14"/>
  <c r="R382" i="14"/>
  <c r="P382" i="14"/>
  <c r="BK382" i="14"/>
  <c r="J382" i="14"/>
  <c r="BE382" i="14" s="1"/>
  <c r="BI380" i="14"/>
  <c r="BH380" i="14"/>
  <c r="BG380" i="14"/>
  <c r="BF380" i="14"/>
  <c r="T380" i="14"/>
  <c r="R380" i="14"/>
  <c r="P380" i="14"/>
  <c r="BK380" i="14"/>
  <c r="J380" i="14"/>
  <c r="BE380" i="14"/>
  <c r="BI378" i="14"/>
  <c r="BH378" i="14"/>
  <c r="BG378" i="14"/>
  <c r="BF378" i="14"/>
  <c r="T378" i="14"/>
  <c r="R378" i="14"/>
  <c r="P378" i="14"/>
  <c r="BK378" i="14"/>
  <c r="J378" i="14"/>
  <c r="BE378" i="14"/>
  <c r="BI376" i="14"/>
  <c r="BH376" i="14"/>
  <c r="BG376" i="14"/>
  <c r="BF376" i="14"/>
  <c r="T376" i="14"/>
  <c r="R376" i="14"/>
  <c r="P376" i="14"/>
  <c r="BK376" i="14"/>
  <c r="J376" i="14"/>
  <c r="BE376" i="14"/>
  <c r="BI374" i="14"/>
  <c r="BH374" i="14"/>
  <c r="BG374" i="14"/>
  <c r="BF374" i="14"/>
  <c r="T374" i="14"/>
  <c r="R374" i="14"/>
  <c r="P374" i="14"/>
  <c r="BK374" i="14"/>
  <c r="J374" i="14"/>
  <c r="BE374" i="14" s="1"/>
  <c r="BI373" i="14"/>
  <c r="BH373" i="14"/>
  <c r="BG373" i="14"/>
  <c r="BF373" i="14"/>
  <c r="T373" i="14"/>
  <c r="R373" i="14"/>
  <c r="P373" i="14"/>
  <c r="BK373" i="14"/>
  <c r="J373" i="14"/>
  <c r="BE373" i="14"/>
  <c r="BI372" i="14"/>
  <c r="BH372" i="14"/>
  <c r="BG372" i="14"/>
  <c r="BF372" i="14"/>
  <c r="T372" i="14"/>
  <c r="R372" i="14"/>
  <c r="P372" i="14"/>
  <c r="BK372" i="14"/>
  <c r="J372" i="14"/>
  <c r="BE372" i="14"/>
  <c r="BI370" i="14"/>
  <c r="BH370" i="14"/>
  <c r="BG370" i="14"/>
  <c r="BF370" i="14"/>
  <c r="T370" i="14"/>
  <c r="R370" i="14"/>
  <c r="P370" i="14"/>
  <c r="BK370" i="14"/>
  <c r="J370" i="14"/>
  <c r="BE370" i="14"/>
  <c r="BI369" i="14"/>
  <c r="BH369" i="14"/>
  <c r="BG369" i="14"/>
  <c r="BF369" i="14"/>
  <c r="T369" i="14"/>
  <c r="R369" i="14"/>
  <c r="P369" i="14"/>
  <c r="BK369" i="14"/>
  <c r="J369" i="14"/>
  <c r="BE369" i="14" s="1"/>
  <c r="BI367" i="14"/>
  <c r="BH367" i="14"/>
  <c r="BG367" i="14"/>
  <c r="BF367" i="14"/>
  <c r="T367" i="14"/>
  <c r="R367" i="14"/>
  <c r="P367" i="14"/>
  <c r="BK367" i="14"/>
  <c r="J367" i="14"/>
  <c r="BE367" i="14"/>
  <c r="BI363" i="14"/>
  <c r="BH363" i="14"/>
  <c r="BG363" i="14"/>
  <c r="BF363" i="14"/>
  <c r="T363" i="14"/>
  <c r="R363" i="14"/>
  <c r="P363" i="14"/>
  <c r="BK363" i="14"/>
  <c r="J363" i="14"/>
  <c r="BE363" i="14"/>
  <c r="BI361" i="14"/>
  <c r="BH361" i="14"/>
  <c r="BG361" i="14"/>
  <c r="BF361" i="14"/>
  <c r="T361" i="14"/>
  <c r="R361" i="14"/>
  <c r="P361" i="14"/>
  <c r="BK361" i="14"/>
  <c r="J361" i="14"/>
  <c r="BE361" i="14"/>
  <c r="BI357" i="14"/>
  <c r="BH357" i="14"/>
  <c r="BG357" i="14"/>
  <c r="BF357" i="14"/>
  <c r="T357" i="14"/>
  <c r="R357" i="14"/>
  <c r="P357" i="14"/>
  <c r="BK357" i="14"/>
  <c r="J357" i="14"/>
  <c r="BE357" i="14" s="1"/>
  <c r="BI355" i="14"/>
  <c r="BH355" i="14"/>
  <c r="BG355" i="14"/>
  <c r="BF355" i="14"/>
  <c r="T355" i="14"/>
  <c r="R355" i="14"/>
  <c r="R352" i="14" s="1"/>
  <c r="P355" i="14"/>
  <c r="BK355" i="14"/>
  <c r="J355" i="14"/>
  <c r="BE355" i="14"/>
  <c r="BI353" i="14"/>
  <c r="BH353" i="14"/>
  <c r="BG353" i="14"/>
  <c r="BF353" i="14"/>
  <c r="T353" i="14"/>
  <c r="R353" i="14"/>
  <c r="P353" i="14"/>
  <c r="BK353" i="14"/>
  <c r="J353" i="14"/>
  <c r="BE353" i="14" s="1"/>
  <c r="BI351" i="14"/>
  <c r="BH351" i="14"/>
  <c r="BG351" i="14"/>
  <c r="BF351" i="14"/>
  <c r="T351" i="14"/>
  <c r="T349" i="14" s="1"/>
  <c r="R351" i="14"/>
  <c r="P351" i="14"/>
  <c r="BK351" i="14"/>
  <c r="J351" i="14"/>
  <c r="BE351" i="14"/>
  <c r="BI350" i="14"/>
  <c r="BH350" i="14"/>
  <c r="BG350" i="14"/>
  <c r="BF350" i="14"/>
  <c r="T350" i="14"/>
  <c r="R350" i="14"/>
  <c r="R349" i="14" s="1"/>
  <c r="P350" i="14"/>
  <c r="P349" i="14" s="1"/>
  <c r="BK350" i="14"/>
  <c r="BK349" i="14" s="1"/>
  <c r="J349" i="14" s="1"/>
  <c r="J81" i="14" s="1"/>
  <c r="J350" i="14"/>
  <c r="BE350" i="14" s="1"/>
  <c r="BI346" i="14"/>
  <c r="BH346" i="14"/>
  <c r="BG346" i="14"/>
  <c r="BF346" i="14"/>
  <c r="T346" i="14"/>
  <c r="T345" i="14" s="1"/>
  <c r="R346" i="14"/>
  <c r="R345" i="14"/>
  <c r="P346" i="14"/>
  <c r="P345" i="14"/>
  <c r="BK346" i="14"/>
  <c r="BK345" i="14"/>
  <c r="J345" i="14"/>
  <c r="J79" i="14" s="1"/>
  <c r="J346" i="14"/>
  <c r="BE346" i="14" s="1"/>
  <c r="BI341" i="14"/>
  <c r="BH341" i="14"/>
  <c r="BG341" i="14"/>
  <c r="BF341" i="14"/>
  <c r="T341" i="14"/>
  <c r="R341" i="14"/>
  <c r="P341" i="14"/>
  <c r="BK341" i="14"/>
  <c r="J341" i="14"/>
  <c r="BE341" i="14"/>
  <c r="BI339" i="14"/>
  <c r="BH339" i="14"/>
  <c r="BG339" i="14"/>
  <c r="BF339" i="14"/>
  <c r="T339" i="14"/>
  <c r="R339" i="14"/>
  <c r="P339" i="14"/>
  <c r="BK339" i="14"/>
  <c r="BK336" i="14" s="1"/>
  <c r="J336" i="14" s="1"/>
  <c r="J78" i="14" s="1"/>
  <c r="J339" i="14"/>
  <c r="BE339" i="14"/>
  <c r="BI337" i="14"/>
  <c r="BH337" i="14"/>
  <c r="BG337" i="14"/>
  <c r="BF337" i="14"/>
  <c r="T337" i="14"/>
  <c r="T336" i="14"/>
  <c r="R337" i="14"/>
  <c r="R336" i="14"/>
  <c r="P337" i="14"/>
  <c r="P336" i="14" s="1"/>
  <c r="BK337" i="14"/>
  <c r="J337" i="14"/>
  <c r="BE337" i="14" s="1"/>
  <c r="BI334" i="14"/>
  <c r="BH334" i="14"/>
  <c r="BG334" i="14"/>
  <c r="BF334" i="14"/>
  <c r="T334" i="14"/>
  <c r="R334" i="14"/>
  <c r="R317" i="14" s="1"/>
  <c r="P334" i="14"/>
  <c r="BK334" i="14"/>
  <c r="J334" i="14"/>
  <c r="BE334" i="14" s="1"/>
  <c r="BI330" i="14"/>
  <c r="BH330" i="14"/>
  <c r="BG330" i="14"/>
  <c r="BF330" i="14"/>
  <c r="T330" i="14"/>
  <c r="R330" i="14"/>
  <c r="P330" i="14"/>
  <c r="BK330" i="14"/>
  <c r="J330" i="14"/>
  <c r="BE330" i="14"/>
  <c r="BI326" i="14"/>
  <c r="BH326" i="14"/>
  <c r="BG326" i="14"/>
  <c r="BF326" i="14"/>
  <c r="T326" i="14"/>
  <c r="R326" i="14"/>
  <c r="P326" i="14"/>
  <c r="BK326" i="14"/>
  <c r="J326" i="14"/>
  <c r="BE326" i="14"/>
  <c r="BI320" i="14"/>
  <c r="BH320" i="14"/>
  <c r="BG320" i="14"/>
  <c r="BF320" i="14"/>
  <c r="T320" i="14"/>
  <c r="R320" i="14"/>
  <c r="P320" i="14"/>
  <c r="BK320" i="14"/>
  <c r="BK317" i="14" s="1"/>
  <c r="J317" i="14" s="1"/>
  <c r="J77" i="14" s="1"/>
  <c r="J320" i="14"/>
  <c r="BE320" i="14"/>
  <c r="BI318" i="14"/>
  <c r="BH318" i="14"/>
  <c r="BG318" i="14"/>
  <c r="BF318" i="14"/>
  <c r="T318" i="14"/>
  <c r="T317" i="14"/>
  <c r="R318" i="14"/>
  <c r="P318" i="14"/>
  <c r="BK318" i="14"/>
  <c r="J318" i="14"/>
  <c r="BE318" i="14" s="1"/>
  <c r="BI313" i="14"/>
  <c r="BH313" i="14"/>
  <c r="BG313" i="14"/>
  <c r="BF313" i="14"/>
  <c r="T313" i="14"/>
  <c r="R313" i="14"/>
  <c r="P313" i="14"/>
  <c r="BK313" i="14"/>
  <c r="J313" i="14"/>
  <c r="BE313" i="14" s="1"/>
  <c r="BI311" i="14"/>
  <c r="BH311" i="14"/>
  <c r="BG311" i="14"/>
  <c r="BF311" i="14"/>
  <c r="T311" i="14"/>
  <c r="R311" i="14"/>
  <c r="P311" i="14"/>
  <c r="P302" i="14" s="1"/>
  <c r="BK311" i="14"/>
  <c r="J311" i="14"/>
  <c r="BE311" i="14"/>
  <c r="BI305" i="14"/>
  <c r="BH305" i="14"/>
  <c r="BG305" i="14"/>
  <c r="BF305" i="14"/>
  <c r="T305" i="14"/>
  <c r="T302" i="14" s="1"/>
  <c r="R305" i="14"/>
  <c r="P305" i="14"/>
  <c r="BK305" i="14"/>
  <c r="J305" i="14"/>
  <c r="BE305" i="14"/>
  <c r="BI303" i="14"/>
  <c r="BH303" i="14"/>
  <c r="BG303" i="14"/>
  <c r="BF303" i="14"/>
  <c r="T303" i="14"/>
  <c r="R303" i="14"/>
  <c r="R302" i="14"/>
  <c r="P303" i="14"/>
  <c r="BK303" i="14"/>
  <c r="BK302" i="14" s="1"/>
  <c r="J302" i="14" s="1"/>
  <c r="J303" i="14"/>
  <c r="BE303" i="14" s="1"/>
  <c r="J76" i="14"/>
  <c r="BI297" i="14"/>
  <c r="BH297" i="14"/>
  <c r="BG297" i="14"/>
  <c r="BF297" i="14"/>
  <c r="T297" i="14"/>
  <c r="R297" i="14"/>
  <c r="P297" i="14"/>
  <c r="BK297" i="14"/>
  <c r="BK294" i="14" s="1"/>
  <c r="J294" i="14" s="1"/>
  <c r="J75" i="14" s="1"/>
  <c r="J297" i="14"/>
  <c r="BE297" i="14"/>
  <c r="BI295" i="14"/>
  <c r="BH295" i="14"/>
  <c r="BG295" i="14"/>
  <c r="BF295" i="14"/>
  <c r="T295" i="14"/>
  <c r="T294" i="14"/>
  <c r="R295" i="14"/>
  <c r="R294" i="14"/>
  <c r="P295" i="14"/>
  <c r="P294" i="14" s="1"/>
  <c r="BK295" i="14"/>
  <c r="J295" i="14"/>
  <c r="BE295" i="14" s="1"/>
  <c r="BI289" i="14"/>
  <c r="BH289" i="14"/>
  <c r="BG289" i="14"/>
  <c r="BF289" i="14"/>
  <c r="T289" i="14"/>
  <c r="R289" i="14"/>
  <c r="P289" i="14"/>
  <c r="P286" i="14" s="1"/>
  <c r="BK289" i="14"/>
  <c r="J289" i="14"/>
  <c r="BE289" i="14" s="1"/>
  <c r="BI287" i="14"/>
  <c r="BH287" i="14"/>
  <c r="BG287" i="14"/>
  <c r="BF287" i="14"/>
  <c r="T287" i="14"/>
  <c r="T286" i="14"/>
  <c r="R287" i="14"/>
  <c r="P287" i="14"/>
  <c r="BK287" i="14"/>
  <c r="BK286" i="14"/>
  <c r="J286" i="14" s="1"/>
  <c r="J74" i="14" s="1"/>
  <c r="J287" i="14"/>
  <c r="BE287" i="14"/>
  <c r="BI284" i="14"/>
  <c r="BH284" i="14"/>
  <c r="BG284" i="14"/>
  <c r="BF284" i="14"/>
  <c r="T284" i="14"/>
  <c r="R284" i="14"/>
  <c r="P284" i="14"/>
  <c r="P271" i="14" s="1"/>
  <c r="BK284" i="14"/>
  <c r="J284" i="14"/>
  <c r="BE284" i="14"/>
  <c r="BI282" i="14"/>
  <c r="BH282" i="14"/>
  <c r="BG282" i="14"/>
  <c r="BF282" i="14"/>
  <c r="T282" i="14"/>
  <c r="T271" i="14" s="1"/>
  <c r="R282" i="14"/>
  <c r="P282" i="14"/>
  <c r="BK282" i="14"/>
  <c r="J282" i="14"/>
  <c r="BE282" i="14"/>
  <c r="BI280" i="14"/>
  <c r="BH280" i="14"/>
  <c r="BG280" i="14"/>
  <c r="BF280" i="14"/>
  <c r="T280" i="14"/>
  <c r="R280" i="14"/>
  <c r="P280" i="14"/>
  <c r="BK280" i="14"/>
  <c r="BK271" i="14" s="1"/>
  <c r="J271" i="14" s="1"/>
  <c r="J73" i="14" s="1"/>
  <c r="J280" i="14"/>
  <c r="BE280" i="14"/>
  <c r="BI276" i="14"/>
  <c r="BH276" i="14"/>
  <c r="BG276" i="14"/>
  <c r="BF276" i="14"/>
  <c r="T276" i="14"/>
  <c r="R276" i="14"/>
  <c r="P276" i="14"/>
  <c r="BK276" i="14"/>
  <c r="J276" i="14"/>
  <c r="BE276" i="14" s="1"/>
  <c r="BI272" i="14"/>
  <c r="BH272" i="14"/>
  <c r="BG272" i="14"/>
  <c r="BF272" i="14"/>
  <c r="T272" i="14"/>
  <c r="R272" i="14"/>
  <c r="P272" i="14"/>
  <c r="BK272" i="14"/>
  <c r="J272" i="14"/>
  <c r="BE272" i="14"/>
  <c r="BI262" i="14"/>
  <c r="BH262" i="14"/>
  <c r="BG262" i="14"/>
  <c r="BF262" i="14"/>
  <c r="T262" i="14"/>
  <c r="R262" i="14"/>
  <c r="P262" i="14"/>
  <c r="BK262" i="14"/>
  <c r="J262" i="14"/>
  <c r="BE262" i="14"/>
  <c r="BI255" i="14"/>
  <c r="BH255" i="14"/>
  <c r="BG255" i="14"/>
  <c r="BF255" i="14"/>
  <c r="T255" i="14"/>
  <c r="R255" i="14"/>
  <c r="P255" i="14"/>
  <c r="BK255" i="14"/>
  <c r="J255" i="14"/>
  <c r="BE255" i="14"/>
  <c r="BI252" i="14"/>
  <c r="BH252" i="14"/>
  <c r="BG252" i="14"/>
  <c r="BF252" i="14"/>
  <c r="T252" i="14"/>
  <c r="R252" i="14"/>
  <c r="P252" i="14"/>
  <c r="BK252" i="14"/>
  <c r="J252" i="14"/>
  <c r="BE252" i="14"/>
  <c r="BI249" i="14"/>
  <c r="BH249" i="14"/>
  <c r="BG249" i="14"/>
  <c r="BF249" i="14"/>
  <c r="T249" i="14"/>
  <c r="R249" i="14"/>
  <c r="P249" i="14"/>
  <c r="BK249" i="14"/>
  <c r="J249" i="14"/>
  <c r="BE249" i="14" s="1"/>
  <c r="BI242" i="14"/>
  <c r="BH242" i="14"/>
  <c r="BG242" i="14"/>
  <c r="BF242" i="14"/>
  <c r="T242" i="14"/>
  <c r="R242" i="14"/>
  <c r="P242" i="14"/>
  <c r="BK242" i="14"/>
  <c r="J242" i="14"/>
  <c r="BE242" i="14"/>
  <c r="BI239" i="14"/>
  <c r="BH239" i="14"/>
  <c r="BG239" i="14"/>
  <c r="BF239" i="14"/>
  <c r="T239" i="14"/>
  <c r="R239" i="14"/>
  <c r="P239" i="14"/>
  <c r="BK239" i="14"/>
  <c r="J239" i="14"/>
  <c r="BE239" i="14"/>
  <c r="BI234" i="14"/>
  <c r="BH234" i="14"/>
  <c r="BG234" i="14"/>
  <c r="BF234" i="14"/>
  <c r="T234" i="14"/>
  <c r="R234" i="14"/>
  <c r="P234" i="14"/>
  <c r="BK234" i="14"/>
  <c r="J234" i="14"/>
  <c r="BE234" i="14" s="1"/>
  <c r="BI229" i="14"/>
  <c r="BH229" i="14"/>
  <c r="BG229" i="14"/>
  <c r="BF229" i="14"/>
  <c r="T229" i="14"/>
  <c r="R229" i="14"/>
  <c r="P229" i="14"/>
  <c r="BK229" i="14"/>
  <c r="J229" i="14"/>
  <c r="BE229" i="14"/>
  <c r="BI227" i="14"/>
  <c r="BH227" i="14"/>
  <c r="BG227" i="14"/>
  <c r="BF227" i="14"/>
  <c r="T227" i="14"/>
  <c r="R227" i="14"/>
  <c r="P227" i="14"/>
  <c r="BK227" i="14"/>
  <c r="BK210" i="14" s="1"/>
  <c r="J210" i="14" s="1"/>
  <c r="J70" i="14" s="1"/>
  <c r="J227" i="14"/>
  <c r="BE227" i="14"/>
  <c r="BI225" i="14"/>
  <c r="BH225" i="14"/>
  <c r="BG225" i="14"/>
  <c r="BF225" i="14"/>
  <c r="T225" i="14"/>
  <c r="R225" i="14"/>
  <c r="P225" i="14"/>
  <c r="BK225" i="14"/>
  <c r="J225" i="14"/>
  <c r="BE225" i="14" s="1"/>
  <c r="BI222" i="14"/>
  <c r="BH222" i="14"/>
  <c r="BG222" i="14"/>
  <c r="BF222" i="14"/>
  <c r="T222" i="14"/>
  <c r="R222" i="14"/>
  <c r="P222" i="14"/>
  <c r="BK222" i="14"/>
  <c r="J222" i="14"/>
  <c r="BE222" i="14"/>
  <c r="BI220" i="14"/>
  <c r="BH220" i="14"/>
  <c r="BG220" i="14"/>
  <c r="BF220" i="14"/>
  <c r="T220" i="14"/>
  <c r="R220" i="14"/>
  <c r="P220" i="14"/>
  <c r="BK220" i="14"/>
  <c r="J220" i="14"/>
  <c r="BE220" i="14"/>
  <c r="BI217" i="14"/>
  <c r="BH217" i="14"/>
  <c r="BG217" i="14"/>
  <c r="BF217" i="14"/>
  <c r="T217" i="14"/>
  <c r="R217" i="14"/>
  <c r="P217" i="14"/>
  <c r="BK217" i="14"/>
  <c r="J217" i="14"/>
  <c r="BE217" i="14"/>
  <c r="BI215" i="14"/>
  <c r="BH215" i="14"/>
  <c r="BG215" i="14"/>
  <c r="BF215" i="14"/>
  <c r="T215" i="14"/>
  <c r="R215" i="14"/>
  <c r="P215" i="14"/>
  <c r="BK215" i="14"/>
  <c r="J215" i="14"/>
  <c r="BE215" i="14" s="1"/>
  <c r="BI213" i="14"/>
  <c r="BH213" i="14"/>
  <c r="BG213" i="14"/>
  <c r="BF213" i="14"/>
  <c r="T213" i="14"/>
  <c r="R213" i="14"/>
  <c r="R210" i="14" s="1"/>
  <c r="P213" i="14"/>
  <c r="BK213" i="14"/>
  <c r="J213" i="14"/>
  <c r="BE213" i="14"/>
  <c r="BI211" i="14"/>
  <c r="BH211" i="14"/>
  <c r="BG211" i="14"/>
  <c r="BF211" i="14"/>
  <c r="T211" i="14"/>
  <c r="T210" i="14" s="1"/>
  <c r="R211" i="14"/>
  <c r="P211" i="14"/>
  <c r="P210" i="14"/>
  <c r="BK211" i="14"/>
  <c r="J211" i="14"/>
  <c r="BE211" i="14" s="1"/>
  <c r="BI206" i="14"/>
  <c r="BH206" i="14"/>
  <c r="BG206" i="14"/>
  <c r="BF206" i="14"/>
  <c r="T206" i="14"/>
  <c r="T205" i="14" s="1"/>
  <c r="R206" i="14"/>
  <c r="R205" i="14"/>
  <c r="P206" i="14"/>
  <c r="P205" i="14"/>
  <c r="BK206" i="14"/>
  <c r="BK205" i="14"/>
  <c r="J205" i="14" s="1"/>
  <c r="J69" i="14" s="1"/>
  <c r="J206" i="14"/>
  <c r="BE206" i="14"/>
  <c r="BI200" i="14"/>
  <c r="BH200" i="14"/>
  <c r="BG200" i="14"/>
  <c r="BF200" i="14"/>
  <c r="T200" i="14"/>
  <c r="R200" i="14"/>
  <c r="P200" i="14"/>
  <c r="BK200" i="14"/>
  <c r="J200" i="14"/>
  <c r="BE200" i="14"/>
  <c r="BI196" i="14"/>
  <c r="BH196" i="14"/>
  <c r="BG196" i="14"/>
  <c r="BF196" i="14"/>
  <c r="T196" i="14"/>
  <c r="R196" i="14"/>
  <c r="P196" i="14"/>
  <c r="BK196" i="14"/>
  <c r="J196" i="14"/>
  <c r="BE196" i="14"/>
  <c r="BI191" i="14"/>
  <c r="BH191" i="14"/>
  <c r="BG191" i="14"/>
  <c r="BF191" i="14"/>
  <c r="T191" i="14"/>
  <c r="R191" i="14"/>
  <c r="P191" i="14"/>
  <c r="BK191" i="14"/>
  <c r="J191" i="14"/>
  <c r="BE191" i="14" s="1"/>
  <c r="BI189" i="14"/>
  <c r="BH189" i="14"/>
  <c r="BG189" i="14"/>
  <c r="BF189" i="14"/>
  <c r="T189" i="14"/>
  <c r="R189" i="14"/>
  <c r="P189" i="14"/>
  <c r="BK189" i="14"/>
  <c r="J189" i="14"/>
  <c r="BE189" i="14"/>
  <c r="BI184" i="14"/>
  <c r="BH184" i="14"/>
  <c r="BG184" i="14"/>
  <c r="BF184" i="14"/>
  <c r="T184" i="14"/>
  <c r="R184" i="14"/>
  <c r="P184" i="14"/>
  <c r="BK184" i="14"/>
  <c r="J184" i="14"/>
  <c r="BE184" i="14"/>
  <c r="BI182" i="14"/>
  <c r="BH182" i="14"/>
  <c r="BG182" i="14"/>
  <c r="BF182" i="14"/>
  <c r="T182" i="14"/>
  <c r="R182" i="14"/>
  <c r="P182" i="14"/>
  <c r="BK182" i="14"/>
  <c r="J182" i="14"/>
  <c r="BE182" i="14"/>
  <c r="BI178" i="14"/>
  <c r="BH178" i="14"/>
  <c r="BG178" i="14"/>
  <c r="BF178" i="14"/>
  <c r="T178" i="14"/>
  <c r="R178" i="14"/>
  <c r="P178" i="14"/>
  <c r="BK178" i="14"/>
  <c r="J178" i="14"/>
  <c r="BE178" i="14" s="1"/>
  <c r="BI176" i="14"/>
  <c r="BH176" i="14"/>
  <c r="BG176" i="14"/>
  <c r="BF176" i="14"/>
  <c r="T176" i="14"/>
  <c r="R176" i="14"/>
  <c r="P176" i="14"/>
  <c r="BK176" i="14"/>
  <c r="J176" i="14"/>
  <c r="BE176" i="14"/>
  <c r="BI174" i="14"/>
  <c r="BH174" i="14"/>
  <c r="BG174" i="14"/>
  <c r="BF174" i="14"/>
  <c r="T174" i="14"/>
  <c r="R174" i="14"/>
  <c r="P174" i="14"/>
  <c r="BK174" i="14"/>
  <c r="J174" i="14"/>
  <c r="BE174" i="14"/>
  <c r="BI172" i="14"/>
  <c r="BH172" i="14"/>
  <c r="BG172" i="14"/>
  <c r="BF172" i="14"/>
  <c r="T172" i="14"/>
  <c r="R172" i="14"/>
  <c r="P172" i="14"/>
  <c r="BK172" i="14"/>
  <c r="J172" i="14"/>
  <c r="BE172" i="14"/>
  <c r="BI170" i="14"/>
  <c r="BH170" i="14"/>
  <c r="BG170" i="14"/>
  <c r="BF170" i="14"/>
  <c r="T170" i="14"/>
  <c r="T169" i="14"/>
  <c r="R170" i="14"/>
  <c r="R169" i="14"/>
  <c r="P170" i="14"/>
  <c r="P169" i="14" s="1"/>
  <c r="BK170" i="14"/>
  <c r="J170" i="14"/>
  <c r="BE170" i="14" s="1"/>
  <c r="BI166" i="14"/>
  <c r="BH166" i="14"/>
  <c r="BG166" i="14"/>
  <c r="BF166" i="14"/>
  <c r="T166" i="14"/>
  <c r="R166" i="14"/>
  <c r="P166" i="14"/>
  <c r="BK166" i="14"/>
  <c r="J166" i="14"/>
  <c r="BE166" i="14" s="1"/>
  <c r="BI164" i="14"/>
  <c r="BH164" i="14"/>
  <c r="BG164" i="14"/>
  <c r="BF164" i="14"/>
  <c r="T164" i="14"/>
  <c r="R164" i="14"/>
  <c r="P164" i="14"/>
  <c r="BK164" i="14"/>
  <c r="J164" i="14"/>
  <c r="BE164" i="14" s="1"/>
  <c r="BI148" i="14"/>
  <c r="BH148" i="14"/>
  <c r="BG148" i="14"/>
  <c r="BF148" i="14"/>
  <c r="T148" i="14"/>
  <c r="T147" i="14" s="1"/>
  <c r="R148" i="14"/>
  <c r="P148" i="14"/>
  <c r="P147" i="14"/>
  <c r="BK148" i="14"/>
  <c r="BK147" i="14"/>
  <c r="J147" i="14" s="1"/>
  <c r="J67" i="14" s="1"/>
  <c r="J148" i="14"/>
  <c r="BE148" i="14"/>
  <c r="BI139" i="14"/>
  <c r="BH139" i="14"/>
  <c r="BG139" i="14"/>
  <c r="BF139" i="14"/>
  <c r="T139" i="14"/>
  <c r="R139" i="14"/>
  <c r="P139" i="14"/>
  <c r="BK139" i="14"/>
  <c r="J139" i="14"/>
  <c r="BE139" i="14"/>
  <c r="BI137" i="14"/>
  <c r="BH137" i="14"/>
  <c r="BG137" i="14"/>
  <c r="BF137" i="14"/>
  <c r="T137" i="14"/>
  <c r="R137" i="14"/>
  <c r="P137" i="14"/>
  <c r="BK137" i="14"/>
  <c r="J137" i="14"/>
  <c r="BE137" i="14" s="1"/>
  <c r="BI135" i="14"/>
  <c r="BH135" i="14"/>
  <c r="BG135" i="14"/>
  <c r="BF135" i="14"/>
  <c r="T135" i="14"/>
  <c r="R135" i="14"/>
  <c r="P135" i="14"/>
  <c r="BK135" i="14"/>
  <c r="J135" i="14"/>
  <c r="BE135" i="14" s="1"/>
  <c r="F35" i="14" s="1"/>
  <c r="AZ79" i="1" s="1"/>
  <c r="BI128" i="14"/>
  <c r="BH128" i="14"/>
  <c r="BG128" i="14"/>
  <c r="BF128" i="14"/>
  <c r="T128" i="14"/>
  <c r="R128" i="14"/>
  <c r="P128" i="14"/>
  <c r="BK128" i="14"/>
  <c r="J128" i="14"/>
  <c r="BE128" i="14" s="1"/>
  <c r="BI125" i="14"/>
  <c r="BH125" i="14"/>
  <c r="BG125" i="14"/>
  <c r="BF125" i="14"/>
  <c r="T125" i="14"/>
  <c r="R125" i="14"/>
  <c r="P125" i="14"/>
  <c r="BK125" i="14"/>
  <c r="J125" i="14"/>
  <c r="BE125" i="14"/>
  <c r="BI122" i="14"/>
  <c r="BH122" i="14"/>
  <c r="BG122" i="14"/>
  <c r="BF122" i="14"/>
  <c r="T122" i="14"/>
  <c r="R122" i="14"/>
  <c r="P122" i="14"/>
  <c r="BK122" i="14"/>
  <c r="J122" i="14"/>
  <c r="BE122" i="14"/>
  <c r="BI120" i="14"/>
  <c r="BH120" i="14"/>
  <c r="BG120" i="14"/>
  <c r="BF120" i="14"/>
  <c r="T120" i="14"/>
  <c r="T119" i="14" s="1"/>
  <c r="T118" i="14"/>
  <c r="R120" i="14"/>
  <c r="P120" i="14"/>
  <c r="P119" i="14" s="1"/>
  <c r="P118" i="14" s="1"/>
  <c r="BK120" i="14"/>
  <c r="BK119" i="14"/>
  <c r="J120" i="14"/>
  <c r="BE120" i="14" s="1"/>
  <c r="J113" i="14"/>
  <c r="J112" i="14"/>
  <c r="F112" i="14"/>
  <c r="F110" i="14"/>
  <c r="E108" i="14"/>
  <c r="J59" i="14"/>
  <c r="J58" i="14"/>
  <c r="F58" i="14"/>
  <c r="F56" i="14"/>
  <c r="E54" i="14"/>
  <c r="J20" i="14"/>
  <c r="E20" i="14"/>
  <c r="F59" i="14" s="1"/>
  <c r="F113" i="14"/>
  <c r="J19" i="14"/>
  <c r="J14" i="14"/>
  <c r="J110" i="14"/>
  <c r="J56" i="14"/>
  <c r="E7" i="14"/>
  <c r="E104" i="14" s="1"/>
  <c r="J41" i="13"/>
  <c r="J40" i="13"/>
  <c r="AY77" i="1" s="1"/>
  <c r="J39" i="13"/>
  <c r="AX77" i="1"/>
  <c r="BI97" i="13"/>
  <c r="BH97" i="13"/>
  <c r="F40" i="13" s="1"/>
  <c r="BG97" i="13"/>
  <c r="BF97" i="13"/>
  <c r="T97" i="13"/>
  <c r="R97" i="13"/>
  <c r="P97" i="13"/>
  <c r="BK97" i="13"/>
  <c r="BK95" i="13" s="1"/>
  <c r="BK94" i="13" s="1"/>
  <c r="J97" i="13"/>
  <c r="BE97" i="13"/>
  <c r="BI96" i="13"/>
  <c r="F41" i="13" s="1"/>
  <c r="BD77" i="1" s="1"/>
  <c r="BH96" i="13"/>
  <c r="BC77" i="1"/>
  <c r="BG96" i="13"/>
  <c r="F39" i="13" s="1"/>
  <c r="BB77" i="1" s="1"/>
  <c r="BF96" i="13"/>
  <c r="J38" i="13"/>
  <c r="AW77" i="1" s="1"/>
  <c r="F38" i="13"/>
  <c r="BA77" i="1"/>
  <c r="T96" i="13"/>
  <c r="T95" i="13" s="1"/>
  <c r="T94" i="13" s="1"/>
  <c r="T93" i="13" s="1"/>
  <c r="R96" i="13"/>
  <c r="R95" i="13" s="1"/>
  <c r="R94" i="13" s="1"/>
  <c r="R93" i="13" s="1"/>
  <c r="P96" i="13"/>
  <c r="P95" i="13" s="1"/>
  <c r="P94" i="13" s="1"/>
  <c r="P93" i="13" s="1"/>
  <c r="AU77" i="1" s="1"/>
  <c r="BK96" i="13"/>
  <c r="J95" i="13"/>
  <c r="J69" i="13" s="1"/>
  <c r="J96" i="13"/>
  <c r="BE96" i="13" s="1"/>
  <c r="J90" i="13"/>
  <c r="J89" i="13"/>
  <c r="F89" i="13"/>
  <c r="F87" i="13"/>
  <c r="E85" i="13"/>
  <c r="J63" i="13"/>
  <c r="J62" i="13"/>
  <c r="F62" i="13"/>
  <c r="F60" i="13"/>
  <c r="E58" i="13"/>
  <c r="J22" i="13"/>
  <c r="E22" i="13"/>
  <c r="F63" i="13" s="1"/>
  <c r="F90" i="13"/>
  <c r="J21" i="13"/>
  <c r="J16" i="13"/>
  <c r="E7" i="13"/>
  <c r="J41" i="12"/>
  <c r="J40" i="12"/>
  <c r="AY76" i="1"/>
  <c r="J39" i="12"/>
  <c r="AX76" i="1"/>
  <c r="BI196" i="12"/>
  <c r="BH196" i="12"/>
  <c r="BG196" i="12"/>
  <c r="BF196" i="12"/>
  <c r="T196" i="12"/>
  <c r="R196" i="12"/>
  <c r="R192" i="12" s="1"/>
  <c r="P196" i="12"/>
  <c r="BK196" i="12"/>
  <c r="J196" i="12"/>
  <c r="BE196" i="12" s="1"/>
  <c r="BI195" i="12"/>
  <c r="BH195" i="12"/>
  <c r="BG195" i="12"/>
  <c r="BF195" i="12"/>
  <c r="T195" i="12"/>
  <c r="R195" i="12"/>
  <c r="P195" i="12"/>
  <c r="P192" i="12" s="1"/>
  <c r="BK195" i="12"/>
  <c r="J195" i="12"/>
  <c r="BE195" i="12" s="1"/>
  <c r="BI194" i="12"/>
  <c r="BH194" i="12"/>
  <c r="BG194" i="12"/>
  <c r="BF194" i="12"/>
  <c r="T194" i="12"/>
  <c r="R194" i="12"/>
  <c r="P194" i="12"/>
  <c r="BK194" i="12"/>
  <c r="J194" i="12"/>
  <c r="BE194" i="12" s="1"/>
  <c r="BI193" i="12"/>
  <c r="BH193" i="12"/>
  <c r="BG193" i="12"/>
  <c r="BF193" i="12"/>
  <c r="T193" i="12"/>
  <c r="R193" i="12"/>
  <c r="P193" i="12"/>
  <c r="BK193" i="12"/>
  <c r="J193" i="12"/>
  <c r="BE193" i="12"/>
  <c r="BI190" i="12"/>
  <c r="BH190" i="12"/>
  <c r="BG190" i="12"/>
  <c r="BF190" i="12"/>
  <c r="T190" i="12"/>
  <c r="R190" i="12"/>
  <c r="P190" i="12"/>
  <c r="BK190" i="12"/>
  <c r="J190" i="12"/>
  <c r="BE190" i="12" s="1"/>
  <c r="BI187" i="12"/>
  <c r="BH187" i="12"/>
  <c r="BG187" i="12"/>
  <c r="BF187" i="12"/>
  <c r="T187" i="12"/>
  <c r="R187" i="12"/>
  <c r="P187" i="12"/>
  <c r="BK187" i="12"/>
  <c r="J187" i="12"/>
  <c r="BE187" i="12" s="1"/>
  <c r="BI184" i="12"/>
  <c r="BH184" i="12"/>
  <c r="BG184" i="12"/>
  <c r="BF184" i="12"/>
  <c r="T184" i="12"/>
  <c r="R184" i="12"/>
  <c r="P184" i="12"/>
  <c r="BK184" i="12"/>
  <c r="J184" i="12"/>
  <c r="BE184" i="12" s="1"/>
  <c r="BI182" i="12"/>
  <c r="BH182" i="12"/>
  <c r="BG182" i="12"/>
  <c r="BF182" i="12"/>
  <c r="T182" i="12"/>
  <c r="T181" i="12" s="1"/>
  <c r="R182" i="12"/>
  <c r="R181" i="12" s="1"/>
  <c r="P182" i="12"/>
  <c r="P181" i="12"/>
  <c r="BK182" i="12"/>
  <c r="BK181" i="12" s="1"/>
  <c r="J181" i="12" s="1"/>
  <c r="J80" i="12" s="1"/>
  <c r="J182" i="12"/>
  <c r="BE182" i="12"/>
  <c r="BI177" i="12"/>
  <c r="BH177" i="12"/>
  <c r="BG177" i="12"/>
  <c r="BF177" i="12"/>
  <c r="T177" i="12"/>
  <c r="R177" i="12"/>
  <c r="P177" i="12"/>
  <c r="BK177" i="12"/>
  <c r="J177" i="12"/>
  <c r="BE177" i="12"/>
  <c r="BI175" i="12"/>
  <c r="BH175" i="12"/>
  <c r="BG175" i="12"/>
  <c r="BF175" i="12"/>
  <c r="T175" i="12"/>
  <c r="T174" i="12" s="1"/>
  <c r="R175" i="12"/>
  <c r="R174" i="12"/>
  <c r="P175" i="12"/>
  <c r="P174" i="12" s="1"/>
  <c r="BK175" i="12"/>
  <c r="BK174" i="12" s="1"/>
  <c r="J174" i="12" s="1"/>
  <c r="J79" i="12" s="1"/>
  <c r="J175" i="12"/>
  <c r="BE175" i="12" s="1"/>
  <c r="BI169" i="12"/>
  <c r="BH169" i="12"/>
  <c r="BG169" i="12"/>
  <c r="BF169" i="12"/>
  <c r="T169" i="12"/>
  <c r="T168" i="12" s="1"/>
  <c r="R169" i="12"/>
  <c r="R168" i="12" s="1"/>
  <c r="R167" i="12" s="1"/>
  <c r="P169" i="12"/>
  <c r="P168" i="12" s="1"/>
  <c r="P167" i="12" s="1"/>
  <c r="BK169" i="12"/>
  <c r="BK168" i="12" s="1"/>
  <c r="J168" i="12"/>
  <c r="J78" i="12" s="1"/>
  <c r="J169" i="12"/>
  <c r="BE169" i="12"/>
  <c r="BI163" i="12"/>
  <c r="BH163" i="12"/>
  <c r="BG163" i="12"/>
  <c r="BF163" i="12"/>
  <c r="T163" i="12"/>
  <c r="R163" i="12"/>
  <c r="P163" i="12"/>
  <c r="BK163" i="12"/>
  <c r="J163" i="12"/>
  <c r="BE163" i="12"/>
  <c r="BI161" i="12"/>
  <c r="BH161" i="12"/>
  <c r="BG161" i="12"/>
  <c r="BF161" i="12"/>
  <c r="T161" i="12"/>
  <c r="R161" i="12"/>
  <c r="P161" i="12"/>
  <c r="BK161" i="12"/>
  <c r="BK152" i="12" s="1"/>
  <c r="J152" i="12" s="1"/>
  <c r="J76" i="12" s="1"/>
  <c r="J161" i="12"/>
  <c r="BE161" i="12"/>
  <c r="BI155" i="12"/>
  <c r="BH155" i="12"/>
  <c r="BG155" i="12"/>
  <c r="BF155" i="12"/>
  <c r="T155" i="12"/>
  <c r="R155" i="12"/>
  <c r="R152" i="12" s="1"/>
  <c r="P155" i="12"/>
  <c r="BK155" i="12"/>
  <c r="J155" i="12"/>
  <c r="BE155" i="12"/>
  <c r="BI153" i="12"/>
  <c r="BH153" i="12"/>
  <c r="BG153" i="12"/>
  <c r="BF153" i="12"/>
  <c r="T153" i="12"/>
  <c r="T152" i="12" s="1"/>
  <c r="R153" i="12"/>
  <c r="P153" i="12"/>
  <c r="P152" i="12" s="1"/>
  <c r="BK153" i="12"/>
  <c r="J153" i="12"/>
  <c r="BE153" i="12"/>
  <c r="BI149" i="12"/>
  <c r="BH149" i="12"/>
  <c r="BG149" i="12"/>
  <c r="BF149" i="12"/>
  <c r="T149" i="12"/>
  <c r="R149" i="12"/>
  <c r="P149" i="12"/>
  <c r="BK149" i="12"/>
  <c r="J149" i="12"/>
  <c r="BE149" i="12" s="1"/>
  <c r="BI146" i="12"/>
  <c r="BH146" i="12"/>
  <c r="BG146" i="12"/>
  <c r="BF146" i="12"/>
  <c r="T146" i="12"/>
  <c r="R146" i="12"/>
  <c r="P146" i="12"/>
  <c r="BK146" i="12"/>
  <c r="J146" i="12"/>
  <c r="BE146" i="12"/>
  <c r="BI143" i="12"/>
  <c r="BH143" i="12"/>
  <c r="BG143" i="12"/>
  <c r="BF143" i="12"/>
  <c r="T143" i="12"/>
  <c r="T142" i="12" s="1"/>
  <c r="R143" i="12"/>
  <c r="R142" i="12" s="1"/>
  <c r="R141" i="12" s="1"/>
  <c r="P143" i="12"/>
  <c r="P142" i="12" s="1"/>
  <c r="P141" i="12" s="1"/>
  <c r="BK143" i="12"/>
  <c r="BK142" i="12"/>
  <c r="J142" i="12"/>
  <c r="J75" i="12" s="1"/>
  <c r="J143" i="12"/>
  <c r="BE143" i="12"/>
  <c r="BI137" i="12"/>
  <c r="BH137" i="12"/>
  <c r="BG137" i="12"/>
  <c r="BF137" i="12"/>
  <c r="T137" i="12"/>
  <c r="R137" i="12"/>
  <c r="P137" i="12"/>
  <c r="BK137" i="12"/>
  <c r="J137" i="12"/>
  <c r="BE137" i="12"/>
  <c r="BI135" i="12"/>
  <c r="BH135" i="12"/>
  <c r="BG135" i="12"/>
  <c r="BF135" i="12"/>
  <c r="T135" i="12"/>
  <c r="T134" i="12" s="1"/>
  <c r="T133" i="12" s="1"/>
  <c r="R135" i="12"/>
  <c r="R134" i="12" s="1"/>
  <c r="R133" i="12" s="1"/>
  <c r="P135" i="12"/>
  <c r="P134" i="12" s="1"/>
  <c r="P133" i="12" s="1"/>
  <c r="BK135" i="12"/>
  <c r="BK134" i="12"/>
  <c r="BK133" i="12" s="1"/>
  <c r="J133" i="12" s="1"/>
  <c r="J72" i="12" s="1"/>
  <c r="J134" i="12"/>
  <c r="J73" i="12" s="1"/>
  <c r="J135" i="12"/>
  <c r="BE135" i="12"/>
  <c r="BI130" i="12"/>
  <c r="BH130" i="12"/>
  <c r="BG130" i="12"/>
  <c r="BF130" i="12"/>
  <c r="T130" i="12"/>
  <c r="R130" i="12"/>
  <c r="P130" i="12"/>
  <c r="BK130" i="12"/>
  <c r="J130" i="12"/>
  <c r="BE130" i="12"/>
  <c r="BI128" i="12"/>
  <c r="BH128" i="12"/>
  <c r="BG128" i="12"/>
  <c r="BF128" i="12"/>
  <c r="T128" i="12"/>
  <c r="R128" i="12"/>
  <c r="P128" i="12"/>
  <c r="BK128" i="12"/>
  <c r="J128" i="12"/>
  <c r="BE128" i="12"/>
  <c r="BI120" i="12"/>
  <c r="BH120" i="12"/>
  <c r="BG120" i="12"/>
  <c r="BF120" i="12"/>
  <c r="T120" i="12"/>
  <c r="T119" i="12"/>
  <c r="R120" i="12"/>
  <c r="R119" i="12"/>
  <c r="P120" i="12"/>
  <c r="P119" i="12" s="1"/>
  <c r="BK120" i="12"/>
  <c r="BK119" i="12" s="1"/>
  <c r="J119" i="12" s="1"/>
  <c r="J71" i="12" s="1"/>
  <c r="J120" i="12"/>
  <c r="BE120" i="12" s="1"/>
  <c r="BI116" i="12"/>
  <c r="BH116" i="12"/>
  <c r="BG116" i="12"/>
  <c r="BF116" i="12"/>
  <c r="T116" i="12"/>
  <c r="R116" i="12"/>
  <c r="R108" i="12" s="1"/>
  <c r="R107" i="12" s="1"/>
  <c r="P116" i="12"/>
  <c r="BK116" i="12"/>
  <c r="J116" i="12"/>
  <c r="BE116" i="12"/>
  <c r="BI114" i="12"/>
  <c r="F41" i="12" s="1"/>
  <c r="BD76" i="1" s="1"/>
  <c r="BH114" i="12"/>
  <c r="BG114" i="12"/>
  <c r="BF114" i="12"/>
  <c r="F38" i="12" s="1"/>
  <c r="BA76" i="1" s="1"/>
  <c r="T114" i="12"/>
  <c r="R114" i="12"/>
  <c r="P114" i="12"/>
  <c r="BK114" i="12"/>
  <c r="J114" i="12"/>
  <c r="BE114" i="12" s="1"/>
  <c r="BI112" i="12"/>
  <c r="BH112" i="12"/>
  <c r="F40" i="12" s="1"/>
  <c r="BC76" i="1" s="1"/>
  <c r="BG112" i="12"/>
  <c r="BF112" i="12"/>
  <c r="T112" i="12"/>
  <c r="R112" i="12"/>
  <c r="P112" i="12"/>
  <c r="P108" i="12" s="1"/>
  <c r="BK112" i="12"/>
  <c r="J112" i="12"/>
  <c r="BE112" i="12"/>
  <c r="BI109" i="12"/>
  <c r="BH109" i="12"/>
  <c r="BG109" i="12"/>
  <c r="F39" i="12"/>
  <c r="BB76" i="1" s="1"/>
  <c r="BF109" i="12"/>
  <c r="T109" i="12"/>
  <c r="T108" i="12"/>
  <c r="R109" i="12"/>
  <c r="P109" i="12"/>
  <c r="BK109" i="12"/>
  <c r="BK108" i="12"/>
  <c r="J109" i="12"/>
  <c r="BE109" i="12"/>
  <c r="J102" i="12"/>
  <c r="J101" i="12"/>
  <c r="F101" i="12"/>
  <c r="F99" i="12"/>
  <c r="E97" i="12"/>
  <c r="J63" i="12"/>
  <c r="J62" i="12"/>
  <c r="F62" i="12"/>
  <c r="F60" i="12"/>
  <c r="E58" i="12"/>
  <c r="J22" i="12"/>
  <c r="E22" i="12"/>
  <c r="J21" i="12"/>
  <c r="J16" i="12"/>
  <c r="J99" i="12"/>
  <c r="J60" i="12"/>
  <c r="E7" i="12"/>
  <c r="E52" i="12" s="1"/>
  <c r="E91" i="12"/>
  <c r="J41" i="11"/>
  <c r="J40" i="11"/>
  <c r="AY74" i="1"/>
  <c r="J39" i="11"/>
  <c r="AX74" i="1" s="1"/>
  <c r="BI117" i="11"/>
  <c r="BH117" i="11"/>
  <c r="BG117" i="11"/>
  <c r="BF117" i="11"/>
  <c r="T117" i="11"/>
  <c r="R117" i="11"/>
  <c r="P117" i="11"/>
  <c r="BK117" i="11"/>
  <c r="J117" i="11"/>
  <c r="BE117" i="11"/>
  <c r="BI116" i="11"/>
  <c r="BH116" i="11"/>
  <c r="BG116" i="11"/>
  <c r="BF116" i="11"/>
  <c r="T116" i="11"/>
  <c r="T112" i="11" s="1"/>
  <c r="R116" i="11"/>
  <c r="P116" i="11"/>
  <c r="BK116" i="11"/>
  <c r="BK112" i="11" s="1"/>
  <c r="J112" i="11" s="1"/>
  <c r="J70" i="11" s="1"/>
  <c r="J116" i="11"/>
  <c r="BE116" i="11"/>
  <c r="BI115" i="11"/>
  <c r="BH115" i="11"/>
  <c r="BG115" i="11"/>
  <c r="BF115" i="11"/>
  <c r="T115" i="11"/>
  <c r="R115" i="11"/>
  <c r="P115" i="11"/>
  <c r="BK115" i="11"/>
  <c r="J115" i="11"/>
  <c r="BE115" i="11"/>
  <c r="BI114" i="11"/>
  <c r="BH114" i="11"/>
  <c r="BG114" i="11"/>
  <c r="BF114" i="11"/>
  <c r="T114" i="11"/>
  <c r="R114" i="11"/>
  <c r="P114" i="11"/>
  <c r="BK114" i="11"/>
  <c r="J114" i="11"/>
  <c r="BE114" i="11" s="1"/>
  <c r="BI113" i="11"/>
  <c r="BH113" i="11"/>
  <c r="BG113" i="11"/>
  <c r="BF113" i="11"/>
  <c r="T113" i="11"/>
  <c r="R113" i="11"/>
  <c r="P113" i="11"/>
  <c r="P112" i="11"/>
  <c r="BK113" i="11"/>
  <c r="J113" i="11"/>
  <c r="BE113" i="11"/>
  <c r="BI111" i="11"/>
  <c r="BH111" i="11"/>
  <c r="BG111" i="11"/>
  <c r="BF111" i="11"/>
  <c r="T111" i="11"/>
  <c r="R111" i="11"/>
  <c r="P111" i="11"/>
  <c r="BK111" i="11"/>
  <c r="J111" i="11"/>
  <c r="BE111" i="11"/>
  <c r="BI110" i="11"/>
  <c r="BH110" i="11"/>
  <c r="BG110" i="11"/>
  <c r="BF110" i="11"/>
  <c r="T110" i="11"/>
  <c r="R110" i="11"/>
  <c r="P110" i="11"/>
  <c r="BK110" i="11"/>
  <c r="J110" i="11"/>
  <c r="BE110" i="11"/>
  <c r="BI109" i="11"/>
  <c r="BH109" i="11"/>
  <c r="BG109" i="11"/>
  <c r="BF109" i="11"/>
  <c r="T109" i="11"/>
  <c r="R109" i="11"/>
  <c r="P109" i="11"/>
  <c r="BK109" i="11"/>
  <c r="J109" i="11"/>
  <c r="BE109" i="11"/>
  <c r="BI108" i="11"/>
  <c r="BH108" i="11"/>
  <c r="BG108" i="11"/>
  <c r="BF108" i="11"/>
  <c r="T108" i="11"/>
  <c r="R108" i="11"/>
  <c r="P108" i="11"/>
  <c r="BK108" i="11"/>
  <c r="J108" i="11"/>
  <c r="BE108" i="11" s="1"/>
  <c r="BI107" i="11"/>
  <c r="BH107" i="11"/>
  <c r="BG107" i="11"/>
  <c r="BF107" i="11"/>
  <c r="T107" i="11"/>
  <c r="R107" i="11"/>
  <c r="P107" i="11"/>
  <c r="BK107" i="11"/>
  <c r="J107" i="11"/>
  <c r="BE107" i="11"/>
  <c r="BI106" i="11"/>
  <c r="BH106" i="11"/>
  <c r="BG106" i="11"/>
  <c r="BF106" i="11"/>
  <c r="T106" i="11"/>
  <c r="R106" i="11"/>
  <c r="P106" i="11"/>
  <c r="BK106" i="11"/>
  <c r="J106" i="11"/>
  <c r="BE106" i="11"/>
  <c r="BI105" i="11"/>
  <c r="BH105" i="11"/>
  <c r="BG105" i="11"/>
  <c r="BF105" i="11"/>
  <c r="T105" i="11"/>
  <c r="R105" i="11"/>
  <c r="P105" i="11"/>
  <c r="BK105" i="11"/>
  <c r="J105" i="11"/>
  <c r="BE105" i="11"/>
  <c r="BI104" i="11"/>
  <c r="BH104" i="11"/>
  <c r="BG104" i="11"/>
  <c r="BF104" i="11"/>
  <c r="T104" i="11"/>
  <c r="R104" i="11"/>
  <c r="P104" i="11"/>
  <c r="BK104" i="11"/>
  <c r="J104" i="11"/>
  <c r="BE104" i="11" s="1"/>
  <c r="BI103" i="11"/>
  <c r="BH103" i="11"/>
  <c r="BG103" i="11"/>
  <c r="BF103" i="11"/>
  <c r="T103" i="11"/>
  <c r="R103" i="11"/>
  <c r="P103" i="11"/>
  <c r="BK103" i="11"/>
  <c r="J103" i="11"/>
  <c r="BE103" i="11"/>
  <c r="BI102" i="11"/>
  <c r="BH102" i="11"/>
  <c r="BG102" i="11"/>
  <c r="BF102" i="11"/>
  <c r="T102" i="11"/>
  <c r="R102" i="11"/>
  <c r="P102" i="11"/>
  <c r="BK102" i="11"/>
  <c r="J102" i="11"/>
  <c r="BE102" i="11"/>
  <c r="BI101" i="11"/>
  <c r="BH101" i="11"/>
  <c r="BG101" i="11"/>
  <c r="F39" i="11" s="1"/>
  <c r="BB74" i="1" s="1"/>
  <c r="BF101" i="11"/>
  <c r="T101" i="11"/>
  <c r="R101" i="11"/>
  <c r="P101" i="11"/>
  <c r="BK101" i="11"/>
  <c r="J101" i="11"/>
  <c r="BE101" i="11"/>
  <c r="BI100" i="11"/>
  <c r="F41" i="11" s="1"/>
  <c r="BD74" i="1" s="1"/>
  <c r="BH100" i="11"/>
  <c r="BG100" i="11"/>
  <c r="BF100" i="11"/>
  <c r="T100" i="11"/>
  <c r="R100" i="11"/>
  <c r="P100" i="11"/>
  <c r="BK100" i="11"/>
  <c r="J100" i="11"/>
  <c r="BE100" i="11" s="1"/>
  <c r="BI99" i="11"/>
  <c r="BH99" i="11"/>
  <c r="BG99" i="11"/>
  <c r="BF99" i="11"/>
  <c r="T99" i="11"/>
  <c r="R99" i="11"/>
  <c r="P99" i="11"/>
  <c r="P96" i="11" s="1"/>
  <c r="P95" i="11" s="1"/>
  <c r="P94" i="11" s="1"/>
  <c r="AU74" i="1" s="1"/>
  <c r="BK99" i="11"/>
  <c r="J99" i="11"/>
  <c r="BE99" i="11"/>
  <c r="BI98" i="11"/>
  <c r="BH98" i="11"/>
  <c r="BG98" i="11"/>
  <c r="BF98" i="11"/>
  <c r="T98" i="11"/>
  <c r="T96" i="11" s="1"/>
  <c r="T95" i="11" s="1"/>
  <c r="T94" i="11" s="1"/>
  <c r="R98" i="11"/>
  <c r="P98" i="11"/>
  <c r="BK98" i="11"/>
  <c r="J98" i="11"/>
  <c r="BE98" i="11"/>
  <c r="BI97" i="11"/>
  <c r="BH97" i="11"/>
  <c r="BG97" i="11"/>
  <c r="BF97" i="11"/>
  <c r="T97" i="11"/>
  <c r="R97" i="11"/>
  <c r="P97" i="11"/>
  <c r="BK97" i="11"/>
  <c r="J97" i="11"/>
  <c r="BE97" i="11" s="1"/>
  <c r="J91" i="11"/>
  <c r="J90" i="11"/>
  <c r="F90" i="11"/>
  <c r="F88" i="11"/>
  <c r="E86" i="11"/>
  <c r="J63" i="11"/>
  <c r="J62" i="11"/>
  <c r="F62" i="11"/>
  <c r="F60" i="11"/>
  <c r="E58" i="11"/>
  <c r="J22" i="11"/>
  <c r="E22" i="11"/>
  <c r="F63" i="11" s="1"/>
  <c r="F91" i="11"/>
  <c r="J21" i="11"/>
  <c r="J16" i="11"/>
  <c r="E7" i="11"/>
  <c r="E80" i="11"/>
  <c r="E52" i="11"/>
  <c r="J41" i="10"/>
  <c r="J40" i="10"/>
  <c r="AY73" i="1"/>
  <c r="J39" i="10"/>
  <c r="AX73" i="1"/>
  <c r="BI326" i="10"/>
  <c r="BH326" i="10"/>
  <c r="BG326" i="10"/>
  <c r="BF326" i="10"/>
  <c r="T326" i="10"/>
  <c r="R326" i="10"/>
  <c r="P326" i="10"/>
  <c r="BK326" i="10"/>
  <c r="J326" i="10"/>
  <c r="BE326" i="10"/>
  <c r="BI325" i="10"/>
  <c r="BH325" i="10"/>
  <c r="BG325" i="10"/>
  <c r="BF325" i="10"/>
  <c r="T325" i="10"/>
  <c r="R325" i="10"/>
  <c r="P325" i="10"/>
  <c r="BK325" i="10"/>
  <c r="J325" i="10"/>
  <c r="BE325" i="10" s="1"/>
  <c r="BI324" i="10"/>
  <c r="BH324" i="10"/>
  <c r="BG324" i="10"/>
  <c r="BF324" i="10"/>
  <c r="T324" i="10"/>
  <c r="R324" i="10"/>
  <c r="P324" i="10"/>
  <c r="BK324" i="10"/>
  <c r="J324" i="10"/>
  <c r="BE324" i="10"/>
  <c r="BI323" i="10"/>
  <c r="BH323" i="10"/>
  <c r="BG323" i="10"/>
  <c r="BF323" i="10"/>
  <c r="T323" i="10"/>
  <c r="T322" i="10" s="1"/>
  <c r="R323" i="10"/>
  <c r="R322" i="10"/>
  <c r="P323" i="10"/>
  <c r="P322" i="10" s="1"/>
  <c r="BK323" i="10"/>
  <c r="BK322" i="10"/>
  <c r="J322" i="10"/>
  <c r="J323" i="10"/>
  <c r="BE323" i="10"/>
  <c r="J85" i="10"/>
  <c r="BI321" i="10"/>
  <c r="BH321" i="10"/>
  <c r="BG321" i="10"/>
  <c r="BF321" i="10"/>
  <c r="T321" i="10"/>
  <c r="T320" i="10" s="1"/>
  <c r="R321" i="10"/>
  <c r="R320" i="10"/>
  <c r="P321" i="10"/>
  <c r="P320" i="10" s="1"/>
  <c r="BK321" i="10"/>
  <c r="BK320" i="10"/>
  <c r="J320" i="10"/>
  <c r="J321" i="10"/>
  <c r="BE321" i="10"/>
  <c r="J84" i="10"/>
  <c r="BI318" i="10"/>
  <c r="BH318" i="10"/>
  <c r="BG318" i="10"/>
  <c r="BF318" i="10"/>
  <c r="T318" i="10"/>
  <c r="R318" i="10"/>
  <c r="P318" i="10"/>
  <c r="BK318" i="10"/>
  <c r="J318" i="10"/>
  <c r="BE318" i="10" s="1"/>
  <c r="BI315" i="10"/>
  <c r="BH315" i="10"/>
  <c r="BG315" i="10"/>
  <c r="BF315" i="10"/>
  <c r="T315" i="10"/>
  <c r="R315" i="10"/>
  <c r="P315" i="10"/>
  <c r="BK315" i="10"/>
  <c r="J315" i="10"/>
  <c r="BE315" i="10"/>
  <c r="BI308" i="10"/>
  <c r="BH308" i="10"/>
  <c r="BG308" i="10"/>
  <c r="BF308" i="10"/>
  <c r="T308" i="10"/>
  <c r="R308" i="10"/>
  <c r="P308" i="10"/>
  <c r="BK308" i="10"/>
  <c r="J308" i="10"/>
  <c r="BE308" i="10" s="1"/>
  <c r="BI306" i="10"/>
  <c r="BH306" i="10"/>
  <c r="BG306" i="10"/>
  <c r="BF306" i="10"/>
  <c r="T306" i="10"/>
  <c r="R306" i="10"/>
  <c r="P306" i="10"/>
  <c r="BK306" i="10"/>
  <c r="J306" i="10"/>
  <c r="BE306" i="10"/>
  <c r="BI302" i="10"/>
  <c r="BH302" i="10"/>
  <c r="BG302" i="10"/>
  <c r="BF302" i="10"/>
  <c r="T302" i="10"/>
  <c r="R302" i="10"/>
  <c r="P302" i="10"/>
  <c r="BK302" i="10"/>
  <c r="BK296" i="10" s="1"/>
  <c r="J296" i="10" s="1"/>
  <c r="J83" i="10" s="1"/>
  <c r="J302" i="10"/>
  <c r="BE302" i="10" s="1"/>
  <c r="BI299" i="10"/>
  <c r="BH299" i="10"/>
  <c r="BG299" i="10"/>
  <c r="BF299" i="10"/>
  <c r="T299" i="10"/>
  <c r="R299" i="10"/>
  <c r="P299" i="10"/>
  <c r="BK299" i="10"/>
  <c r="J299" i="10"/>
  <c r="BE299" i="10"/>
  <c r="BI297" i="10"/>
  <c r="BH297" i="10"/>
  <c r="BG297" i="10"/>
  <c r="BF297" i="10"/>
  <c r="T297" i="10"/>
  <c r="T296" i="10" s="1"/>
  <c r="R297" i="10"/>
  <c r="P297" i="10"/>
  <c r="P296" i="10" s="1"/>
  <c r="BK297" i="10"/>
  <c r="J297" i="10"/>
  <c r="BE297" i="10" s="1"/>
  <c r="BI292" i="10"/>
  <c r="BH292" i="10"/>
  <c r="BG292" i="10"/>
  <c r="BF292" i="10"/>
  <c r="T292" i="10"/>
  <c r="R292" i="10"/>
  <c r="P292" i="10"/>
  <c r="BK292" i="10"/>
  <c r="J292" i="10"/>
  <c r="BE292" i="10" s="1"/>
  <c r="BI290" i="10"/>
  <c r="BH290" i="10"/>
  <c r="BG290" i="10"/>
  <c r="BF290" i="10"/>
  <c r="T290" i="10"/>
  <c r="R290" i="10"/>
  <c r="P290" i="10"/>
  <c r="BK290" i="10"/>
  <c r="J290" i="10"/>
  <c r="BE290" i="10"/>
  <c r="BI286" i="10"/>
  <c r="BH286" i="10"/>
  <c r="BG286" i="10"/>
  <c r="BF286" i="10"/>
  <c r="T286" i="10"/>
  <c r="R286" i="10"/>
  <c r="P286" i="10"/>
  <c r="BK286" i="10"/>
  <c r="J286" i="10"/>
  <c r="BE286" i="10" s="1"/>
  <c r="BI284" i="10"/>
  <c r="BH284" i="10"/>
  <c r="BG284" i="10"/>
  <c r="BF284" i="10"/>
  <c r="T284" i="10"/>
  <c r="R284" i="10"/>
  <c r="P284" i="10"/>
  <c r="BK284" i="10"/>
  <c r="J284" i="10"/>
  <c r="BE284" i="10" s="1"/>
  <c r="BI280" i="10"/>
  <c r="BH280" i="10"/>
  <c r="BG280" i="10"/>
  <c r="BF280" i="10"/>
  <c r="T280" i="10"/>
  <c r="R280" i="10"/>
  <c r="P280" i="10"/>
  <c r="BK280" i="10"/>
  <c r="J280" i="10"/>
  <c r="BE280" i="10" s="1"/>
  <c r="BI278" i="10"/>
  <c r="BH278" i="10"/>
  <c r="BG278" i="10"/>
  <c r="BF278" i="10"/>
  <c r="T278" i="10"/>
  <c r="R278" i="10"/>
  <c r="P278" i="10"/>
  <c r="BK278" i="10"/>
  <c r="J278" i="10"/>
  <c r="BE278" i="10"/>
  <c r="BI273" i="10"/>
  <c r="BH273" i="10"/>
  <c r="BG273" i="10"/>
  <c r="BF273" i="10"/>
  <c r="T273" i="10"/>
  <c r="R273" i="10"/>
  <c r="P273" i="10"/>
  <c r="BK273" i="10"/>
  <c r="J273" i="10"/>
  <c r="BE273" i="10" s="1"/>
  <c r="BI269" i="10"/>
  <c r="BH269" i="10"/>
  <c r="BG269" i="10"/>
  <c r="BF269" i="10"/>
  <c r="T269" i="10"/>
  <c r="R269" i="10"/>
  <c r="P269" i="10"/>
  <c r="P259" i="10" s="1"/>
  <c r="BK269" i="10"/>
  <c r="J269" i="10"/>
  <c r="BE269" i="10"/>
  <c r="BI262" i="10"/>
  <c r="BH262" i="10"/>
  <c r="BG262" i="10"/>
  <c r="BF262" i="10"/>
  <c r="T262" i="10"/>
  <c r="R262" i="10"/>
  <c r="P262" i="10"/>
  <c r="BK262" i="10"/>
  <c r="J262" i="10"/>
  <c r="BE262" i="10" s="1"/>
  <c r="BI260" i="10"/>
  <c r="BH260" i="10"/>
  <c r="BG260" i="10"/>
  <c r="BF260" i="10"/>
  <c r="T260" i="10"/>
  <c r="R260" i="10"/>
  <c r="R259" i="10" s="1"/>
  <c r="P260" i="10"/>
  <c r="BK260" i="10"/>
  <c r="J260" i="10"/>
  <c r="BE260" i="10"/>
  <c r="BI251" i="10"/>
  <c r="BH251" i="10"/>
  <c r="BG251" i="10"/>
  <c r="BF251" i="10"/>
  <c r="T251" i="10"/>
  <c r="R251" i="10"/>
  <c r="P251" i="10"/>
  <c r="BK251" i="10"/>
  <c r="J251" i="10"/>
  <c r="BE251" i="10"/>
  <c r="BI249" i="10"/>
  <c r="BH249" i="10"/>
  <c r="BG249" i="10"/>
  <c r="BF249" i="10"/>
  <c r="T249" i="10"/>
  <c r="R249" i="10"/>
  <c r="P249" i="10"/>
  <c r="BK249" i="10"/>
  <c r="BK240" i="10" s="1"/>
  <c r="J249" i="10"/>
  <c r="BE249" i="10" s="1"/>
  <c r="BI247" i="10"/>
  <c r="BH247" i="10"/>
  <c r="BG247" i="10"/>
  <c r="BF247" i="10"/>
  <c r="T247" i="10"/>
  <c r="R247" i="10"/>
  <c r="P247" i="10"/>
  <c r="BK247" i="10"/>
  <c r="J247" i="10"/>
  <c r="BE247" i="10"/>
  <c r="BI244" i="10"/>
  <c r="BH244" i="10"/>
  <c r="BG244" i="10"/>
  <c r="BF244" i="10"/>
  <c r="T244" i="10"/>
  <c r="T240" i="10" s="1"/>
  <c r="R244" i="10"/>
  <c r="P244" i="10"/>
  <c r="BK244" i="10"/>
  <c r="J244" i="10"/>
  <c r="BE244" i="10" s="1"/>
  <c r="BI241" i="10"/>
  <c r="BH241" i="10"/>
  <c r="BG241" i="10"/>
  <c r="BF241" i="10"/>
  <c r="T241" i="10"/>
  <c r="R241" i="10"/>
  <c r="P241" i="10"/>
  <c r="BK241" i="10"/>
  <c r="J241" i="10"/>
  <c r="BE241" i="10" s="1"/>
  <c r="BI238" i="10"/>
  <c r="BH238" i="10"/>
  <c r="BG238" i="10"/>
  <c r="BF238" i="10"/>
  <c r="T238" i="10"/>
  <c r="T237" i="10" s="1"/>
  <c r="T236" i="10" s="1"/>
  <c r="R238" i="10"/>
  <c r="R237" i="10"/>
  <c r="R236" i="10" s="1"/>
  <c r="P238" i="10"/>
  <c r="P237" i="10"/>
  <c r="P236" i="10"/>
  <c r="BK238" i="10"/>
  <c r="BK237" i="10"/>
  <c r="J237" i="10" s="1"/>
  <c r="BK236" i="10"/>
  <c r="J236" i="10" s="1"/>
  <c r="J78" i="10" s="1"/>
  <c r="J238" i="10"/>
  <c r="BE238" i="10"/>
  <c r="J79" i="10"/>
  <c r="BI231" i="10"/>
  <c r="BH231" i="10"/>
  <c r="BG231" i="10"/>
  <c r="BF231" i="10"/>
  <c r="T231" i="10"/>
  <c r="R231" i="10"/>
  <c r="R228" i="10" s="1"/>
  <c r="P231" i="10"/>
  <c r="BK231" i="10"/>
  <c r="J231" i="10"/>
  <c r="BE231" i="10"/>
  <c r="BI229" i="10"/>
  <c r="BH229" i="10"/>
  <c r="BG229" i="10"/>
  <c r="BF229" i="10"/>
  <c r="T229" i="10"/>
  <c r="T228" i="10" s="1"/>
  <c r="R229" i="10"/>
  <c r="P229" i="10"/>
  <c r="BK229" i="10"/>
  <c r="BK228" i="10"/>
  <c r="J228" i="10" s="1"/>
  <c r="J77" i="10" s="1"/>
  <c r="J229" i="10"/>
  <c r="BE229" i="10"/>
  <c r="BI224" i="10"/>
  <c r="BH224" i="10"/>
  <c r="BG224" i="10"/>
  <c r="BF224" i="10"/>
  <c r="T224" i="10"/>
  <c r="R224" i="10"/>
  <c r="P224" i="10"/>
  <c r="BK224" i="10"/>
  <c r="J224" i="10"/>
  <c r="BE224" i="10" s="1"/>
  <c r="BI222" i="10"/>
  <c r="BH222" i="10"/>
  <c r="BG222" i="10"/>
  <c r="BF222" i="10"/>
  <c r="T222" i="10"/>
  <c r="R222" i="10"/>
  <c r="P222" i="10"/>
  <c r="P213" i="10" s="1"/>
  <c r="BK222" i="10"/>
  <c r="J222" i="10"/>
  <c r="BE222" i="10"/>
  <c r="BI216" i="10"/>
  <c r="BH216" i="10"/>
  <c r="BG216" i="10"/>
  <c r="BF216" i="10"/>
  <c r="T216" i="10"/>
  <c r="R216" i="10"/>
  <c r="P216" i="10"/>
  <c r="BK216" i="10"/>
  <c r="J216" i="10"/>
  <c r="BE216" i="10" s="1"/>
  <c r="BI214" i="10"/>
  <c r="BH214" i="10"/>
  <c r="BG214" i="10"/>
  <c r="BF214" i="10"/>
  <c r="T214" i="10"/>
  <c r="T213" i="10"/>
  <c r="R214" i="10"/>
  <c r="R213" i="10" s="1"/>
  <c r="P214" i="10"/>
  <c r="BK214" i="10"/>
  <c r="BK213" i="10" s="1"/>
  <c r="J213" i="10" s="1"/>
  <c r="J76" i="10" s="1"/>
  <c r="J214" i="10"/>
  <c r="BE214" i="10" s="1"/>
  <c r="BI209" i="10"/>
  <c r="BH209" i="10"/>
  <c r="BG209" i="10"/>
  <c r="BF209" i="10"/>
  <c r="T209" i="10"/>
  <c r="R209" i="10"/>
  <c r="R198" i="10" s="1"/>
  <c r="P209" i="10"/>
  <c r="BK209" i="10"/>
  <c r="J209" i="10"/>
  <c r="BE209" i="10"/>
  <c r="BI207" i="10"/>
  <c r="BH207" i="10"/>
  <c r="BG207" i="10"/>
  <c r="BF207" i="10"/>
  <c r="T207" i="10"/>
  <c r="R207" i="10"/>
  <c r="P207" i="10"/>
  <c r="BK207" i="10"/>
  <c r="J207" i="10"/>
  <c r="BE207" i="10" s="1"/>
  <c r="BI201" i="10"/>
  <c r="BH201" i="10"/>
  <c r="BG201" i="10"/>
  <c r="BF201" i="10"/>
  <c r="T201" i="10"/>
  <c r="R201" i="10"/>
  <c r="P201" i="10"/>
  <c r="BK201" i="10"/>
  <c r="J201" i="10"/>
  <c r="BE201" i="10"/>
  <c r="BI199" i="10"/>
  <c r="BH199" i="10"/>
  <c r="BG199" i="10"/>
  <c r="BF199" i="10"/>
  <c r="T199" i="10"/>
  <c r="T198" i="10" s="1"/>
  <c r="R199" i="10"/>
  <c r="P199" i="10"/>
  <c r="P198" i="10" s="1"/>
  <c r="BK199" i="10"/>
  <c r="BK198" i="10" s="1"/>
  <c r="J198" i="10" s="1"/>
  <c r="J75" i="10" s="1"/>
  <c r="J199" i="10"/>
  <c r="BE199" i="10" s="1"/>
  <c r="BI196" i="10"/>
  <c r="BH196" i="10"/>
  <c r="BG196" i="10"/>
  <c r="BF196" i="10"/>
  <c r="T196" i="10"/>
  <c r="R196" i="10"/>
  <c r="P196" i="10"/>
  <c r="BK196" i="10"/>
  <c r="J196" i="10"/>
  <c r="BE196" i="10" s="1"/>
  <c r="BI194" i="10"/>
  <c r="BH194" i="10"/>
  <c r="BG194" i="10"/>
  <c r="BF194" i="10"/>
  <c r="T194" i="10"/>
  <c r="R194" i="10"/>
  <c r="P194" i="10"/>
  <c r="BK194" i="10"/>
  <c r="J194" i="10"/>
  <c r="BE194" i="10"/>
  <c r="BI192" i="10"/>
  <c r="BH192" i="10"/>
  <c r="BG192" i="10"/>
  <c r="BF192" i="10"/>
  <c r="T192" i="10"/>
  <c r="R192" i="10"/>
  <c r="P192" i="10"/>
  <c r="BK192" i="10"/>
  <c r="J192" i="10"/>
  <c r="BE192" i="10" s="1"/>
  <c r="BI188" i="10"/>
  <c r="BH188" i="10"/>
  <c r="BG188" i="10"/>
  <c r="BF188" i="10"/>
  <c r="T188" i="10"/>
  <c r="R188" i="10"/>
  <c r="P188" i="10"/>
  <c r="BK188" i="10"/>
  <c r="J188" i="10"/>
  <c r="BE188" i="10"/>
  <c r="BI184" i="10"/>
  <c r="BH184" i="10"/>
  <c r="BG184" i="10"/>
  <c r="BF184" i="10"/>
  <c r="T184" i="10"/>
  <c r="T183" i="10" s="1"/>
  <c r="R184" i="10"/>
  <c r="R183" i="10"/>
  <c r="P184" i="10"/>
  <c r="P183" i="10" s="1"/>
  <c r="BK184" i="10"/>
  <c r="BK183" i="10" s="1"/>
  <c r="J183" i="10" s="1"/>
  <c r="J184" i="10"/>
  <c r="BE184" i="10"/>
  <c r="J74" i="10"/>
  <c r="BI175" i="10"/>
  <c r="BH175" i="10"/>
  <c r="BG175" i="10"/>
  <c r="BF175" i="10"/>
  <c r="T175" i="10"/>
  <c r="R175" i="10"/>
  <c r="P175" i="10"/>
  <c r="BK175" i="10"/>
  <c r="J175" i="10"/>
  <c r="BE175" i="10" s="1"/>
  <c r="BI169" i="10"/>
  <c r="BH169" i="10"/>
  <c r="BG169" i="10"/>
  <c r="BF169" i="10"/>
  <c r="T169" i="10"/>
  <c r="R169" i="10"/>
  <c r="P169" i="10"/>
  <c r="BK169" i="10"/>
  <c r="J169" i="10"/>
  <c r="BE169" i="10"/>
  <c r="BI166" i="10"/>
  <c r="BH166" i="10"/>
  <c r="BG166" i="10"/>
  <c r="BF166" i="10"/>
  <c r="T166" i="10"/>
  <c r="R166" i="10"/>
  <c r="P166" i="10"/>
  <c r="BK166" i="10"/>
  <c r="J166" i="10"/>
  <c r="BE166" i="10"/>
  <c r="BI163" i="10"/>
  <c r="BH163" i="10"/>
  <c r="BG163" i="10"/>
  <c r="BF163" i="10"/>
  <c r="T163" i="10"/>
  <c r="R163" i="10"/>
  <c r="P163" i="10"/>
  <c r="BK163" i="10"/>
  <c r="J163" i="10"/>
  <c r="BE163" i="10"/>
  <c r="BI157" i="10"/>
  <c r="BH157" i="10"/>
  <c r="BG157" i="10"/>
  <c r="BF157" i="10"/>
  <c r="T157" i="10"/>
  <c r="R157" i="10"/>
  <c r="P157" i="10"/>
  <c r="BK157" i="10"/>
  <c r="J157" i="10"/>
  <c r="BE157" i="10" s="1"/>
  <c r="BI154" i="10"/>
  <c r="BH154" i="10"/>
  <c r="BG154" i="10"/>
  <c r="BF154" i="10"/>
  <c r="T154" i="10"/>
  <c r="R154" i="10"/>
  <c r="P154" i="10"/>
  <c r="BK154" i="10"/>
  <c r="J154" i="10"/>
  <c r="BE154" i="10"/>
  <c r="BI149" i="10"/>
  <c r="BH149" i="10"/>
  <c r="BG149" i="10"/>
  <c r="BF149" i="10"/>
  <c r="T149" i="10"/>
  <c r="R149" i="10"/>
  <c r="P149" i="10"/>
  <c r="BK149" i="10"/>
  <c r="J149" i="10"/>
  <c r="BE149" i="10"/>
  <c r="BI144" i="10"/>
  <c r="BH144" i="10"/>
  <c r="BG144" i="10"/>
  <c r="BF144" i="10"/>
  <c r="T144" i="10"/>
  <c r="R144" i="10"/>
  <c r="R127" i="10" s="1"/>
  <c r="P144" i="10"/>
  <c r="BK144" i="10"/>
  <c r="J144" i="10"/>
  <c r="BE144" i="10"/>
  <c r="BI142" i="10"/>
  <c r="BH142" i="10"/>
  <c r="BG142" i="10"/>
  <c r="BF142" i="10"/>
  <c r="T142" i="10"/>
  <c r="T127" i="10" s="1"/>
  <c r="R142" i="10"/>
  <c r="P142" i="10"/>
  <c r="BK142" i="10"/>
  <c r="J142" i="10"/>
  <c r="BE142" i="10"/>
  <c r="BI128" i="10"/>
  <c r="BH128" i="10"/>
  <c r="BG128" i="10"/>
  <c r="BF128" i="10"/>
  <c r="T128" i="10"/>
  <c r="R128" i="10"/>
  <c r="P128" i="10"/>
  <c r="P127" i="10"/>
  <c r="BK128" i="10"/>
  <c r="BK127" i="10" s="1"/>
  <c r="J127" i="10" s="1"/>
  <c r="J71" i="10" s="1"/>
  <c r="J128" i="10"/>
  <c r="BE128" i="10" s="1"/>
  <c r="BI120" i="10"/>
  <c r="BH120" i="10"/>
  <c r="BG120" i="10"/>
  <c r="F39" i="10" s="1"/>
  <c r="BB73" i="1" s="1"/>
  <c r="BF120" i="10"/>
  <c r="T120" i="10"/>
  <c r="R120" i="10"/>
  <c r="P120" i="10"/>
  <c r="BK120" i="10"/>
  <c r="J120" i="10"/>
  <c r="BE120" i="10"/>
  <c r="BI118" i="10"/>
  <c r="F41" i="10" s="1"/>
  <c r="BD73" i="1" s="1"/>
  <c r="BH118" i="10"/>
  <c r="BG118" i="10"/>
  <c r="BF118" i="10"/>
  <c r="T118" i="10"/>
  <c r="R118" i="10"/>
  <c r="P118" i="10"/>
  <c r="BK118" i="10"/>
  <c r="BK112" i="10" s="1"/>
  <c r="J118" i="10"/>
  <c r="BE118" i="10" s="1"/>
  <c r="BI116" i="10"/>
  <c r="BH116" i="10"/>
  <c r="BG116" i="10"/>
  <c r="BF116" i="10"/>
  <c r="T116" i="10"/>
  <c r="R116" i="10"/>
  <c r="P116" i="10"/>
  <c r="P112" i="10" s="1"/>
  <c r="BK116" i="10"/>
  <c r="J116" i="10"/>
  <c r="BE116" i="10" s="1"/>
  <c r="BI113" i="10"/>
  <c r="BH113" i="10"/>
  <c r="BG113" i="10"/>
  <c r="BF113" i="10"/>
  <c r="F38" i="10"/>
  <c r="BA73" i="1" s="1"/>
  <c r="T113" i="10"/>
  <c r="T112" i="10"/>
  <c r="R113" i="10"/>
  <c r="R112" i="10" s="1"/>
  <c r="R111" i="10" s="1"/>
  <c r="P113" i="10"/>
  <c r="BK113" i="10"/>
  <c r="J113" i="10"/>
  <c r="BE113" i="10"/>
  <c r="J106" i="10"/>
  <c r="J105" i="10"/>
  <c r="F105" i="10"/>
  <c r="F103" i="10"/>
  <c r="E101" i="10"/>
  <c r="J63" i="10"/>
  <c r="J62" i="10"/>
  <c r="F62" i="10"/>
  <c r="F60" i="10"/>
  <c r="E58" i="10"/>
  <c r="J22" i="10"/>
  <c r="E22" i="10"/>
  <c r="F106" i="10" s="1"/>
  <c r="J21" i="10"/>
  <c r="J16" i="10"/>
  <c r="E7" i="10"/>
  <c r="E52" i="10" s="1"/>
  <c r="E95" i="10"/>
  <c r="J41" i="9"/>
  <c r="J40" i="9"/>
  <c r="AY71" i="1"/>
  <c r="J39" i="9"/>
  <c r="AX71" i="1" s="1"/>
  <c r="BI473" i="9"/>
  <c r="BH473" i="9"/>
  <c r="BG473" i="9"/>
  <c r="BF473" i="9"/>
  <c r="T473" i="9"/>
  <c r="R473" i="9"/>
  <c r="R469" i="9" s="1"/>
  <c r="P473" i="9"/>
  <c r="BK473" i="9"/>
  <c r="J473" i="9"/>
  <c r="BE473" i="9"/>
  <c r="BI472" i="9"/>
  <c r="BH472" i="9"/>
  <c r="BG472" i="9"/>
  <c r="BF472" i="9"/>
  <c r="T472" i="9"/>
  <c r="T469" i="9" s="1"/>
  <c r="R472" i="9"/>
  <c r="P472" i="9"/>
  <c r="BK472" i="9"/>
  <c r="J472" i="9"/>
  <c r="BE472" i="9"/>
  <c r="BI471" i="9"/>
  <c r="BH471" i="9"/>
  <c r="BG471" i="9"/>
  <c r="BF471" i="9"/>
  <c r="T471" i="9"/>
  <c r="R471" i="9"/>
  <c r="P471" i="9"/>
  <c r="BK471" i="9"/>
  <c r="J471" i="9"/>
  <c r="BE471" i="9"/>
  <c r="BI470" i="9"/>
  <c r="BH470" i="9"/>
  <c r="BG470" i="9"/>
  <c r="BF470" i="9"/>
  <c r="T470" i="9"/>
  <c r="R470" i="9"/>
  <c r="P470" i="9"/>
  <c r="P469" i="9" s="1"/>
  <c r="BK470" i="9"/>
  <c r="BK469" i="9"/>
  <c r="J469" i="9" s="1"/>
  <c r="J470" i="9"/>
  <c r="BE470" i="9"/>
  <c r="J94" i="9"/>
  <c r="BI465" i="9"/>
  <c r="BH465" i="9"/>
  <c r="BG465" i="9"/>
  <c r="BF465" i="9"/>
  <c r="T465" i="9"/>
  <c r="R465" i="9"/>
  <c r="P465" i="9"/>
  <c r="BK465" i="9"/>
  <c r="J465" i="9"/>
  <c r="BE465" i="9" s="1"/>
  <c r="BI463" i="9"/>
  <c r="BH463" i="9"/>
  <c r="BG463" i="9"/>
  <c r="BF463" i="9"/>
  <c r="T463" i="9"/>
  <c r="R463" i="9"/>
  <c r="R458" i="9" s="1"/>
  <c r="P463" i="9"/>
  <c r="P458" i="9" s="1"/>
  <c r="BK463" i="9"/>
  <c r="J463" i="9"/>
  <c r="BE463" i="9"/>
  <c r="BI461" i="9"/>
  <c r="BH461" i="9"/>
  <c r="BG461" i="9"/>
  <c r="BF461" i="9"/>
  <c r="T461" i="9"/>
  <c r="T458" i="9" s="1"/>
  <c r="R461" i="9"/>
  <c r="P461" i="9"/>
  <c r="BK461" i="9"/>
  <c r="J461" i="9"/>
  <c r="BE461" i="9"/>
  <c r="BI459" i="9"/>
  <c r="BH459" i="9"/>
  <c r="BG459" i="9"/>
  <c r="BF459" i="9"/>
  <c r="T459" i="9"/>
  <c r="R459" i="9"/>
  <c r="P459" i="9"/>
  <c r="BK459" i="9"/>
  <c r="BK458" i="9" s="1"/>
  <c r="J458" i="9" s="1"/>
  <c r="J93" i="9" s="1"/>
  <c r="J459" i="9"/>
  <c r="BE459" i="9"/>
  <c r="BI454" i="9"/>
  <c r="BH454" i="9"/>
  <c r="BG454" i="9"/>
  <c r="BF454" i="9"/>
  <c r="T454" i="9"/>
  <c r="R454" i="9"/>
  <c r="P454" i="9"/>
  <c r="BK454" i="9"/>
  <c r="J454" i="9"/>
  <c r="BE454" i="9"/>
  <c r="BI450" i="9"/>
  <c r="BH450" i="9"/>
  <c r="BG450" i="9"/>
  <c r="BF450" i="9"/>
  <c r="T450" i="9"/>
  <c r="R450" i="9"/>
  <c r="P450" i="9"/>
  <c r="BK450" i="9"/>
  <c r="J450" i="9"/>
  <c r="BE450" i="9" s="1"/>
  <c r="BI446" i="9"/>
  <c r="BH446" i="9"/>
  <c r="BG446" i="9"/>
  <c r="BF446" i="9"/>
  <c r="T446" i="9"/>
  <c r="R446" i="9"/>
  <c r="P446" i="9"/>
  <c r="BK446" i="9"/>
  <c r="J446" i="9"/>
  <c r="BE446" i="9"/>
  <c r="BI442" i="9"/>
  <c r="BH442" i="9"/>
  <c r="BG442" i="9"/>
  <c r="BF442" i="9"/>
  <c r="T442" i="9"/>
  <c r="R442" i="9"/>
  <c r="P442" i="9"/>
  <c r="BK442" i="9"/>
  <c r="J442" i="9"/>
  <c r="BE442" i="9"/>
  <c r="BI439" i="9"/>
  <c r="BH439" i="9"/>
  <c r="BG439" i="9"/>
  <c r="BF439" i="9"/>
  <c r="T439" i="9"/>
  <c r="R439" i="9"/>
  <c r="P439" i="9"/>
  <c r="BK439" i="9"/>
  <c r="J439" i="9"/>
  <c r="BE439" i="9"/>
  <c r="BI436" i="9"/>
  <c r="BH436" i="9"/>
  <c r="BG436" i="9"/>
  <c r="BF436" i="9"/>
  <c r="T436" i="9"/>
  <c r="R436" i="9"/>
  <c r="P436" i="9"/>
  <c r="BK436" i="9"/>
  <c r="J436" i="9"/>
  <c r="BE436" i="9" s="1"/>
  <c r="BI433" i="9"/>
  <c r="BH433" i="9"/>
  <c r="BG433" i="9"/>
  <c r="BF433" i="9"/>
  <c r="T433" i="9"/>
  <c r="R433" i="9"/>
  <c r="P433" i="9"/>
  <c r="BK433" i="9"/>
  <c r="J433" i="9"/>
  <c r="BE433" i="9"/>
  <c r="BI430" i="9"/>
  <c r="BH430" i="9"/>
  <c r="BG430" i="9"/>
  <c r="BF430" i="9"/>
  <c r="T430" i="9"/>
  <c r="R430" i="9"/>
  <c r="P430" i="9"/>
  <c r="BK430" i="9"/>
  <c r="J430" i="9"/>
  <c r="BE430" i="9"/>
  <c r="BI425" i="9"/>
  <c r="BH425" i="9"/>
  <c r="BG425" i="9"/>
  <c r="BF425" i="9"/>
  <c r="T425" i="9"/>
  <c r="T424" i="9" s="1"/>
  <c r="R425" i="9"/>
  <c r="R424" i="9" s="1"/>
  <c r="P425" i="9"/>
  <c r="P424" i="9"/>
  <c r="BK425" i="9"/>
  <c r="BK424" i="9" s="1"/>
  <c r="J424" i="9" s="1"/>
  <c r="J425" i="9"/>
  <c r="BE425" i="9"/>
  <c r="J92" i="9"/>
  <c r="BI420" i="9"/>
  <c r="BH420" i="9"/>
  <c r="BG420" i="9"/>
  <c r="BF420" i="9"/>
  <c r="T420" i="9"/>
  <c r="R420" i="9"/>
  <c r="P420" i="9"/>
  <c r="BK420" i="9"/>
  <c r="J420" i="9"/>
  <c r="BE420" i="9" s="1"/>
  <c r="BI419" i="9"/>
  <c r="BH419" i="9"/>
  <c r="BG419" i="9"/>
  <c r="BF419" i="9"/>
  <c r="T419" i="9"/>
  <c r="T418" i="9"/>
  <c r="R419" i="9"/>
  <c r="R418" i="9" s="1"/>
  <c r="P419" i="9"/>
  <c r="P418" i="9"/>
  <c r="BK419" i="9"/>
  <c r="BK418" i="9" s="1"/>
  <c r="J418" i="9" s="1"/>
  <c r="J91" i="9" s="1"/>
  <c r="J419" i="9"/>
  <c r="BE419" i="9"/>
  <c r="BI416" i="9"/>
  <c r="BH416" i="9"/>
  <c r="BG416" i="9"/>
  <c r="BF416" i="9"/>
  <c r="T416" i="9"/>
  <c r="R416" i="9"/>
  <c r="P416" i="9"/>
  <c r="BK416" i="9"/>
  <c r="J416" i="9"/>
  <c r="BE416" i="9"/>
  <c r="BI414" i="9"/>
  <c r="BH414" i="9"/>
  <c r="BG414" i="9"/>
  <c r="BF414" i="9"/>
  <c r="T414" i="9"/>
  <c r="R414" i="9"/>
  <c r="P414" i="9"/>
  <c r="BK414" i="9"/>
  <c r="J414" i="9"/>
  <c r="BE414" i="9" s="1"/>
  <c r="BI409" i="9"/>
  <c r="BH409" i="9"/>
  <c r="BG409" i="9"/>
  <c r="BF409" i="9"/>
  <c r="T409" i="9"/>
  <c r="R409" i="9"/>
  <c r="P409" i="9"/>
  <c r="BK409" i="9"/>
  <c r="J409" i="9"/>
  <c r="BE409" i="9"/>
  <c r="BI405" i="9"/>
  <c r="BH405" i="9"/>
  <c r="BG405" i="9"/>
  <c r="BF405" i="9"/>
  <c r="T405" i="9"/>
  <c r="R405" i="9"/>
  <c r="P405" i="9"/>
  <c r="BK405" i="9"/>
  <c r="J405" i="9"/>
  <c r="BE405" i="9" s="1"/>
  <c r="BI402" i="9"/>
  <c r="BH402" i="9"/>
  <c r="BG402" i="9"/>
  <c r="BF402" i="9"/>
  <c r="T402" i="9"/>
  <c r="R402" i="9"/>
  <c r="P402" i="9"/>
  <c r="BK402" i="9"/>
  <c r="BK397" i="9" s="1"/>
  <c r="J397" i="9" s="1"/>
  <c r="J90" i="9" s="1"/>
  <c r="J402" i="9"/>
  <c r="BE402" i="9"/>
  <c r="BI398" i="9"/>
  <c r="BH398" i="9"/>
  <c r="BG398" i="9"/>
  <c r="BF398" i="9"/>
  <c r="T398" i="9"/>
  <c r="T397" i="9" s="1"/>
  <c r="R398" i="9"/>
  <c r="R397" i="9"/>
  <c r="P398" i="9"/>
  <c r="BK398" i="9"/>
  <c r="J398" i="9"/>
  <c r="BE398" i="9" s="1"/>
  <c r="BI393" i="9"/>
  <c r="BH393" i="9"/>
  <c r="BG393" i="9"/>
  <c r="BF393" i="9"/>
  <c r="T393" i="9"/>
  <c r="R393" i="9"/>
  <c r="P393" i="9"/>
  <c r="BK393" i="9"/>
  <c r="J393" i="9"/>
  <c r="BE393" i="9" s="1"/>
  <c r="BI391" i="9"/>
  <c r="BH391" i="9"/>
  <c r="BG391" i="9"/>
  <c r="BF391" i="9"/>
  <c r="T391" i="9"/>
  <c r="R391" i="9"/>
  <c r="P391" i="9"/>
  <c r="BK391" i="9"/>
  <c r="J391" i="9"/>
  <c r="BE391" i="9"/>
  <c r="BI387" i="9"/>
  <c r="BH387" i="9"/>
  <c r="BG387" i="9"/>
  <c r="BF387" i="9"/>
  <c r="T387" i="9"/>
  <c r="R387" i="9"/>
  <c r="P387" i="9"/>
  <c r="BK387" i="9"/>
  <c r="J387" i="9"/>
  <c r="BE387" i="9" s="1"/>
  <c r="BI385" i="9"/>
  <c r="BH385" i="9"/>
  <c r="BG385" i="9"/>
  <c r="BF385" i="9"/>
  <c r="T385" i="9"/>
  <c r="R385" i="9"/>
  <c r="P385" i="9"/>
  <c r="BK385" i="9"/>
  <c r="J385" i="9"/>
  <c r="BE385" i="9"/>
  <c r="BI380" i="9"/>
  <c r="BH380" i="9"/>
  <c r="BG380" i="9"/>
  <c r="BF380" i="9"/>
  <c r="T380" i="9"/>
  <c r="R380" i="9"/>
  <c r="P380" i="9"/>
  <c r="BK380" i="9"/>
  <c r="J380" i="9"/>
  <c r="BE380" i="9" s="1"/>
  <c r="BI376" i="9"/>
  <c r="BH376" i="9"/>
  <c r="BG376" i="9"/>
  <c r="BF376" i="9"/>
  <c r="T376" i="9"/>
  <c r="R376" i="9"/>
  <c r="P376" i="9"/>
  <c r="BK376" i="9"/>
  <c r="J376" i="9"/>
  <c r="BE376" i="9"/>
  <c r="BI369" i="9"/>
  <c r="BH369" i="9"/>
  <c r="BG369" i="9"/>
  <c r="BF369" i="9"/>
  <c r="T369" i="9"/>
  <c r="R369" i="9"/>
  <c r="P369" i="9"/>
  <c r="BK369" i="9"/>
  <c r="J369" i="9"/>
  <c r="BE369" i="9" s="1"/>
  <c r="BI367" i="9"/>
  <c r="BH367" i="9"/>
  <c r="BG367" i="9"/>
  <c r="BF367" i="9"/>
  <c r="T367" i="9"/>
  <c r="R367" i="9"/>
  <c r="P367" i="9"/>
  <c r="P360" i="9" s="1"/>
  <c r="BK367" i="9"/>
  <c r="J367" i="9"/>
  <c r="BE367" i="9"/>
  <c r="BI363" i="9"/>
  <c r="BH363" i="9"/>
  <c r="BG363" i="9"/>
  <c r="BF363" i="9"/>
  <c r="T363" i="9"/>
  <c r="T360" i="9" s="1"/>
  <c r="R363" i="9"/>
  <c r="P363" i="9"/>
  <c r="BK363" i="9"/>
  <c r="J363" i="9"/>
  <c r="BE363" i="9" s="1"/>
  <c r="BI361" i="9"/>
  <c r="BH361" i="9"/>
  <c r="BG361" i="9"/>
  <c r="BF361" i="9"/>
  <c r="T361" i="9"/>
  <c r="R361" i="9"/>
  <c r="P361" i="9"/>
  <c r="BK361" i="9"/>
  <c r="BK360" i="9" s="1"/>
  <c r="J360" i="9" s="1"/>
  <c r="J89" i="9" s="1"/>
  <c r="J361" i="9"/>
  <c r="BE361" i="9" s="1"/>
  <c r="BI358" i="9"/>
  <c r="BH358" i="9"/>
  <c r="BG358" i="9"/>
  <c r="BF358" i="9"/>
  <c r="T358" i="9"/>
  <c r="R358" i="9"/>
  <c r="R355" i="9" s="1"/>
  <c r="P358" i="9"/>
  <c r="BK358" i="9"/>
  <c r="J358" i="9"/>
  <c r="BE358" i="9"/>
  <c r="BI356" i="9"/>
  <c r="BH356" i="9"/>
  <c r="BG356" i="9"/>
  <c r="BF356" i="9"/>
  <c r="T356" i="9"/>
  <c r="T355" i="9" s="1"/>
  <c r="R356" i="9"/>
  <c r="P356" i="9"/>
  <c r="P355" i="9" s="1"/>
  <c r="BK356" i="9"/>
  <c r="BK355" i="9"/>
  <c r="J355" i="9" s="1"/>
  <c r="J88" i="9" s="1"/>
  <c r="J356" i="9"/>
  <c r="BE356" i="9" s="1"/>
  <c r="BI350" i="9"/>
  <c r="BH350" i="9"/>
  <c r="BG350" i="9"/>
  <c r="BF350" i="9"/>
  <c r="T350" i="9"/>
  <c r="R350" i="9"/>
  <c r="P350" i="9"/>
  <c r="BK350" i="9"/>
  <c r="J350" i="9"/>
  <c r="BE350" i="9" s="1"/>
  <c r="BI348" i="9"/>
  <c r="BH348" i="9"/>
  <c r="BG348" i="9"/>
  <c r="BF348" i="9"/>
  <c r="T348" i="9"/>
  <c r="R348" i="9"/>
  <c r="P348" i="9"/>
  <c r="BK348" i="9"/>
  <c r="J348" i="9"/>
  <c r="BE348" i="9"/>
  <c r="BI346" i="9"/>
  <c r="BH346" i="9"/>
  <c r="BG346" i="9"/>
  <c r="BF346" i="9"/>
  <c r="T346" i="9"/>
  <c r="R346" i="9"/>
  <c r="P346" i="9"/>
  <c r="BK346" i="9"/>
  <c r="J346" i="9"/>
  <c r="BE346" i="9" s="1"/>
  <c r="BI343" i="9"/>
  <c r="BH343" i="9"/>
  <c r="BG343" i="9"/>
  <c r="BF343" i="9"/>
  <c r="T343" i="9"/>
  <c r="R343" i="9"/>
  <c r="R339" i="9" s="1"/>
  <c r="P343" i="9"/>
  <c r="BK343" i="9"/>
  <c r="J343" i="9"/>
  <c r="BE343" i="9"/>
  <c r="BI340" i="9"/>
  <c r="BH340" i="9"/>
  <c r="BG340" i="9"/>
  <c r="BF340" i="9"/>
  <c r="T340" i="9"/>
  <c r="R340" i="9"/>
  <c r="P340" i="9"/>
  <c r="P339" i="9"/>
  <c r="BK340" i="9"/>
  <c r="BK339" i="9" s="1"/>
  <c r="J339" i="9" s="1"/>
  <c r="J87" i="9" s="1"/>
  <c r="J340" i="9"/>
  <c r="BE340" i="9"/>
  <c r="BI336" i="9"/>
  <c r="BH336" i="9"/>
  <c r="BG336" i="9"/>
  <c r="BF336" i="9"/>
  <c r="T336" i="9"/>
  <c r="R336" i="9"/>
  <c r="P336" i="9"/>
  <c r="BK336" i="9"/>
  <c r="J336" i="9"/>
  <c r="BE336" i="9"/>
  <c r="BI331" i="9"/>
  <c r="BH331" i="9"/>
  <c r="BG331" i="9"/>
  <c r="BF331" i="9"/>
  <c r="T331" i="9"/>
  <c r="R331" i="9"/>
  <c r="P331" i="9"/>
  <c r="BK331" i="9"/>
  <c r="J331" i="9"/>
  <c r="BE331" i="9" s="1"/>
  <c r="BI328" i="9"/>
  <c r="BH328" i="9"/>
  <c r="BG328" i="9"/>
  <c r="BF328" i="9"/>
  <c r="T328" i="9"/>
  <c r="R328" i="9"/>
  <c r="P328" i="9"/>
  <c r="BK328" i="9"/>
  <c r="J328" i="9"/>
  <c r="BE328" i="9"/>
  <c r="BI325" i="9"/>
  <c r="BH325" i="9"/>
  <c r="BG325" i="9"/>
  <c r="BF325" i="9"/>
  <c r="T325" i="9"/>
  <c r="R325" i="9"/>
  <c r="P325" i="9"/>
  <c r="BK325" i="9"/>
  <c r="J325" i="9"/>
  <c r="BE325" i="9" s="1"/>
  <c r="BI323" i="9"/>
  <c r="BH323" i="9"/>
  <c r="BG323" i="9"/>
  <c r="BF323" i="9"/>
  <c r="T323" i="9"/>
  <c r="R323" i="9"/>
  <c r="R319" i="9" s="1"/>
  <c r="P323" i="9"/>
  <c r="BK323" i="9"/>
  <c r="J323" i="9"/>
  <c r="BE323" i="9"/>
  <c r="BI320" i="9"/>
  <c r="BH320" i="9"/>
  <c r="BG320" i="9"/>
  <c r="BF320" i="9"/>
  <c r="T320" i="9"/>
  <c r="T319" i="9" s="1"/>
  <c r="R320" i="9"/>
  <c r="P320" i="9"/>
  <c r="P319" i="9" s="1"/>
  <c r="BK320" i="9"/>
  <c r="BK319" i="9"/>
  <c r="J319" i="9" s="1"/>
  <c r="J85" i="9" s="1"/>
  <c r="J320" i="9"/>
  <c r="BE320" i="9" s="1"/>
  <c r="BI318" i="9"/>
  <c r="BH318" i="9"/>
  <c r="BG318" i="9"/>
  <c r="BF318" i="9"/>
  <c r="T318" i="9"/>
  <c r="R318" i="9"/>
  <c r="P318" i="9"/>
  <c r="BK318" i="9"/>
  <c r="J318" i="9"/>
  <c r="BE318" i="9" s="1"/>
  <c r="BI317" i="9"/>
  <c r="BH317" i="9"/>
  <c r="BG317" i="9"/>
  <c r="BF317" i="9"/>
  <c r="T317" i="9"/>
  <c r="R317" i="9"/>
  <c r="P317" i="9"/>
  <c r="BK317" i="9"/>
  <c r="J317" i="9"/>
  <c r="BE317" i="9"/>
  <c r="BI315" i="9"/>
  <c r="BH315" i="9"/>
  <c r="BG315" i="9"/>
  <c r="BF315" i="9"/>
  <c r="T315" i="9"/>
  <c r="R315" i="9"/>
  <c r="P315" i="9"/>
  <c r="BK315" i="9"/>
  <c r="J315" i="9"/>
  <c r="BE315" i="9" s="1"/>
  <c r="BI312" i="9"/>
  <c r="BH312" i="9"/>
  <c r="BG312" i="9"/>
  <c r="BF312" i="9"/>
  <c r="T312" i="9"/>
  <c r="R312" i="9"/>
  <c r="R294" i="9" s="1"/>
  <c r="P312" i="9"/>
  <c r="BK312" i="9"/>
  <c r="J312" i="9"/>
  <c r="BE312" i="9"/>
  <c r="BI305" i="9"/>
  <c r="BH305" i="9"/>
  <c r="BG305" i="9"/>
  <c r="BF305" i="9"/>
  <c r="T305" i="9"/>
  <c r="R305" i="9"/>
  <c r="P305" i="9"/>
  <c r="BK305" i="9"/>
  <c r="J305" i="9"/>
  <c r="BE305" i="9" s="1"/>
  <c r="BI300" i="9"/>
  <c r="BH300" i="9"/>
  <c r="BG300" i="9"/>
  <c r="BF300" i="9"/>
  <c r="T300" i="9"/>
  <c r="R300" i="9"/>
  <c r="P300" i="9"/>
  <c r="BK300" i="9"/>
  <c r="BK294" i="9" s="1"/>
  <c r="J294" i="9" s="1"/>
  <c r="J84" i="9" s="1"/>
  <c r="J300" i="9"/>
  <c r="BE300" i="9"/>
  <c r="BI295" i="9"/>
  <c r="BH295" i="9"/>
  <c r="BG295" i="9"/>
  <c r="BF295" i="9"/>
  <c r="T295" i="9"/>
  <c r="T294" i="9" s="1"/>
  <c r="R295" i="9"/>
  <c r="P295" i="9"/>
  <c r="P294" i="9" s="1"/>
  <c r="BK295" i="9"/>
  <c r="J295" i="9"/>
  <c r="BE295" i="9" s="1"/>
  <c r="BI293" i="9"/>
  <c r="BH293" i="9"/>
  <c r="BG293" i="9"/>
  <c r="BF293" i="9"/>
  <c r="T293" i="9"/>
  <c r="R293" i="9"/>
  <c r="P293" i="9"/>
  <c r="BK293" i="9"/>
  <c r="J293" i="9"/>
  <c r="BE293" i="9" s="1"/>
  <c r="BI292" i="9"/>
  <c r="BH292" i="9"/>
  <c r="BG292" i="9"/>
  <c r="BF292" i="9"/>
  <c r="T292" i="9"/>
  <c r="R292" i="9"/>
  <c r="P292" i="9"/>
  <c r="BK292" i="9"/>
  <c r="J292" i="9"/>
  <c r="BE292" i="9"/>
  <c r="BI291" i="9"/>
  <c r="BH291" i="9"/>
  <c r="BG291" i="9"/>
  <c r="BF291" i="9"/>
  <c r="T291" i="9"/>
  <c r="R291" i="9"/>
  <c r="P291" i="9"/>
  <c r="BK291" i="9"/>
  <c r="J291" i="9"/>
  <c r="BE291" i="9" s="1"/>
  <c r="BI290" i="9"/>
  <c r="BH290" i="9"/>
  <c r="BG290" i="9"/>
  <c r="BF290" i="9"/>
  <c r="T290" i="9"/>
  <c r="R290" i="9"/>
  <c r="P290" i="9"/>
  <c r="BK290" i="9"/>
  <c r="J290" i="9"/>
  <c r="BE290" i="9"/>
  <c r="BI289" i="9"/>
  <c r="BH289" i="9"/>
  <c r="BG289" i="9"/>
  <c r="BF289" i="9"/>
  <c r="T289" i="9"/>
  <c r="R289" i="9"/>
  <c r="P289" i="9"/>
  <c r="BK289" i="9"/>
  <c r="J289" i="9"/>
  <c r="BE289" i="9" s="1"/>
  <c r="BI288" i="9"/>
  <c r="BH288" i="9"/>
  <c r="BG288" i="9"/>
  <c r="BF288" i="9"/>
  <c r="T288" i="9"/>
  <c r="R288" i="9"/>
  <c r="P288" i="9"/>
  <c r="BK288" i="9"/>
  <c r="J288" i="9"/>
  <c r="BE288" i="9"/>
  <c r="BI287" i="9"/>
  <c r="BH287" i="9"/>
  <c r="BG287" i="9"/>
  <c r="BF287" i="9"/>
  <c r="T287" i="9"/>
  <c r="R287" i="9"/>
  <c r="P287" i="9"/>
  <c r="BK287" i="9"/>
  <c r="J287" i="9"/>
  <c r="BE287" i="9" s="1"/>
  <c r="BI286" i="9"/>
  <c r="BH286" i="9"/>
  <c r="BG286" i="9"/>
  <c r="BF286" i="9"/>
  <c r="T286" i="9"/>
  <c r="R286" i="9"/>
  <c r="P286" i="9"/>
  <c r="P285" i="9"/>
  <c r="BK286" i="9"/>
  <c r="J286" i="9"/>
  <c r="BE286" i="9"/>
  <c r="BI282" i="9"/>
  <c r="BH282" i="9"/>
  <c r="BG282" i="9"/>
  <c r="BF282" i="9"/>
  <c r="T282" i="9"/>
  <c r="R282" i="9"/>
  <c r="P282" i="9"/>
  <c r="P264" i="9" s="1"/>
  <c r="BK282" i="9"/>
  <c r="J282" i="9"/>
  <c r="BE282" i="9"/>
  <c r="BI280" i="9"/>
  <c r="BH280" i="9"/>
  <c r="BG280" i="9"/>
  <c r="BF280" i="9"/>
  <c r="T280" i="9"/>
  <c r="R280" i="9"/>
  <c r="P280" i="9"/>
  <c r="BK280" i="9"/>
  <c r="J280" i="9"/>
  <c r="BE280" i="9"/>
  <c r="BI278" i="9"/>
  <c r="BH278" i="9"/>
  <c r="BG278" i="9"/>
  <c r="BF278" i="9"/>
  <c r="T278" i="9"/>
  <c r="R278" i="9"/>
  <c r="P278" i="9"/>
  <c r="BK278" i="9"/>
  <c r="J278" i="9"/>
  <c r="BE278" i="9"/>
  <c r="BI276" i="9"/>
  <c r="BH276" i="9"/>
  <c r="BG276" i="9"/>
  <c r="BF276" i="9"/>
  <c r="T276" i="9"/>
  <c r="R276" i="9"/>
  <c r="P276" i="9"/>
  <c r="BK276" i="9"/>
  <c r="J276" i="9"/>
  <c r="BE276" i="9" s="1"/>
  <c r="BI275" i="9"/>
  <c r="BH275" i="9"/>
  <c r="BG275" i="9"/>
  <c r="BF275" i="9"/>
  <c r="T275" i="9"/>
  <c r="R275" i="9"/>
  <c r="P275" i="9"/>
  <c r="BK275" i="9"/>
  <c r="J275" i="9"/>
  <c r="BE275" i="9"/>
  <c r="BI273" i="9"/>
  <c r="BH273" i="9"/>
  <c r="BG273" i="9"/>
  <c r="BF273" i="9"/>
  <c r="T273" i="9"/>
  <c r="R273" i="9"/>
  <c r="P273" i="9"/>
  <c r="BK273" i="9"/>
  <c r="J273" i="9"/>
  <c r="BE273" i="9"/>
  <c r="BI269" i="9"/>
  <c r="BH269" i="9"/>
  <c r="BG269" i="9"/>
  <c r="BF269" i="9"/>
  <c r="T269" i="9"/>
  <c r="R269" i="9"/>
  <c r="P269" i="9"/>
  <c r="BK269" i="9"/>
  <c r="J269" i="9"/>
  <c r="BE269" i="9"/>
  <c r="BI267" i="9"/>
  <c r="BH267" i="9"/>
  <c r="BG267" i="9"/>
  <c r="BF267" i="9"/>
  <c r="T267" i="9"/>
  <c r="R267" i="9"/>
  <c r="P267" i="9"/>
  <c r="BK267" i="9"/>
  <c r="BK264" i="9" s="1"/>
  <c r="J264" i="9" s="1"/>
  <c r="J82" i="9" s="1"/>
  <c r="J267" i="9"/>
  <c r="BE267" i="9" s="1"/>
  <c r="BI265" i="9"/>
  <c r="BH265" i="9"/>
  <c r="BG265" i="9"/>
  <c r="BF265" i="9"/>
  <c r="T265" i="9"/>
  <c r="R265" i="9"/>
  <c r="P265" i="9"/>
  <c r="BK265" i="9"/>
  <c r="J265" i="9"/>
  <c r="BE265" i="9"/>
  <c r="BI263" i="9"/>
  <c r="BH263" i="9"/>
  <c r="BG263" i="9"/>
  <c r="BF263" i="9"/>
  <c r="T263" i="9"/>
  <c r="T262" i="9"/>
  <c r="R263" i="9"/>
  <c r="R262" i="9" s="1"/>
  <c r="P263" i="9"/>
  <c r="P262" i="9"/>
  <c r="BK263" i="9"/>
  <c r="BK262" i="9"/>
  <c r="J263" i="9"/>
  <c r="BE263" i="9"/>
  <c r="BI259" i="9"/>
  <c r="BH259" i="9"/>
  <c r="BG259" i="9"/>
  <c r="BF259" i="9"/>
  <c r="T259" i="9"/>
  <c r="R259" i="9"/>
  <c r="P259" i="9"/>
  <c r="BK259" i="9"/>
  <c r="BK256" i="9" s="1"/>
  <c r="J256" i="9" s="1"/>
  <c r="J79" i="9" s="1"/>
  <c r="J259" i="9"/>
  <c r="BE259" i="9" s="1"/>
  <c r="BI257" i="9"/>
  <c r="BH257" i="9"/>
  <c r="BG257" i="9"/>
  <c r="BF257" i="9"/>
  <c r="T257" i="9"/>
  <c r="T256" i="9"/>
  <c r="R257" i="9"/>
  <c r="R256" i="9" s="1"/>
  <c r="P257" i="9"/>
  <c r="P256" i="9"/>
  <c r="BK257" i="9"/>
  <c r="J257" i="9"/>
  <c r="BE257" i="9"/>
  <c r="BI252" i="9"/>
  <c r="BH252" i="9"/>
  <c r="BG252" i="9"/>
  <c r="BF252" i="9"/>
  <c r="T252" i="9"/>
  <c r="R252" i="9"/>
  <c r="P252" i="9"/>
  <c r="P247" i="9" s="1"/>
  <c r="BK252" i="9"/>
  <c r="J252" i="9"/>
  <c r="BE252" i="9"/>
  <c r="BI250" i="9"/>
  <c r="BH250" i="9"/>
  <c r="BG250" i="9"/>
  <c r="BF250" i="9"/>
  <c r="T250" i="9"/>
  <c r="R250" i="9"/>
  <c r="R247" i="9" s="1"/>
  <c r="P250" i="9"/>
  <c r="BK250" i="9"/>
  <c r="J250" i="9"/>
  <c r="BE250" i="9"/>
  <c r="BI248" i="9"/>
  <c r="BH248" i="9"/>
  <c r="BG248" i="9"/>
  <c r="BF248" i="9"/>
  <c r="T248" i="9"/>
  <c r="T247" i="9"/>
  <c r="T221" i="9" s="1"/>
  <c r="R248" i="9"/>
  <c r="P248" i="9"/>
  <c r="BK248" i="9"/>
  <c r="J248" i="9"/>
  <c r="BE248" i="9" s="1"/>
  <c r="BI245" i="9"/>
  <c r="BH245" i="9"/>
  <c r="BG245" i="9"/>
  <c r="BF245" i="9"/>
  <c r="T245" i="9"/>
  <c r="R245" i="9"/>
  <c r="P245" i="9"/>
  <c r="BK245" i="9"/>
  <c r="J245" i="9"/>
  <c r="BE245" i="9"/>
  <c r="BI243" i="9"/>
  <c r="BH243" i="9"/>
  <c r="BG243" i="9"/>
  <c r="BF243" i="9"/>
  <c r="T243" i="9"/>
  <c r="R243" i="9"/>
  <c r="P243" i="9"/>
  <c r="BK243" i="9"/>
  <c r="J243" i="9"/>
  <c r="BE243" i="9" s="1"/>
  <c r="BI241" i="9"/>
  <c r="BH241" i="9"/>
  <c r="BG241" i="9"/>
  <c r="BF241" i="9"/>
  <c r="T241" i="9"/>
  <c r="R241" i="9"/>
  <c r="P241" i="9"/>
  <c r="P232" i="9" s="1"/>
  <c r="BK241" i="9"/>
  <c r="J241" i="9"/>
  <c r="BE241" i="9"/>
  <c r="BI237" i="9"/>
  <c r="BH237" i="9"/>
  <c r="BG237" i="9"/>
  <c r="BF237" i="9"/>
  <c r="T237" i="9"/>
  <c r="R237" i="9"/>
  <c r="P237" i="9"/>
  <c r="BK237" i="9"/>
  <c r="J237" i="9"/>
  <c r="BE237" i="9"/>
  <c r="BI233" i="9"/>
  <c r="BH233" i="9"/>
  <c r="BG233" i="9"/>
  <c r="BF233" i="9"/>
  <c r="T233" i="9"/>
  <c r="T232" i="9"/>
  <c r="R233" i="9"/>
  <c r="R232" i="9" s="1"/>
  <c r="P233" i="9"/>
  <c r="BK233" i="9"/>
  <c r="J233" i="9"/>
  <c r="BE233" i="9" s="1"/>
  <c r="BI229" i="9"/>
  <c r="BH229" i="9"/>
  <c r="BG229" i="9"/>
  <c r="BF229" i="9"/>
  <c r="T229" i="9"/>
  <c r="R229" i="9"/>
  <c r="P229" i="9"/>
  <c r="BK229" i="9"/>
  <c r="J229" i="9"/>
  <c r="BE229" i="9"/>
  <c r="BI226" i="9"/>
  <c r="BH226" i="9"/>
  <c r="BG226" i="9"/>
  <c r="BF226" i="9"/>
  <c r="T226" i="9"/>
  <c r="R226" i="9"/>
  <c r="P226" i="9"/>
  <c r="BK226" i="9"/>
  <c r="J226" i="9"/>
  <c r="BE226" i="9" s="1"/>
  <c r="BI223" i="9"/>
  <c r="BH223" i="9"/>
  <c r="BG223" i="9"/>
  <c r="BF223" i="9"/>
  <c r="T223" i="9"/>
  <c r="T222" i="9"/>
  <c r="R223" i="9"/>
  <c r="R222" i="9" s="1"/>
  <c r="R221" i="9" s="1"/>
  <c r="P223" i="9"/>
  <c r="P222" i="9" s="1"/>
  <c r="BK223" i="9"/>
  <c r="BK222" i="9"/>
  <c r="J223" i="9"/>
  <c r="BE223" i="9"/>
  <c r="BI218" i="9"/>
  <c r="BH218" i="9"/>
  <c r="BG218" i="9"/>
  <c r="BF218" i="9"/>
  <c r="T218" i="9"/>
  <c r="R218" i="9"/>
  <c r="P218" i="9"/>
  <c r="BK218" i="9"/>
  <c r="J218" i="9"/>
  <c r="BE218" i="9" s="1"/>
  <c r="BI216" i="9"/>
  <c r="BH216" i="9"/>
  <c r="BG216" i="9"/>
  <c r="BF216" i="9"/>
  <c r="T216" i="9"/>
  <c r="R216" i="9"/>
  <c r="P216" i="9"/>
  <c r="BK216" i="9"/>
  <c r="J216" i="9"/>
  <c r="BE216" i="9"/>
  <c r="BI214" i="9"/>
  <c r="BH214" i="9"/>
  <c r="BG214" i="9"/>
  <c r="BF214" i="9"/>
  <c r="T214" i="9"/>
  <c r="R214" i="9"/>
  <c r="P214" i="9"/>
  <c r="BK214" i="9"/>
  <c r="J214" i="9"/>
  <c r="BE214" i="9"/>
  <c r="BI211" i="9"/>
  <c r="BH211" i="9"/>
  <c r="BG211" i="9"/>
  <c r="BF211" i="9"/>
  <c r="T211" i="9"/>
  <c r="R211" i="9"/>
  <c r="P211" i="9"/>
  <c r="BK211" i="9"/>
  <c r="J211" i="9"/>
  <c r="BE211" i="9"/>
  <c r="BI209" i="9"/>
  <c r="BH209" i="9"/>
  <c r="BG209" i="9"/>
  <c r="BF209" i="9"/>
  <c r="T209" i="9"/>
  <c r="R209" i="9"/>
  <c r="P209" i="9"/>
  <c r="BK209" i="9"/>
  <c r="J209" i="9"/>
  <c r="BE209" i="9" s="1"/>
  <c r="BI206" i="9"/>
  <c r="BH206" i="9"/>
  <c r="BG206" i="9"/>
  <c r="BF206" i="9"/>
  <c r="T206" i="9"/>
  <c r="R206" i="9"/>
  <c r="P206" i="9"/>
  <c r="BK206" i="9"/>
  <c r="J206" i="9"/>
  <c r="BE206" i="9"/>
  <c r="BI204" i="9"/>
  <c r="BH204" i="9"/>
  <c r="BG204" i="9"/>
  <c r="BF204" i="9"/>
  <c r="T204" i="9"/>
  <c r="R204" i="9"/>
  <c r="P204" i="9"/>
  <c r="BK204" i="9"/>
  <c r="BK199" i="9" s="1"/>
  <c r="J199" i="9" s="1"/>
  <c r="J74" i="9" s="1"/>
  <c r="J204" i="9"/>
  <c r="BE204" i="9"/>
  <c r="BI202" i="9"/>
  <c r="BH202" i="9"/>
  <c r="BG202" i="9"/>
  <c r="BF202" i="9"/>
  <c r="T202" i="9"/>
  <c r="R202" i="9"/>
  <c r="R199" i="9" s="1"/>
  <c r="P202" i="9"/>
  <c r="BK202" i="9"/>
  <c r="J202" i="9"/>
  <c r="BE202" i="9"/>
  <c r="BI200" i="9"/>
  <c r="BH200" i="9"/>
  <c r="BG200" i="9"/>
  <c r="BF200" i="9"/>
  <c r="T200" i="9"/>
  <c r="R200" i="9"/>
  <c r="P200" i="9"/>
  <c r="BK200" i="9"/>
  <c r="J200" i="9"/>
  <c r="BE200" i="9"/>
  <c r="BI195" i="9"/>
  <c r="BH195" i="9"/>
  <c r="BG195" i="9"/>
  <c r="BF195" i="9"/>
  <c r="T195" i="9"/>
  <c r="T194" i="9" s="1"/>
  <c r="R195" i="9"/>
  <c r="R194" i="9" s="1"/>
  <c r="P195" i="9"/>
  <c r="P194" i="9" s="1"/>
  <c r="BK195" i="9"/>
  <c r="BK194" i="9"/>
  <c r="J194" i="9" s="1"/>
  <c r="J73" i="9" s="1"/>
  <c r="J195" i="9"/>
  <c r="BE195" i="9"/>
  <c r="BI189" i="9"/>
  <c r="BH189" i="9"/>
  <c r="BG189" i="9"/>
  <c r="BF189" i="9"/>
  <c r="T189" i="9"/>
  <c r="R189" i="9"/>
  <c r="P189" i="9"/>
  <c r="BK189" i="9"/>
  <c r="J189" i="9"/>
  <c r="BE189" i="9" s="1"/>
  <c r="BI185" i="9"/>
  <c r="BH185" i="9"/>
  <c r="BG185" i="9"/>
  <c r="BF185" i="9"/>
  <c r="T185" i="9"/>
  <c r="R185" i="9"/>
  <c r="P185" i="9"/>
  <c r="BK185" i="9"/>
  <c r="J185" i="9"/>
  <c r="BE185" i="9"/>
  <c r="BI180" i="9"/>
  <c r="BH180" i="9"/>
  <c r="BG180" i="9"/>
  <c r="BF180" i="9"/>
  <c r="T180" i="9"/>
  <c r="R180" i="9"/>
  <c r="P180" i="9"/>
  <c r="BK180" i="9"/>
  <c r="J180" i="9"/>
  <c r="BE180" i="9" s="1"/>
  <c r="BI178" i="9"/>
  <c r="BH178" i="9"/>
  <c r="BG178" i="9"/>
  <c r="BF178" i="9"/>
  <c r="T178" i="9"/>
  <c r="R178" i="9"/>
  <c r="P178" i="9"/>
  <c r="BK178" i="9"/>
  <c r="J178" i="9"/>
  <c r="BE178" i="9"/>
  <c r="BI173" i="9"/>
  <c r="BH173" i="9"/>
  <c r="BG173" i="9"/>
  <c r="BF173" i="9"/>
  <c r="T173" i="9"/>
  <c r="R173" i="9"/>
  <c r="P173" i="9"/>
  <c r="BK173" i="9"/>
  <c r="J173" i="9"/>
  <c r="BE173" i="9" s="1"/>
  <c r="BI171" i="9"/>
  <c r="BH171" i="9"/>
  <c r="BG171" i="9"/>
  <c r="BF171" i="9"/>
  <c r="T171" i="9"/>
  <c r="R171" i="9"/>
  <c r="P171" i="9"/>
  <c r="BK171" i="9"/>
  <c r="J171" i="9"/>
  <c r="BE171" i="9"/>
  <c r="BI167" i="9"/>
  <c r="BH167" i="9"/>
  <c r="BG167" i="9"/>
  <c r="BF167" i="9"/>
  <c r="T167" i="9"/>
  <c r="R167" i="9"/>
  <c r="P167" i="9"/>
  <c r="BK167" i="9"/>
  <c r="J167" i="9"/>
  <c r="BE167" i="9"/>
  <c r="BI165" i="9"/>
  <c r="BH165" i="9"/>
  <c r="BG165" i="9"/>
  <c r="BF165" i="9"/>
  <c r="T165" i="9"/>
  <c r="R165" i="9"/>
  <c r="P165" i="9"/>
  <c r="BK165" i="9"/>
  <c r="J165" i="9"/>
  <c r="BE165" i="9"/>
  <c r="BI163" i="9"/>
  <c r="BH163" i="9"/>
  <c r="BG163" i="9"/>
  <c r="BF163" i="9"/>
  <c r="T163" i="9"/>
  <c r="R163" i="9"/>
  <c r="P163" i="9"/>
  <c r="BK163" i="9"/>
  <c r="J163" i="9"/>
  <c r="BE163" i="9" s="1"/>
  <c r="BI161" i="9"/>
  <c r="BH161" i="9"/>
  <c r="BG161" i="9"/>
  <c r="BF161" i="9"/>
  <c r="T161" i="9"/>
  <c r="R161" i="9"/>
  <c r="P161" i="9"/>
  <c r="BK161" i="9"/>
  <c r="BK158" i="9" s="1"/>
  <c r="J161" i="9"/>
  <c r="BE161" i="9"/>
  <c r="BI159" i="9"/>
  <c r="BH159" i="9"/>
  <c r="BG159" i="9"/>
  <c r="BF159" i="9"/>
  <c r="T159" i="9"/>
  <c r="T158" i="9" s="1"/>
  <c r="R159" i="9"/>
  <c r="P159" i="9"/>
  <c r="BK159" i="9"/>
  <c r="J158" i="9"/>
  <c r="J72" i="9" s="1"/>
  <c r="J159" i="9"/>
  <c r="BE159" i="9" s="1"/>
  <c r="BI155" i="9"/>
  <c r="BH155" i="9"/>
  <c r="BG155" i="9"/>
  <c r="BF155" i="9"/>
  <c r="T155" i="9"/>
  <c r="T144" i="9" s="1"/>
  <c r="R155" i="9"/>
  <c r="P155" i="9"/>
  <c r="BK155" i="9"/>
  <c r="BK144" i="9" s="1"/>
  <c r="J144" i="9" s="1"/>
  <c r="J71" i="9" s="1"/>
  <c r="J155" i="9"/>
  <c r="BE155" i="9"/>
  <c r="BI153" i="9"/>
  <c r="BH153" i="9"/>
  <c r="BG153" i="9"/>
  <c r="BF153" i="9"/>
  <c r="T153" i="9"/>
  <c r="R153" i="9"/>
  <c r="R144" i="9" s="1"/>
  <c r="P153" i="9"/>
  <c r="BK153" i="9"/>
  <c r="J153" i="9"/>
  <c r="BE153" i="9"/>
  <c r="BI145" i="9"/>
  <c r="BH145" i="9"/>
  <c r="BG145" i="9"/>
  <c r="BF145" i="9"/>
  <c r="T145" i="9"/>
  <c r="R145" i="9"/>
  <c r="P145" i="9"/>
  <c r="P144" i="9" s="1"/>
  <c r="BK145" i="9"/>
  <c r="J145" i="9"/>
  <c r="BE145" i="9"/>
  <c r="BI141" i="9"/>
  <c r="BH141" i="9"/>
  <c r="BG141" i="9"/>
  <c r="BF141" i="9"/>
  <c r="T141" i="9"/>
  <c r="R141" i="9"/>
  <c r="P141" i="9"/>
  <c r="BK141" i="9"/>
  <c r="J141" i="9"/>
  <c r="BE141" i="9" s="1"/>
  <c r="BI139" i="9"/>
  <c r="BH139" i="9"/>
  <c r="BG139" i="9"/>
  <c r="BF139" i="9"/>
  <c r="T139" i="9"/>
  <c r="R139" i="9"/>
  <c r="P139" i="9"/>
  <c r="BK139" i="9"/>
  <c r="J139" i="9"/>
  <c r="BE139" i="9"/>
  <c r="BI137" i="9"/>
  <c r="BH137" i="9"/>
  <c r="BG137" i="9"/>
  <c r="BF137" i="9"/>
  <c r="T137" i="9"/>
  <c r="R137" i="9"/>
  <c r="P137" i="9"/>
  <c r="BK137" i="9"/>
  <c r="J137" i="9"/>
  <c r="BE137" i="9"/>
  <c r="BI130" i="9"/>
  <c r="BH130" i="9"/>
  <c r="BG130" i="9"/>
  <c r="BF130" i="9"/>
  <c r="T130" i="9"/>
  <c r="R130" i="9"/>
  <c r="R121" i="9" s="1"/>
  <c r="P130" i="9"/>
  <c r="BK130" i="9"/>
  <c r="J130" i="9"/>
  <c r="BE130" i="9"/>
  <c r="BI127" i="9"/>
  <c r="BH127" i="9"/>
  <c r="BG127" i="9"/>
  <c r="BF127" i="9"/>
  <c r="T127" i="9"/>
  <c r="R127" i="9"/>
  <c r="P127" i="9"/>
  <c r="BK127" i="9"/>
  <c r="J127" i="9"/>
  <c r="BE127" i="9" s="1"/>
  <c r="BI124" i="9"/>
  <c r="BH124" i="9"/>
  <c r="BG124" i="9"/>
  <c r="BF124" i="9"/>
  <c r="T124" i="9"/>
  <c r="R124" i="9"/>
  <c r="P124" i="9"/>
  <c r="BK124" i="9"/>
  <c r="J124" i="9"/>
  <c r="BE124" i="9"/>
  <c r="BI122" i="9"/>
  <c r="BH122" i="9"/>
  <c r="BG122" i="9"/>
  <c r="F39" i="9"/>
  <c r="BB71" i="1" s="1"/>
  <c r="BF122" i="9"/>
  <c r="T122" i="9"/>
  <c r="T121" i="9"/>
  <c r="R122" i="9"/>
  <c r="P122" i="9"/>
  <c r="P121" i="9" s="1"/>
  <c r="BK122" i="9"/>
  <c r="BK121" i="9"/>
  <c r="J122" i="9"/>
  <c r="BE122" i="9" s="1"/>
  <c r="J115" i="9"/>
  <c r="J114" i="9"/>
  <c r="F114" i="9"/>
  <c r="F112" i="9"/>
  <c r="E110" i="9"/>
  <c r="J63" i="9"/>
  <c r="J62" i="9"/>
  <c r="F62" i="9"/>
  <c r="F60" i="9"/>
  <c r="E58" i="9"/>
  <c r="J22" i="9"/>
  <c r="E22" i="9"/>
  <c r="J21" i="9"/>
  <c r="J16" i="9"/>
  <c r="J112" i="9"/>
  <c r="J60" i="9"/>
  <c r="E7" i="9"/>
  <c r="E52" i="9" s="1"/>
  <c r="E104" i="9"/>
  <c r="J41" i="8"/>
  <c r="J40" i="8"/>
  <c r="AY67" i="1"/>
  <c r="J39" i="8"/>
  <c r="AX67" i="1" s="1"/>
  <c r="BI97" i="8"/>
  <c r="F41" i="8" s="1"/>
  <c r="BD67" i="1" s="1"/>
  <c r="BH97" i="8"/>
  <c r="BG97" i="8"/>
  <c r="BF97" i="8"/>
  <c r="T97" i="8"/>
  <c r="R97" i="8"/>
  <c r="P97" i="8"/>
  <c r="BK97" i="8"/>
  <c r="J97" i="8"/>
  <c r="BE97" i="8"/>
  <c r="BI96" i="8"/>
  <c r="BH96" i="8"/>
  <c r="F40" i="8"/>
  <c r="BC67" i="1" s="1"/>
  <c r="BG96" i="8"/>
  <c r="F39" i="8"/>
  <c r="BB67" i="1" s="1"/>
  <c r="BF96" i="8"/>
  <c r="J38" i="8"/>
  <c r="AW67" i="1"/>
  <c r="F38" i="8"/>
  <c r="BA67" i="1" s="1"/>
  <c r="T96" i="8"/>
  <c r="T95" i="8"/>
  <c r="T94" i="8" s="1"/>
  <c r="T93" i="8" s="1"/>
  <c r="R96" i="8"/>
  <c r="R95" i="8" s="1"/>
  <c r="R94" i="8" s="1"/>
  <c r="R93" i="8" s="1"/>
  <c r="P96" i="8"/>
  <c r="P95" i="8"/>
  <c r="P94" i="8" s="1"/>
  <c r="P93" i="8" s="1"/>
  <c r="AU67" i="1" s="1"/>
  <c r="BK96" i="8"/>
  <c r="BK95" i="8"/>
  <c r="J96" i="8"/>
  <c r="BE96" i="8" s="1"/>
  <c r="J90" i="8"/>
  <c r="J89" i="8"/>
  <c r="F89" i="8"/>
  <c r="F87" i="8"/>
  <c r="E85" i="8"/>
  <c r="J63" i="8"/>
  <c r="J62" i="8"/>
  <c r="F62" i="8"/>
  <c r="F60" i="8"/>
  <c r="E58" i="8"/>
  <c r="J22" i="8"/>
  <c r="E22" i="8"/>
  <c r="F90" i="8" s="1"/>
  <c r="J21" i="8"/>
  <c r="J16" i="8"/>
  <c r="J87" i="8" s="1"/>
  <c r="J60" i="8"/>
  <c r="E7" i="8"/>
  <c r="E79" i="8" s="1"/>
  <c r="J41" i="7"/>
  <c r="J40" i="7"/>
  <c r="AY66" i="1" s="1"/>
  <c r="J39" i="7"/>
  <c r="AX66" i="1"/>
  <c r="BI202" i="7"/>
  <c r="BH202" i="7"/>
  <c r="BG202" i="7"/>
  <c r="BF202" i="7"/>
  <c r="T202" i="7"/>
  <c r="T198" i="7" s="1"/>
  <c r="R202" i="7"/>
  <c r="P202" i="7"/>
  <c r="BK202" i="7"/>
  <c r="J202" i="7"/>
  <c r="BE202" i="7" s="1"/>
  <c r="BI201" i="7"/>
  <c r="BH201" i="7"/>
  <c r="BG201" i="7"/>
  <c r="BF201" i="7"/>
  <c r="T201" i="7"/>
  <c r="R201" i="7"/>
  <c r="P201" i="7"/>
  <c r="BK201" i="7"/>
  <c r="J201" i="7"/>
  <c r="BE201" i="7"/>
  <c r="BI200" i="7"/>
  <c r="BH200" i="7"/>
  <c r="BG200" i="7"/>
  <c r="BF200" i="7"/>
  <c r="T200" i="7"/>
  <c r="R200" i="7"/>
  <c r="P200" i="7"/>
  <c r="BK200" i="7"/>
  <c r="J200" i="7"/>
  <c r="BE200" i="7" s="1"/>
  <c r="BI199" i="7"/>
  <c r="BH199" i="7"/>
  <c r="BG199" i="7"/>
  <c r="BF199" i="7"/>
  <c r="T199" i="7"/>
  <c r="R199" i="7"/>
  <c r="P199" i="7"/>
  <c r="P198" i="7"/>
  <c r="BK199" i="7"/>
  <c r="BK198" i="7" s="1"/>
  <c r="J198" i="7" s="1"/>
  <c r="J80" i="7" s="1"/>
  <c r="J199" i="7"/>
  <c r="BE199" i="7"/>
  <c r="BI196" i="7"/>
  <c r="BH196" i="7"/>
  <c r="BG196" i="7"/>
  <c r="BF196" i="7"/>
  <c r="T196" i="7"/>
  <c r="R196" i="7"/>
  <c r="P196" i="7"/>
  <c r="P190" i="7" s="1"/>
  <c r="BK196" i="7"/>
  <c r="J196" i="7"/>
  <c r="BE196" i="7"/>
  <c r="BI193" i="7"/>
  <c r="BH193" i="7"/>
  <c r="BG193" i="7"/>
  <c r="BF193" i="7"/>
  <c r="T193" i="7"/>
  <c r="R193" i="7"/>
  <c r="P193" i="7"/>
  <c r="BK193" i="7"/>
  <c r="J193" i="7"/>
  <c r="BE193" i="7"/>
  <c r="BI191" i="7"/>
  <c r="BH191" i="7"/>
  <c r="BG191" i="7"/>
  <c r="BF191" i="7"/>
  <c r="T191" i="7"/>
  <c r="T190" i="7"/>
  <c r="R191" i="7"/>
  <c r="R190" i="7" s="1"/>
  <c r="P191" i="7"/>
  <c r="BK191" i="7"/>
  <c r="J191" i="7"/>
  <c r="BE191" i="7" s="1"/>
  <c r="BI186" i="7"/>
  <c r="BH186" i="7"/>
  <c r="BG186" i="7"/>
  <c r="BF186" i="7"/>
  <c r="T186" i="7"/>
  <c r="R186" i="7"/>
  <c r="R183" i="7" s="1"/>
  <c r="P186" i="7"/>
  <c r="BK186" i="7"/>
  <c r="J186" i="7"/>
  <c r="BE186" i="7"/>
  <c r="BI184" i="7"/>
  <c r="BH184" i="7"/>
  <c r="BG184" i="7"/>
  <c r="BF184" i="7"/>
  <c r="T184" i="7"/>
  <c r="T183" i="7" s="1"/>
  <c r="R184" i="7"/>
  <c r="P184" i="7"/>
  <c r="P183" i="7" s="1"/>
  <c r="BK184" i="7"/>
  <c r="BK183" i="7"/>
  <c r="J184" i="7"/>
  <c r="BE184" i="7"/>
  <c r="BI178" i="7"/>
  <c r="BH178" i="7"/>
  <c r="BG178" i="7"/>
  <c r="BF178" i="7"/>
  <c r="T178" i="7"/>
  <c r="T177" i="7" s="1"/>
  <c r="R178" i="7"/>
  <c r="R177" i="7"/>
  <c r="P178" i="7"/>
  <c r="P177" i="7"/>
  <c r="BK178" i="7"/>
  <c r="BK177" i="7"/>
  <c r="J177" i="7" s="1"/>
  <c r="J77" i="7" s="1"/>
  <c r="J178" i="7"/>
  <c r="BE178" i="7"/>
  <c r="BI172" i="7"/>
  <c r="BH172" i="7"/>
  <c r="BG172" i="7"/>
  <c r="BF172" i="7"/>
  <c r="T172" i="7"/>
  <c r="R172" i="7"/>
  <c r="P172" i="7"/>
  <c r="BK172" i="7"/>
  <c r="J172" i="7"/>
  <c r="BE172" i="7"/>
  <c r="BI170" i="7"/>
  <c r="BH170" i="7"/>
  <c r="BG170" i="7"/>
  <c r="BF170" i="7"/>
  <c r="T170" i="7"/>
  <c r="R170" i="7"/>
  <c r="P170" i="7"/>
  <c r="BK170" i="7"/>
  <c r="J170" i="7"/>
  <c r="BE170" i="7" s="1"/>
  <c r="BI164" i="7"/>
  <c r="BH164" i="7"/>
  <c r="BG164" i="7"/>
  <c r="BF164" i="7"/>
  <c r="T164" i="7"/>
  <c r="R164" i="7"/>
  <c r="P164" i="7"/>
  <c r="BK164" i="7"/>
  <c r="J164" i="7"/>
  <c r="BE164" i="7"/>
  <c r="BI162" i="7"/>
  <c r="BH162" i="7"/>
  <c r="BG162" i="7"/>
  <c r="BF162" i="7"/>
  <c r="T162" i="7"/>
  <c r="T161" i="7" s="1"/>
  <c r="R162" i="7"/>
  <c r="R161" i="7"/>
  <c r="P162" i="7"/>
  <c r="P161" i="7" s="1"/>
  <c r="BK162" i="7"/>
  <c r="BK161" i="7" s="1"/>
  <c r="J161" i="7"/>
  <c r="J75" i="7" s="1"/>
  <c r="J162" i="7"/>
  <c r="BE162" i="7" s="1"/>
  <c r="BI158" i="7"/>
  <c r="BH158" i="7"/>
  <c r="BG158" i="7"/>
  <c r="BF158" i="7"/>
  <c r="T158" i="7"/>
  <c r="R158" i="7"/>
  <c r="P158" i="7"/>
  <c r="BK158" i="7"/>
  <c r="BK151" i="7" s="1"/>
  <c r="J151" i="7" s="1"/>
  <c r="J74" i="7" s="1"/>
  <c r="J158" i="7"/>
  <c r="BE158" i="7"/>
  <c r="BI155" i="7"/>
  <c r="BH155" i="7"/>
  <c r="BG155" i="7"/>
  <c r="BF155" i="7"/>
  <c r="T155" i="7"/>
  <c r="R155" i="7"/>
  <c r="R151" i="7" s="1"/>
  <c r="R150" i="7" s="1"/>
  <c r="P155" i="7"/>
  <c r="BK155" i="7"/>
  <c r="J155" i="7"/>
  <c r="BE155" i="7"/>
  <c r="BI152" i="7"/>
  <c r="BH152" i="7"/>
  <c r="BG152" i="7"/>
  <c r="BF152" i="7"/>
  <c r="T152" i="7"/>
  <c r="R152" i="7"/>
  <c r="P152" i="7"/>
  <c r="P151" i="7"/>
  <c r="BK152" i="7"/>
  <c r="BK150" i="7"/>
  <c r="J150" i="7" s="1"/>
  <c r="J73" i="7" s="1"/>
  <c r="J152" i="7"/>
  <c r="BE152" i="7"/>
  <c r="BI148" i="7"/>
  <c r="BH148" i="7"/>
  <c r="BG148" i="7"/>
  <c r="BF148" i="7"/>
  <c r="T148" i="7"/>
  <c r="R148" i="7"/>
  <c r="P148" i="7"/>
  <c r="BK148" i="7"/>
  <c r="J148" i="7"/>
  <c r="BE148" i="7"/>
  <c r="BI146" i="7"/>
  <c r="BH146" i="7"/>
  <c r="BG146" i="7"/>
  <c r="BF146" i="7"/>
  <c r="T146" i="7"/>
  <c r="R146" i="7"/>
  <c r="P146" i="7"/>
  <c r="BK146" i="7"/>
  <c r="J146" i="7"/>
  <c r="BE146" i="7" s="1"/>
  <c r="BI144" i="7"/>
  <c r="BH144" i="7"/>
  <c r="BG144" i="7"/>
  <c r="BF144" i="7"/>
  <c r="T144" i="7"/>
  <c r="R144" i="7"/>
  <c r="P144" i="7"/>
  <c r="BK144" i="7"/>
  <c r="J144" i="7"/>
  <c r="BE144" i="7"/>
  <c r="BI143" i="7"/>
  <c r="BH143" i="7"/>
  <c r="BG143" i="7"/>
  <c r="BF143" i="7"/>
  <c r="T143" i="7"/>
  <c r="R143" i="7"/>
  <c r="P143" i="7"/>
  <c r="BK143" i="7"/>
  <c r="J143" i="7"/>
  <c r="BE143" i="7"/>
  <c r="BI142" i="7"/>
  <c r="BH142" i="7"/>
  <c r="BG142" i="7"/>
  <c r="BF142" i="7"/>
  <c r="T142" i="7"/>
  <c r="R142" i="7"/>
  <c r="P142" i="7"/>
  <c r="BK142" i="7"/>
  <c r="J142" i="7"/>
  <c r="BE142" i="7"/>
  <c r="BI140" i="7"/>
  <c r="BH140" i="7"/>
  <c r="BG140" i="7"/>
  <c r="BF140" i="7"/>
  <c r="T140" i="7"/>
  <c r="R140" i="7"/>
  <c r="P140" i="7"/>
  <c r="BK140" i="7"/>
  <c r="J140" i="7"/>
  <c r="BE140" i="7" s="1"/>
  <c r="BI138" i="7"/>
  <c r="BH138" i="7"/>
  <c r="BG138" i="7"/>
  <c r="BF138" i="7"/>
  <c r="T138" i="7"/>
  <c r="R138" i="7"/>
  <c r="P138" i="7"/>
  <c r="BK138" i="7"/>
  <c r="J138" i="7"/>
  <c r="BE138" i="7"/>
  <c r="BI137" i="7"/>
  <c r="BH137" i="7"/>
  <c r="BG137" i="7"/>
  <c r="BF137" i="7"/>
  <c r="T137" i="7"/>
  <c r="R137" i="7"/>
  <c r="P137" i="7"/>
  <c r="BK137" i="7"/>
  <c r="BK132" i="7" s="1"/>
  <c r="J132" i="7" s="1"/>
  <c r="J72" i="7" s="1"/>
  <c r="J137" i="7"/>
  <c r="BE137" i="7"/>
  <c r="BI135" i="7"/>
  <c r="BH135" i="7"/>
  <c r="BG135" i="7"/>
  <c r="BF135" i="7"/>
  <c r="T135" i="7"/>
  <c r="R135" i="7"/>
  <c r="P135" i="7"/>
  <c r="BK135" i="7"/>
  <c r="J135" i="7"/>
  <c r="BE135" i="7"/>
  <c r="BI133" i="7"/>
  <c r="BH133" i="7"/>
  <c r="BG133" i="7"/>
  <c r="BF133" i="7"/>
  <c r="T133" i="7"/>
  <c r="T132" i="7" s="1"/>
  <c r="R133" i="7"/>
  <c r="P133" i="7"/>
  <c r="P132" i="7" s="1"/>
  <c r="BK133" i="7"/>
  <c r="J133" i="7"/>
  <c r="BE133" i="7"/>
  <c r="BI129" i="7"/>
  <c r="BH129" i="7"/>
  <c r="BG129" i="7"/>
  <c r="BF129" i="7"/>
  <c r="T129" i="7"/>
  <c r="R129" i="7"/>
  <c r="P129" i="7"/>
  <c r="BK129" i="7"/>
  <c r="J129" i="7"/>
  <c r="BE129" i="7" s="1"/>
  <c r="BI127" i="7"/>
  <c r="BH127" i="7"/>
  <c r="BG127" i="7"/>
  <c r="BF127" i="7"/>
  <c r="T127" i="7"/>
  <c r="R127" i="7"/>
  <c r="P127" i="7"/>
  <c r="BK127" i="7"/>
  <c r="BK118" i="7" s="1"/>
  <c r="J118" i="7" s="1"/>
  <c r="J71" i="7" s="1"/>
  <c r="J127" i="7"/>
  <c r="BE127" i="7"/>
  <c r="BI119" i="7"/>
  <c r="BH119" i="7"/>
  <c r="BG119" i="7"/>
  <c r="BF119" i="7"/>
  <c r="T119" i="7"/>
  <c r="T118" i="7" s="1"/>
  <c r="R119" i="7"/>
  <c r="R118" i="7"/>
  <c r="P119" i="7"/>
  <c r="BK119" i="7"/>
  <c r="J119" i="7"/>
  <c r="BE119" i="7" s="1"/>
  <c r="BI115" i="7"/>
  <c r="BH115" i="7"/>
  <c r="BG115" i="7"/>
  <c r="BF115" i="7"/>
  <c r="T115" i="7"/>
  <c r="R115" i="7"/>
  <c r="P115" i="7"/>
  <c r="BK115" i="7"/>
  <c r="J115" i="7"/>
  <c r="BE115" i="7" s="1"/>
  <c r="BI113" i="7"/>
  <c r="BH113" i="7"/>
  <c r="BG113" i="7"/>
  <c r="BF113" i="7"/>
  <c r="T113" i="7"/>
  <c r="R113" i="7"/>
  <c r="P113" i="7"/>
  <c r="BK113" i="7"/>
  <c r="J113" i="7"/>
  <c r="BE113" i="7"/>
  <c r="BI111" i="7"/>
  <c r="BH111" i="7"/>
  <c r="BG111" i="7"/>
  <c r="BF111" i="7"/>
  <c r="T111" i="7"/>
  <c r="R111" i="7"/>
  <c r="P111" i="7"/>
  <c r="BK111" i="7"/>
  <c r="J111" i="7"/>
  <c r="BE111" i="7" s="1"/>
  <c r="BI108" i="7"/>
  <c r="BH108" i="7"/>
  <c r="BG108" i="7"/>
  <c r="BF108" i="7"/>
  <c r="T108" i="7"/>
  <c r="R108" i="7"/>
  <c r="R107" i="7" s="1"/>
  <c r="P108" i="7"/>
  <c r="P107" i="7"/>
  <c r="BK108" i="7"/>
  <c r="BK107" i="7" s="1"/>
  <c r="J107" i="7" s="1"/>
  <c r="J70" i="7" s="1"/>
  <c r="J108" i="7"/>
  <c r="BE108" i="7"/>
  <c r="J101" i="7"/>
  <c r="J100" i="7"/>
  <c r="F100" i="7"/>
  <c r="F98" i="7"/>
  <c r="E96" i="7"/>
  <c r="J63" i="7"/>
  <c r="J62" i="7"/>
  <c r="F62" i="7"/>
  <c r="F60" i="7"/>
  <c r="E58" i="7"/>
  <c r="J22" i="7"/>
  <c r="E22" i="7"/>
  <c r="F101" i="7" s="1"/>
  <c r="F63" i="7"/>
  <c r="J21" i="7"/>
  <c r="J16" i="7"/>
  <c r="J60" i="7" s="1"/>
  <c r="J98" i="7"/>
  <c r="E7" i="7"/>
  <c r="J41" i="6"/>
  <c r="J40" i="6"/>
  <c r="AY64" i="1"/>
  <c r="J39" i="6"/>
  <c r="AX64" i="1" s="1"/>
  <c r="BI119" i="6"/>
  <c r="BH119" i="6"/>
  <c r="BG119" i="6"/>
  <c r="BF119" i="6"/>
  <c r="T119" i="6"/>
  <c r="R119" i="6"/>
  <c r="P119" i="6"/>
  <c r="BK119" i="6"/>
  <c r="J119" i="6"/>
  <c r="BE119" i="6" s="1"/>
  <c r="BI118" i="6"/>
  <c r="BH118" i="6"/>
  <c r="BG118" i="6"/>
  <c r="BF118" i="6"/>
  <c r="T118" i="6"/>
  <c r="R118" i="6"/>
  <c r="P118" i="6"/>
  <c r="BK118" i="6"/>
  <c r="J118" i="6"/>
  <c r="BE118" i="6"/>
  <c r="BI117" i="6"/>
  <c r="BH117" i="6"/>
  <c r="BG117" i="6"/>
  <c r="BF117" i="6"/>
  <c r="T117" i="6"/>
  <c r="R117" i="6"/>
  <c r="P117" i="6"/>
  <c r="BK117" i="6"/>
  <c r="J117" i="6"/>
  <c r="BE117" i="6"/>
  <c r="BI116" i="6"/>
  <c r="BH116" i="6"/>
  <c r="BG116" i="6"/>
  <c r="BF116" i="6"/>
  <c r="T116" i="6"/>
  <c r="R116" i="6"/>
  <c r="P116" i="6"/>
  <c r="BK116" i="6"/>
  <c r="J116" i="6"/>
  <c r="BE116" i="6" s="1"/>
  <c r="BI115" i="6"/>
  <c r="BH115" i="6"/>
  <c r="BG115" i="6"/>
  <c r="BF115" i="6"/>
  <c r="T115" i="6"/>
  <c r="R115" i="6"/>
  <c r="P115" i="6"/>
  <c r="BK115" i="6"/>
  <c r="J115" i="6"/>
  <c r="BE115" i="6" s="1"/>
  <c r="BI114" i="6"/>
  <c r="BH114" i="6"/>
  <c r="BG114" i="6"/>
  <c r="BF114" i="6"/>
  <c r="T114" i="6"/>
  <c r="R114" i="6"/>
  <c r="P114" i="6"/>
  <c r="BK114" i="6"/>
  <c r="J114" i="6"/>
  <c r="BE114" i="6"/>
  <c r="BI113" i="6"/>
  <c r="BH113" i="6"/>
  <c r="BG113" i="6"/>
  <c r="BF113" i="6"/>
  <c r="T113" i="6"/>
  <c r="R113" i="6"/>
  <c r="R112" i="6"/>
  <c r="P113" i="6"/>
  <c r="BK113" i="6"/>
  <c r="BK112" i="6" s="1"/>
  <c r="J112" i="6" s="1"/>
  <c r="J70" i="6" s="1"/>
  <c r="J113" i="6"/>
  <c r="BE113" i="6" s="1"/>
  <c r="BI111" i="6"/>
  <c r="BH111" i="6"/>
  <c r="BG111" i="6"/>
  <c r="BF111" i="6"/>
  <c r="T111" i="6"/>
  <c r="R111" i="6"/>
  <c r="P111" i="6"/>
  <c r="BK111" i="6"/>
  <c r="J111" i="6"/>
  <c r="BE111" i="6"/>
  <c r="BI110" i="6"/>
  <c r="BH110" i="6"/>
  <c r="BG110" i="6"/>
  <c r="BF110" i="6"/>
  <c r="T110" i="6"/>
  <c r="R110" i="6"/>
  <c r="P110" i="6"/>
  <c r="BK110" i="6"/>
  <c r="J110" i="6"/>
  <c r="BE110" i="6"/>
  <c r="BI109" i="6"/>
  <c r="BH109" i="6"/>
  <c r="BG109" i="6"/>
  <c r="BF109" i="6"/>
  <c r="T109" i="6"/>
  <c r="R109" i="6"/>
  <c r="P109" i="6"/>
  <c r="BK109" i="6"/>
  <c r="J109" i="6"/>
  <c r="BE109" i="6" s="1"/>
  <c r="BI108" i="6"/>
  <c r="BH108" i="6"/>
  <c r="BG108" i="6"/>
  <c r="BF108" i="6"/>
  <c r="T108" i="6"/>
  <c r="R108" i="6"/>
  <c r="P108" i="6"/>
  <c r="BK108" i="6"/>
  <c r="J108" i="6"/>
  <c r="BE108" i="6"/>
  <c r="BI107" i="6"/>
  <c r="BH107" i="6"/>
  <c r="BG107" i="6"/>
  <c r="BF107" i="6"/>
  <c r="T107" i="6"/>
  <c r="R107" i="6"/>
  <c r="P107" i="6"/>
  <c r="BK107" i="6"/>
  <c r="J107" i="6"/>
  <c r="BE107" i="6"/>
  <c r="BI106" i="6"/>
  <c r="BH106" i="6"/>
  <c r="BG106" i="6"/>
  <c r="BF106" i="6"/>
  <c r="T106" i="6"/>
  <c r="R106" i="6"/>
  <c r="P106" i="6"/>
  <c r="BK106" i="6"/>
  <c r="J106" i="6"/>
  <c r="BE106" i="6"/>
  <c r="BI105" i="6"/>
  <c r="BH105" i="6"/>
  <c r="BG105" i="6"/>
  <c r="BF105" i="6"/>
  <c r="T105" i="6"/>
  <c r="R105" i="6"/>
  <c r="P105" i="6"/>
  <c r="BK105" i="6"/>
  <c r="J105" i="6"/>
  <c r="BE105" i="6" s="1"/>
  <c r="BI104" i="6"/>
  <c r="BH104" i="6"/>
  <c r="BG104" i="6"/>
  <c r="BF104" i="6"/>
  <c r="T104" i="6"/>
  <c r="R104" i="6"/>
  <c r="P104" i="6"/>
  <c r="BK104" i="6"/>
  <c r="J104" i="6"/>
  <c r="BE104" i="6"/>
  <c r="BI103" i="6"/>
  <c r="BH103" i="6"/>
  <c r="BG103" i="6"/>
  <c r="BF103" i="6"/>
  <c r="T103" i="6"/>
  <c r="R103" i="6"/>
  <c r="P103" i="6"/>
  <c r="BK103" i="6"/>
  <c r="J103" i="6"/>
  <c r="BE103" i="6"/>
  <c r="BI102" i="6"/>
  <c r="BH102" i="6"/>
  <c r="BG102" i="6"/>
  <c r="BF102" i="6"/>
  <c r="T102" i="6"/>
  <c r="R102" i="6"/>
  <c r="P102" i="6"/>
  <c r="BK102" i="6"/>
  <c r="J102" i="6"/>
  <c r="BE102" i="6"/>
  <c r="BI101" i="6"/>
  <c r="BH101" i="6"/>
  <c r="BG101" i="6"/>
  <c r="BF101" i="6"/>
  <c r="T101" i="6"/>
  <c r="R101" i="6"/>
  <c r="P101" i="6"/>
  <c r="BK101" i="6"/>
  <c r="J101" i="6"/>
  <c r="BE101" i="6" s="1"/>
  <c r="BI100" i="6"/>
  <c r="BH100" i="6"/>
  <c r="BG100" i="6"/>
  <c r="BF100" i="6"/>
  <c r="T100" i="6"/>
  <c r="R100" i="6"/>
  <c r="P100" i="6"/>
  <c r="BK100" i="6"/>
  <c r="J100" i="6"/>
  <c r="BE100" i="6"/>
  <c r="BI99" i="6"/>
  <c r="BH99" i="6"/>
  <c r="BG99" i="6"/>
  <c r="BF99" i="6"/>
  <c r="T99" i="6"/>
  <c r="R99" i="6"/>
  <c r="P99" i="6"/>
  <c r="BK99" i="6"/>
  <c r="J99" i="6"/>
  <c r="BE99" i="6"/>
  <c r="BI98" i="6"/>
  <c r="BH98" i="6"/>
  <c r="BG98" i="6"/>
  <c r="BF98" i="6"/>
  <c r="T98" i="6"/>
  <c r="R98" i="6"/>
  <c r="P98" i="6"/>
  <c r="BK98" i="6"/>
  <c r="J98" i="6"/>
  <c r="BE98" i="6"/>
  <c r="BI97" i="6"/>
  <c r="BH97" i="6"/>
  <c r="F40" i="6" s="1"/>
  <c r="BC64" i="1" s="1"/>
  <c r="BG97" i="6"/>
  <c r="BF97" i="6"/>
  <c r="T97" i="6"/>
  <c r="R97" i="6"/>
  <c r="R96" i="6"/>
  <c r="P97" i="6"/>
  <c r="BK97" i="6"/>
  <c r="J97" i="6"/>
  <c r="BE97" i="6"/>
  <c r="J91" i="6"/>
  <c r="J90" i="6"/>
  <c r="F90" i="6"/>
  <c r="F88" i="6"/>
  <c r="E86" i="6"/>
  <c r="J63" i="6"/>
  <c r="J62" i="6"/>
  <c r="F62" i="6"/>
  <c r="F60" i="6"/>
  <c r="E58" i="6"/>
  <c r="J22" i="6"/>
  <c r="E22" i="6"/>
  <c r="F91" i="6" s="1"/>
  <c r="F63" i="6"/>
  <c r="J21" i="6"/>
  <c r="J16" i="6"/>
  <c r="J60" i="6" s="1"/>
  <c r="J88" i="6"/>
  <c r="E7" i="6"/>
  <c r="J41" i="5"/>
  <c r="J40" i="5"/>
  <c r="AY63" i="1"/>
  <c r="J39" i="5"/>
  <c r="AX63" i="1" s="1"/>
  <c r="BI350" i="5"/>
  <c r="BH350" i="5"/>
  <c r="BG350" i="5"/>
  <c r="BF350" i="5"/>
  <c r="T350" i="5"/>
  <c r="R350" i="5"/>
  <c r="P350" i="5"/>
  <c r="BK350" i="5"/>
  <c r="J350" i="5"/>
  <c r="BE350" i="5" s="1"/>
  <c r="BI349" i="5"/>
  <c r="BH349" i="5"/>
  <c r="BG349" i="5"/>
  <c r="BF349" i="5"/>
  <c r="T349" i="5"/>
  <c r="R349" i="5"/>
  <c r="P349" i="5"/>
  <c r="P346" i="5" s="1"/>
  <c r="BK349" i="5"/>
  <c r="J349" i="5"/>
  <c r="BE349" i="5"/>
  <c r="BI348" i="5"/>
  <c r="BH348" i="5"/>
  <c r="BG348" i="5"/>
  <c r="BF348" i="5"/>
  <c r="T348" i="5"/>
  <c r="R348" i="5"/>
  <c r="P348" i="5"/>
  <c r="BK348" i="5"/>
  <c r="J348" i="5"/>
  <c r="BE348" i="5" s="1"/>
  <c r="BI347" i="5"/>
  <c r="BH347" i="5"/>
  <c r="BG347" i="5"/>
  <c r="BF347" i="5"/>
  <c r="T347" i="5"/>
  <c r="T346" i="5"/>
  <c r="R347" i="5"/>
  <c r="R346" i="5" s="1"/>
  <c r="P347" i="5"/>
  <c r="BK347" i="5"/>
  <c r="J347" i="5"/>
  <c r="BE347" i="5" s="1"/>
  <c r="BI345" i="5"/>
  <c r="BH345" i="5"/>
  <c r="BG345" i="5"/>
  <c r="BF345" i="5"/>
  <c r="T345" i="5"/>
  <c r="R345" i="5"/>
  <c r="P345" i="5"/>
  <c r="BK345" i="5"/>
  <c r="J345" i="5"/>
  <c r="BE345" i="5"/>
  <c r="BI343" i="5"/>
  <c r="BH343" i="5"/>
  <c r="BG343" i="5"/>
  <c r="BF343" i="5"/>
  <c r="T343" i="5"/>
  <c r="T342" i="5" s="1"/>
  <c r="R343" i="5"/>
  <c r="R342" i="5" s="1"/>
  <c r="P343" i="5"/>
  <c r="P342" i="5" s="1"/>
  <c r="BK343" i="5"/>
  <c r="BK342" i="5"/>
  <c r="J342" i="5" s="1"/>
  <c r="J86" i="5" s="1"/>
  <c r="J343" i="5"/>
  <c r="BE343" i="5"/>
  <c r="BI340" i="5"/>
  <c r="BH340" i="5"/>
  <c r="BG340" i="5"/>
  <c r="BF340" i="5"/>
  <c r="T340" i="5"/>
  <c r="R340" i="5"/>
  <c r="P340" i="5"/>
  <c r="BK340" i="5"/>
  <c r="J340" i="5"/>
  <c r="BE340" i="5" s="1"/>
  <c r="BI338" i="5"/>
  <c r="BH338" i="5"/>
  <c r="BG338" i="5"/>
  <c r="BF338" i="5"/>
  <c r="T338" i="5"/>
  <c r="R338" i="5"/>
  <c r="P338" i="5"/>
  <c r="BK338" i="5"/>
  <c r="J338" i="5"/>
  <c r="BE338" i="5"/>
  <c r="BI329" i="5"/>
  <c r="BH329" i="5"/>
  <c r="BG329" i="5"/>
  <c r="BF329" i="5"/>
  <c r="T329" i="5"/>
  <c r="R329" i="5"/>
  <c r="P329" i="5"/>
  <c r="BK329" i="5"/>
  <c r="J329" i="5"/>
  <c r="BE329" i="5"/>
  <c r="BI327" i="5"/>
  <c r="BH327" i="5"/>
  <c r="BG327" i="5"/>
  <c r="BF327" i="5"/>
  <c r="T327" i="5"/>
  <c r="R327" i="5"/>
  <c r="P327" i="5"/>
  <c r="BK327" i="5"/>
  <c r="J327" i="5"/>
  <c r="BE327" i="5"/>
  <c r="BI325" i="5"/>
  <c r="BH325" i="5"/>
  <c r="BG325" i="5"/>
  <c r="BF325" i="5"/>
  <c r="T325" i="5"/>
  <c r="R325" i="5"/>
  <c r="P325" i="5"/>
  <c r="BK325" i="5"/>
  <c r="J325" i="5"/>
  <c r="BE325" i="5" s="1"/>
  <c r="BI323" i="5"/>
  <c r="BH323" i="5"/>
  <c r="BG323" i="5"/>
  <c r="BF323" i="5"/>
  <c r="T323" i="5"/>
  <c r="R323" i="5"/>
  <c r="P323" i="5"/>
  <c r="BK323" i="5"/>
  <c r="J323" i="5"/>
  <c r="BE323" i="5"/>
  <c r="BI321" i="5"/>
  <c r="BH321" i="5"/>
  <c r="BG321" i="5"/>
  <c r="BF321" i="5"/>
  <c r="T321" i="5"/>
  <c r="R321" i="5"/>
  <c r="P321" i="5"/>
  <c r="BK321" i="5"/>
  <c r="J321" i="5"/>
  <c r="BE321" i="5"/>
  <c r="BI316" i="5"/>
  <c r="BH316" i="5"/>
  <c r="BG316" i="5"/>
  <c r="BF316" i="5"/>
  <c r="T316" i="5"/>
  <c r="R316" i="5"/>
  <c r="P316" i="5"/>
  <c r="BK316" i="5"/>
  <c r="J316" i="5"/>
  <c r="BE316" i="5"/>
  <c r="BI314" i="5"/>
  <c r="BH314" i="5"/>
  <c r="BG314" i="5"/>
  <c r="BF314" i="5"/>
  <c r="T314" i="5"/>
  <c r="R314" i="5"/>
  <c r="P314" i="5"/>
  <c r="BK314" i="5"/>
  <c r="J314" i="5"/>
  <c r="BE314" i="5" s="1"/>
  <c r="BI311" i="5"/>
  <c r="BH311" i="5"/>
  <c r="BG311" i="5"/>
  <c r="BF311" i="5"/>
  <c r="T311" i="5"/>
  <c r="R311" i="5"/>
  <c r="P311" i="5"/>
  <c r="BK311" i="5"/>
  <c r="J311" i="5"/>
  <c r="BE311" i="5"/>
  <c r="BI307" i="5"/>
  <c r="BH307" i="5"/>
  <c r="BG307" i="5"/>
  <c r="BF307" i="5"/>
  <c r="T307" i="5"/>
  <c r="T306" i="5"/>
  <c r="R307" i="5"/>
  <c r="R306" i="5"/>
  <c r="P307" i="5"/>
  <c r="BK307" i="5"/>
  <c r="J307" i="5"/>
  <c r="BE307" i="5" s="1"/>
  <c r="BI304" i="5"/>
  <c r="BH304" i="5"/>
  <c r="BG304" i="5"/>
  <c r="BF304" i="5"/>
  <c r="T304" i="5"/>
  <c r="R304" i="5"/>
  <c r="P304" i="5"/>
  <c r="BK304" i="5"/>
  <c r="J304" i="5"/>
  <c r="BE304" i="5"/>
  <c r="BI302" i="5"/>
  <c r="BH302" i="5"/>
  <c r="BG302" i="5"/>
  <c r="BF302" i="5"/>
  <c r="T302" i="5"/>
  <c r="R302" i="5"/>
  <c r="P302" i="5"/>
  <c r="BK302" i="5"/>
  <c r="J302" i="5"/>
  <c r="BE302" i="5"/>
  <c r="BI298" i="5"/>
  <c r="BH298" i="5"/>
  <c r="BG298" i="5"/>
  <c r="BF298" i="5"/>
  <c r="T298" i="5"/>
  <c r="R298" i="5"/>
  <c r="P298" i="5"/>
  <c r="BK298" i="5"/>
  <c r="J298" i="5"/>
  <c r="BE298" i="5"/>
  <c r="BI296" i="5"/>
  <c r="BH296" i="5"/>
  <c r="BG296" i="5"/>
  <c r="BF296" i="5"/>
  <c r="T296" i="5"/>
  <c r="R296" i="5"/>
  <c r="P296" i="5"/>
  <c r="BK296" i="5"/>
  <c r="J296" i="5"/>
  <c r="BE296" i="5"/>
  <c r="BI292" i="5"/>
  <c r="BH292" i="5"/>
  <c r="BG292" i="5"/>
  <c r="BF292" i="5"/>
  <c r="T292" i="5"/>
  <c r="R292" i="5"/>
  <c r="P292" i="5"/>
  <c r="BK292" i="5"/>
  <c r="J292" i="5"/>
  <c r="BE292" i="5" s="1"/>
  <c r="BI290" i="5"/>
  <c r="BH290" i="5"/>
  <c r="BG290" i="5"/>
  <c r="BF290" i="5"/>
  <c r="T290" i="5"/>
  <c r="R290" i="5"/>
  <c r="P290" i="5"/>
  <c r="BK290" i="5"/>
  <c r="J290" i="5"/>
  <c r="BE290" i="5"/>
  <c r="BI288" i="5"/>
  <c r="BH288" i="5"/>
  <c r="BG288" i="5"/>
  <c r="BF288" i="5"/>
  <c r="T288" i="5"/>
  <c r="R288" i="5"/>
  <c r="P288" i="5"/>
  <c r="BK288" i="5"/>
  <c r="J288" i="5"/>
  <c r="BE288" i="5"/>
  <c r="BI283" i="5"/>
  <c r="BH283" i="5"/>
  <c r="BG283" i="5"/>
  <c r="BF283" i="5"/>
  <c r="T283" i="5"/>
  <c r="R283" i="5"/>
  <c r="P283" i="5"/>
  <c r="BK283" i="5"/>
  <c r="J283" i="5"/>
  <c r="BE283" i="5"/>
  <c r="BI279" i="5"/>
  <c r="BH279" i="5"/>
  <c r="BG279" i="5"/>
  <c r="BF279" i="5"/>
  <c r="T279" i="5"/>
  <c r="R279" i="5"/>
  <c r="P279" i="5"/>
  <c r="BK279" i="5"/>
  <c r="BK268" i="5" s="1"/>
  <c r="J268" i="5" s="1"/>
  <c r="J84" i="5" s="1"/>
  <c r="J279" i="5"/>
  <c r="BE279" i="5" s="1"/>
  <c r="BI271" i="5"/>
  <c r="BH271" i="5"/>
  <c r="BG271" i="5"/>
  <c r="BF271" i="5"/>
  <c r="T271" i="5"/>
  <c r="R271" i="5"/>
  <c r="R268" i="5" s="1"/>
  <c r="P271" i="5"/>
  <c r="BK271" i="5"/>
  <c r="J271" i="5"/>
  <c r="BE271" i="5"/>
  <c r="BI269" i="5"/>
  <c r="BH269" i="5"/>
  <c r="BG269" i="5"/>
  <c r="BF269" i="5"/>
  <c r="T269" i="5"/>
  <c r="R269" i="5"/>
  <c r="P269" i="5"/>
  <c r="P268" i="5" s="1"/>
  <c r="BK269" i="5"/>
  <c r="J269" i="5"/>
  <c r="BE269" i="5"/>
  <c r="BI261" i="5"/>
  <c r="BH261" i="5"/>
  <c r="BG261" i="5"/>
  <c r="BF261" i="5"/>
  <c r="T261" i="5"/>
  <c r="R261" i="5"/>
  <c r="P261" i="5"/>
  <c r="BK261" i="5"/>
  <c r="J261" i="5"/>
  <c r="BE261" i="5"/>
  <c r="BI259" i="5"/>
  <c r="BH259" i="5"/>
  <c r="BG259" i="5"/>
  <c r="BF259" i="5"/>
  <c r="T259" i="5"/>
  <c r="R259" i="5"/>
  <c r="P259" i="5"/>
  <c r="BK259" i="5"/>
  <c r="J259" i="5"/>
  <c r="BE259" i="5"/>
  <c r="BI257" i="5"/>
  <c r="BH257" i="5"/>
  <c r="BG257" i="5"/>
  <c r="BF257" i="5"/>
  <c r="T257" i="5"/>
  <c r="R257" i="5"/>
  <c r="P257" i="5"/>
  <c r="BK257" i="5"/>
  <c r="J257" i="5"/>
  <c r="BE257" i="5" s="1"/>
  <c r="BI254" i="5"/>
  <c r="BH254" i="5"/>
  <c r="BG254" i="5"/>
  <c r="BF254" i="5"/>
  <c r="T254" i="5"/>
  <c r="R254" i="5"/>
  <c r="R250" i="5" s="1"/>
  <c r="R249" i="5" s="1"/>
  <c r="P254" i="5"/>
  <c r="BK254" i="5"/>
  <c r="J254" i="5"/>
  <c r="BE254" i="5"/>
  <c r="BI251" i="5"/>
  <c r="BH251" i="5"/>
  <c r="BG251" i="5"/>
  <c r="BF251" i="5"/>
  <c r="T251" i="5"/>
  <c r="T250" i="5" s="1"/>
  <c r="R251" i="5"/>
  <c r="P251" i="5"/>
  <c r="P250" i="5"/>
  <c r="BK251" i="5"/>
  <c r="J251" i="5"/>
  <c r="BE251" i="5"/>
  <c r="BI248" i="5"/>
  <c r="BH248" i="5"/>
  <c r="BG248" i="5"/>
  <c r="BF248" i="5"/>
  <c r="T248" i="5"/>
  <c r="T247" i="5"/>
  <c r="T246" i="5" s="1"/>
  <c r="R248" i="5"/>
  <c r="R247" i="5"/>
  <c r="R246" i="5" s="1"/>
  <c r="P248" i="5"/>
  <c r="P247" i="5"/>
  <c r="P246" i="5" s="1"/>
  <c r="BK248" i="5"/>
  <c r="BK247" i="5" s="1"/>
  <c r="J247" i="5" s="1"/>
  <c r="J81" i="5" s="1"/>
  <c r="BK246" i="5"/>
  <c r="J246" i="5" s="1"/>
  <c r="J80" i="5" s="1"/>
  <c r="J248" i="5"/>
  <c r="BE248" i="5" s="1"/>
  <c r="BI241" i="5"/>
  <c r="BH241" i="5"/>
  <c r="BG241" i="5"/>
  <c r="BF241" i="5"/>
  <c r="T241" i="5"/>
  <c r="R241" i="5"/>
  <c r="P241" i="5"/>
  <c r="BK241" i="5"/>
  <c r="J241" i="5"/>
  <c r="BE241" i="5"/>
  <c r="BI239" i="5"/>
  <c r="BH239" i="5"/>
  <c r="BG239" i="5"/>
  <c r="BF239" i="5"/>
  <c r="T239" i="5"/>
  <c r="T236" i="5" s="1"/>
  <c r="R239" i="5"/>
  <c r="P239" i="5"/>
  <c r="BK239" i="5"/>
  <c r="J239" i="5"/>
  <c r="BE239" i="5" s="1"/>
  <c r="BI237" i="5"/>
  <c r="BH237" i="5"/>
  <c r="BG237" i="5"/>
  <c r="BF237" i="5"/>
  <c r="T237" i="5"/>
  <c r="R237" i="5"/>
  <c r="P237" i="5"/>
  <c r="P236" i="5"/>
  <c r="BK237" i="5"/>
  <c r="BK236" i="5" s="1"/>
  <c r="J236" i="5" s="1"/>
  <c r="J79" i="5" s="1"/>
  <c r="J237" i="5"/>
  <c r="BE237" i="5"/>
  <c r="BI232" i="5"/>
  <c r="BH232" i="5"/>
  <c r="BG232" i="5"/>
  <c r="BF232" i="5"/>
  <c r="T232" i="5"/>
  <c r="R232" i="5"/>
  <c r="P232" i="5"/>
  <c r="BK232" i="5"/>
  <c r="BK229" i="5" s="1"/>
  <c r="J232" i="5"/>
  <c r="BE232" i="5"/>
  <c r="BI230" i="5"/>
  <c r="BH230" i="5"/>
  <c r="BG230" i="5"/>
  <c r="BF230" i="5"/>
  <c r="T230" i="5"/>
  <c r="T229" i="5" s="1"/>
  <c r="R230" i="5"/>
  <c r="R229" i="5"/>
  <c r="P230" i="5"/>
  <c r="P229" i="5" s="1"/>
  <c r="BK230" i="5"/>
  <c r="J229" i="5"/>
  <c r="J230" i="5"/>
  <c r="BE230" i="5"/>
  <c r="J78" i="5"/>
  <c r="BI225" i="5"/>
  <c r="BH225" i="5"/>
  <c r="BG225" i="5"/>
  <c r="BF225" i="5"/>
  <c r="T225" i="5"/>
  <c r="R225" i="5"/>
  <c r="P225" i="5"/>
  <c r="BK225" i="5"/>
  <c r="J225" i="5"/>
  <c r="BE225" i="5" s="1"/>
  <c r="BI223" i="5"/>
  <c r="BH223" i="5"/>
  <c r="BG223" i="5"/>
  <c r="BF223" i="5"/>
  <c r="T223" i="5"/>
  <c r="R223" i="5"/>
  <c r="P223" i="5"/>
  <c r="BK223" i="5"/>
  <c r="J223" i="5"/>
  <c r="BE223" i="5"/>
  <c r="BI219" i="5"/>
  <c r="BH219" i="5"/>
  <c r="BG219" i="5"/>
  <c r="BF219" i="5"/>
  <c r="T219" i="5"/>
  <c r="R219" i="5"/>
  <c r="P219" i="5"/>
  <c r="BK219" i="5"/>
  <c r="J219" i="5"/>
  <c r="BE219" i="5" s="1"/>
  <c r="BI217" i="5"/>
  <c r="BH217" i="5"/>
  <c r="BG217" i="5"/>
  <c r="BF217" i="5"/>
  <c r="T217" i="5"/>
  <c r="R217" i="5"/>
  <c r="P217" i="5"/>
  <c r="BK217" i="5"/>
  <c r="J217" i="5"/>
  <c r="BE217" i="5"/>
  <c r="BI211" i="5"/>
  <c r="BH211" i="5"/>
  <c r="BG211" i="5"/>
  <c r="BF211" i="5"/>
  <c r="T211" i="5"/>
  <c r="T208" i="5" s="1"/>
  <c r="R211" i="5"/>
  <c r="P211" i="5"/>
  <c r="BK211" i="5"/>
  <c r="J211" i="5"/>
  <c r="BE211" i="5" s="1"/>
  <c r="BI209" i="5"/>
  <c r="BH209" i="5"/>
  <c r="BG209" i="5"/>
  <c r="BF209" i="5"/>
  <c r="T209" i="5"/>
  <c r="R209" i="5"/>
  <c r="R208" i="5" s="1"/>
  <c r="P209" i="5"/>
  <c r="BK209" i="5"/>
  <c r="J209" i="5"/>
  <c r="BE209" i="5" s="1"/>
  <c r="BI206" i="5"/>
  <c r="BH206" i="5"/>
  <c r="BG206" i="5"/>
  <c r="BF206" i="5"/>
  <c r="T206" i="5"/>
  <c r="R206" i="5"/>
  <c r="P206" i="5"/>
  <c r="BK206" i="5"/>
  <c r="J206" i="5"/>
  <c r="BE206" i="5"/>
  <c r="BI204" i="5"/>
  <c r="BH204" i="5"/>
  <c r="BG204" i="5"/>
  <c r="BF204" i="5"/>
  <c r="T204" i="5"/>
  <c r="R204" i="5"/>
  <c r="P204" i="5"/>
  <c r="BK204" i="5"/>
  <c r="J204" i="5"/>
  <c r="BE204" i="5" s="1"/>
  <c r="BI202" i="5"/>
  <c r="BH202" i="5"/>
  <c r="BG202" i="5"/>
  <c r="BF202" i="5"/>
  <c r="T202" i="5"/>
  <c r="R202" i="5"/>
  <c r="P202" i="5"/>
  <c r="BK202" i="5"/>
  <c r="J202" i="5"/>
  <c r="BE202" i="5"/>
  <c r="BI198" i="5"/>
  <c r="BH198" i="5"/>
  <c r="BG198" i="5"/>
  <c r="BF198" i="5"/>
  <c r="T198" i="5"/>
  <c r="T193" i="5" s="1"/>
  <c r="R198" i="5"/>
  <c r="P198" i="5"/>
  <c r="BK198" i="5"/>
  <c r="J198" i="5"/>
  <c r="BE198" i="5" s="1"/>
  <c r="BI194" i="5"/>
  <c r="BH194" i="5"/>
  <c r="BG194" i="5"/>
  <c r="BF194" i="5"/>
  <c r="T194" i="5"/>
  <c r="R194" i="5"/>
  <c r="R193" i="5" s="1"/>
  <c r="P194" i="5"/>
  <c r="BK194" i="5"/>
  <c r="J194" i="5"/>
  <c r="BE194" i="5" s="1"/>
  <c r="BI185" i="5"/>
  <c r="BH185" i="5"/>
  <c r="BG185" i="5"/>
  <c r="BF185" i="5"/>
  <c r="T185" i="5"/>
  <c r="R185" i="5"/>
  <c r="P185" i="5"/>
  <c r="BK185" i="5"/>
  <c r="J185" i="5"/>
  <c r="BE185" i="5"/>
  <c r="BI179" i="5"/>
  <c r="BH179" i="5"/>
  <c r="BG179" i="5"/>
  <c r="BF179" i="5"/>
  <c r="T179" i="5"/>
  <c r="R179" i="5"/>
  <c r="P179" i="5"/>
  <c r="BK179" i="5"/>
  <c r="J179" i="5"/>
  <c r="BE179" i="5" s="1"/>
  <c r="BI176" i="5"/>
  <c r="BH176" i="5"/>
  <c r="BG176" i="5"/>
  <c r="BF176" i="5"/>
  <c r="T176" i="5"/>
  <c r="R176" i="5"/>
  <c r="P176" i="5"/>
  <c r="BK176" i="5"/>
  <c r="J176" i="5"/>
  <c r="BE176" i="5"/>
  <c r="BI173" i="5"/>
  <c r="BH173" i="5"/>
  <c r="BG173" i="5"/>
  <c r="BF173" i="5"/>
  <c r="T173" i="5"/>
  <c r="R173" i="5"/>
  <c r="P173" i="5"/>
  <c r="BK173" i="5"/>
  <c r="BK158" i="5" s="1"/>
  <c r="J173" i="5"/>
  <c r="BE173" i="5" s="1"/>
  <c r="BI167" i="5"/>
  <c r="BH167" i="5"/>
  <c r="BG167" i="5"/>
  <c r="BF167" i="5"/>
  <c r="T167" i="5"/>
  <c r="R167" i="5"/>
  <c r="P167" i="5"/>
  <c r="BK167" i="5"/>
  <c r="J167" i="5"/>
  <c r="BE167" i="5"/>
  <c r="BI164" i="5"/>
  <c r="BH164" i="5"/>
  <c r="BG164" i="5"/>
  <c r="BF164" i="5"/>
  <c r="T164" i="5"/>
  <c r="R164" i="5"/>
  <c r="P164" i="5"/>
  <c r="BK164" i="5"/>
  <c r="J164" i="5"/>
  <c r="BE164" i="5" s="1"/>
  <c r="BI159" i="5"/>
  <c r="BH159" i="5"/>
  <c r="BG159" i="5"/>
  <c r="BF159" i="5"/>
  <c r="T159" i="5"/>
  <c r="R159" i="5"/>
  <c r="P159" i="5"/>
  <c r="P158" i="5" s="1"/>
  <c r="BK159" i="5"/>
  <c r="J159" i="5"/>
  <c r="BE159" i="5" s="1"/>
  <c r="BI153" i="5"/>
  <c r="BH153" i="5"/>
  <c r="BG153" i="5"/>
  <c r="BF153" i="5"/>
  <c r="T153" i="5"/>
  <c r="T150" i="5" s="1"/>
  <c r="R153" i="5"/>
  <c r="P153" i="5"/>
  <c r="BK153" i="5"/>
  <c r="J153" i="5"/>
  <c r="BE153" i="5" s="1"/>
  <c r="BI151" i="5"/>
  <c r="BH151" i="5"/>
  <c r="BG151" i="5"/>
  <c r="BF151" i="5"/>
  <c r="T151" i="5"/>
  <c r="T149" i="5"/>
  <c r="R151" i="5"/>
  <c r="R150" i="5"/>
  <c r="R149" i="5"/>
  <c r="P151" i="5"/>
  <c r="P150" i="5" s="1"/>
  <c r="P149" i="5" s="1"/>
  <c r="BK151" i="5"/>
  <c r="BK150" i="5"/>
  <c r="J151" i="5"/>
  <c r="BE151" i="5" s="1"/>
  <c r="BI146" i="5"/>
  <c r="BH146" i="5"/>
  <c r="BG146" i="5"/>
  <c r="BF146" i="5"/>
  <c r="T146" i="5"/>
  <c r="R146" i="5"/>
  <c r="P146" i="5"/>
  <c r="BK146" i="5"/>
  <c r="J146" i="5"/>
  <c r="BE146" i="5" s="1"/>
  <c r="BI144" i="5"/>
  <c r="BH144" i="5"/>
  <c r="BG144" i="5"/>
  <c r="BF144" i="5"/>
  <c r="T144" i="5"/>
  <c r="R144" i="5"/>
  <c r="P144" i="5"/>
  <c r="BK144" i="5"/>
  <c r="J144" i="5"/>
  <c r="BE144" i="5"/>
  <c r="BI130" i="5"/>
  <c r="BH130" i="5"/>
  <c r="BG130" i="5"/>
  <c r="BF130" i="5"/>
  <c r="T130" i="5"/>
  <c r="T129" i="5" s="1"/>
  <c r="R130" i="5"/>
  <c r="R129" i="5"/>
  <c r="P130" i="5"/>
  <c r="BK130" i="5"/>
  <c r="BK129" i="5" s="1"/>
  <c r="J129" i="5"/>
  <c r="J130" i="5"/>
  <c r="BE130" i="5"/>
  <c r="J71" i="5"/>
  <c r="BI122" i="5"/>
  <c r="BH122" i="5"/>
  <c r="BG122" i="5"/>
  <c r="BF122" i="5"/>
  <c r="T122" i="5"/>
  <c r="R122" i="5"/>
  <c r="P122" i="5"/>
  <c r="BK122" i="5"/>
  <c r="J122" i="5"/>
  <c r="BE122" i="5" s="1"/>
  <c r="BI120" i="5"/>
  <c r="BH120" i="5"/>
  <c r="BG120" i="5"/>
  <c r="BF120" i="5"/>
  <c r="T120" i="5"/>
  <c r="R120" i="5"/>
  <c r="P120" i="5"/>
  <c r="BK120" i="5"/>
  <c r="J120" i="5"/>
  <c r="BE120" i="5"/>
  <c r="BI118" i="5"/>
  <c r="F41" i="5" s="1"/>
  <c r="BD63" i="1" s="1"/>
  <c r="BH118" i="5"/>
  <c r="BG118" i="5"/>
  <c r="BF118" i="5"/>
  <c r="T118" i="5"/>
  <c r="R118" i="5"/>
  <c r="P118" i="5"/>
  <c r="BK118" i="5"/>
  <c r="J118" i="5"/>
  <c r="BE118" i="5" s="1"/>
  <c r="BI115" i="5"/>
  <c r="BH115" i="5"/>
  <c r="BG115" i="5"/>
  <c r="F39" i="5" s="1"/>
  <c r="BB63" i="1" s="1"/>
  <c r="BF115" i="5"/>
  <c r="T115" i="5"/>
  <c r="R115" i="5"/>
  <c r="R114" i="5" s="1"/>
  <c r="P115" i="5"/>
  <c r="P114" i="5"/>
  <c r="BK115" i="5"/>
  <c r="J115" i="5"/>
  <c r="BE115" i="5" s="1"/>
  <c r="F37" i="5"/>
  <c r="AZ63" i="1" s="1"/>
  <c r="J108" i="5"/>
  <c r="J107" i="5"/>
  <c r="F107" i="5"/>
  <c r="F105" i="5"/>
  <c r="E103" i="5"/>
  <c r="J63" i="5"/>
  <c r="J62" i="5"/>
  <c r="F62" i="5"/>
  <c r="F60" i="5"/>
  <c r="E58" i="5"/>
  <c r="J22" i="5"/>
  <c r="E22" i="5"/>
  <c r="F108" i="5"/>
  <c r="F63" i="5"/>
  <c r="J21" i="5"/>
  <c r="J16" i="5"/>
  <c r="J105" i="5" s="1"/>
  <c r="E7" i="5"/>
  <c r="J41" i="4"/>
  <c r="J40" i="4"/>
  <c r="AY61" i="1" s="1"/>
  <c r="J39" i="4"/>
  <c r="AX61" i="1" s="1"/>
  <c r="BI432" i="4"/>
  <c r="BH432" i="4"/>
  <c r="BG432" i="4"/>
  <c r="BF432" i="4"/>
  <c r="T432" i="4"/>
  <c r="R432" i="4"/>
  <c r="P432" i="4"/>
  <c r="BK432" i="4"/>
  <c r="J432" i="4"/>
  <c r="BE432" i="4" s="1"/>
  <c r="BI431" i="4"/>
  <c r="BH431" i="4"/>
  <c r="BG431" i="4"/>
  <c r="BF431" i="4"/>
  <c r="T431" i="4"/>
  <c r="R431" i="4"/>
  <c r="P431" i="4"/>
  <c r="BK431" i="4"/>
  <c r="J431" i="4"/>
  <c r="BE431" i="4"/>
  <c r="BI430" i="4"/>
  <c r="BH430" i="4"/>
  <c r="BG430" i="4"/>
  <c r="BF430" i="4"/>
  <c r="T430" i="4"/>
  <c r="T428" i="4" s="1"/>
  <c r="R430" i="4"/>
  <c r="P430" i="4"/>
  <c r="BK430" i="4"/>
  <c r="J430" i="4"/>
  <c r="BE430" i="4" s="1"/>
  <c r="BI429" i="4"/>
  <c r="BH429" i="4"/>
  <c r="BG429" i="4"/>
  <c r="BF429" i="4"/>
  <c r="T429" i="4"/>
  <c r="R429" i="4"/>
  <c r="R428" i="4" s="1"/>
  <c r="P429" i="4"/>
  <c r="BK429" i="4"/>
  <c r="J429" i="4"/>
  <c r="BE429" i="4" s="1"/>
  <c r="BI427" i="4"/>
  <c r="BH427" i="4"/>
  <c r="BG427" i="4"/>
  <c r="BF427" i="4"/>
  <c r="T427" i="4"/>
  <c r="R427" i="4"/>
  <c r="P427" i="4"/>
  <c r="BK427" i="4"/>
  <c r="J427" i="4"/>
  <c r="BE427" i="4" s="1"/>
  <c r="BI423" i="4"/>
  <c r="BH423" i="4"/>
  <c r="BG423" i="4"/>
  <c r="BF423" i="4"/>
  <c r="T423" i="4"/>
  <c r="R423" i="4"/>
  <c r="P423" i="4"/>
  <c r="BK423" i="4"/>
  <c r="J423" i="4"/>
  <c r="BE423" i="4" s="1"/>
  <c r="BI419" i="4"/>
  <c r="BH419" i="4"/>
  <c r="BG419" i="4"/>
  <c r="BF419" i="4"/>
  <c r="T419" i="4"/>
  <c r="R419" i="4"/>
  <c r="P419" i="4"/>
  <c r="P410" i="4" s="1"/>
  <c r="BK419" i="4"/>
  <c r="J419" i="4"/>
  <c r="BE419" i="4"/>
  <c r="BI417" i="4"/>
  <c r="BH417" i="4"/>
  <c r="BG417" i="4"/>
  <c r="BF417" i="4"/>
  <c r="T417" i="4"/>
  <c r="R417" i="4"/>
  <c r="P417" i="4"/>
  <c r="BK417" i="4"/>
  <c r="J417" i="4"/>
  <c r="BE417" i="4" s="1"/>
  <c r="BI415" i="4"/>
  <c r="BH415" i="4"/>
  <c r="BG415" i="4"/>
  <c r="BF415" i="4"/>
  <c r="T415" i="4"/>
  <c r="T410" i="4" s="1"/>
  <c r="R415" i="4"/>
  <c r="P415" i="4"/>
  <c r="BK415" i="4"/>
  <c r="J415" i="4"/>
  <c r="BE415" i="4" s="1"/>
  <c r="BI413" i="4"/>
  <c r="BH413" i="4"/>
  <c r="BG413" i="4"/>
  <c r="BF413" i="4"/>
  <c r="T413" i="4"/>
  <c r="R413" i="4"/>
  <c r="P413" i="4"/>
  <c r="BK413" i="4"/>
  <c r="J413" i="4"/>
  <c r="BE413" i="4" s="1"/>
  <c r="BI411" i="4"/>
  <c r="BH411" i="4"/>
  <c r="BG411" i="4"/>
  <c r="BF411" i="4"/>
  <c r="T411" i="4"/>
  <c r="R411" i="4"/>
  <c r="R410" i="4" s="1"/>
  <c r="P411" i="4"/>
  <c r="BK411" i="4"/>
  <c r="BK410" i="4" s="1"/>
  <c r="J410" i="4" s="1"/>
  <c r="J90" i="4" s="1"/>
  <c r="J411" i="4"/>
  <c r="BE411" i="4"/>
  <c r="BI406" i="4"/>
  <c r="BH406" i="4"/>
  <c r="BG406" i="4"/>
  <c r="BF406" i="4"/>
  <c r="T406" i="4"/>
  <c r="R406" i="4"/>
  <c r="P406" i="4"/>
  <c r="BK406" i="4"/>
  <c r="J406" i="4"/>
  <c r="BE406" i="4"/>
  <c r="BI403" i="4"/>
  <c r="BH403" i="4"/>
  <c r="BG403" i="4"/>
  <c r="BF403" i="4"/>
  <c r="T403" i="4"/>
  <c r="R403" i="4"/>
  <c r="P403" i="4"/>
  <c r="BK403" i="4"/>
  <c r="J403" i="4"/>
  <c r="BE403" i="4"/>
  <c r="BI400" i="4"/>
  <c r="BH400" i="4"/>
  <c r="BG400" i="4"/>
  <c r="BF400" i="4"/>
  <c r="T400" i="4"/>
  <c r="R400" i="4"/>
  <c r="P400" i="4"/>
  <c r="BK400" i="4"/>
  <c r="J400" i="4"/>
  <c r="BE400" i="4"/>
  <c r="BI397" i="4"/>
  <c r="BH397" i="4"/>
  <c r="BG397" i="4"/>
  <c r="BF397" i="4"/>
  <c r="T397" i="4"/>
  <c r="R397" i="4"/>
  <c r="P397" i="4"/>
  <c r="BK397" i="4"/>
  <c r="J397" i="4"/>
  <c r="BE397" i="4" s="1"/>
  <c r="BI393" i="4"/>
  <c r="BH393" i="4"/>
  <c r="BG393" i="4"/>
  <c r="BF393" i="4"/>
  <c r="T393" i="4"/>
  <c r="R393" i="4"/>
  <c r="P393" i="4"/>
  <c r="BK393" i="4"/>
  <c r="J393" i="4"/>
  <c r="BE393" i="4"/>
  <c r="BI389" i="4"/>
  <c r="BH389" i="4"/>
  <c r="BG389" i="4"/>
  <c r="BF389" i="4"/>
  <c r="T389" i="4"/>
  <c r="R389" i="4"/>
  <c r="P389" i="4"/>
  <c r="BK389" i="4"/>
  <c r="J389" i="4"/>
  <c r="BE389" i="4"/>
  <c r="BI385" i="4"/>
  <c r="BH385" i="4"/>
  <c r="BG385" i="4"/>
  <c r="BF385" i="4"/>
  <c r="T385" i="4"/>
  <c r="R385" i="4"/>
  <c r="P385" i="4"/>
  <c r="BK385" i="4"/>
  <c r="J385" i="4"/>
  <c r="BE385" i="4"/>
  <c r="BI382" i="4"/>
  <c r="BH382" i="4"/>
  <c r="BG382" i="4"/>
  <c r="BF382" i="4"/>
  <c r="T382" i="4"/>
  <c r="R382" i="4"/>
  <c r="P382" i="4"/>
  <c r="BK382" i="4"/>
  <c r="J382" i="4"/>
  <c r="BE382" i="4" s="1"/>
  <c r="BI379" i="4"/>
  <c r="BH379" i="4"/>
  <c r="BG379" i="4"/>
  <c r="BF379" i="4"/>
  <c r="T379" i="4"/>
  <c r="R379" i="4"/>
  <c r="P379" i="4"/>
  <c r="BK379" i="4"/>
  <c r="J379" i="4"/>
  <c r="BE379" i="4"/>
  <c r="BI376" i="4"/>
  <c r="BH376" i="4"/>
  <c r="BG376" i="4"/>
  <c r="BF376" i="4"/>
  <c r="T376" i="4"/>
  <c r="R376" i="4"/>
  <c r="P376" i="4"/>
  <c r="BK376" i="4"/>
  <c r="BK367" i="4" s="1"/>
  <c r="J367" i="4" s="1"/>
  <c r="J89" i="4" s="1"/>
  <c r="J376" i="4"/>
  <c r="BE376" i="4"/>
  <c r="BI373" i="4"/>
  <c r="BH373" i="4"/>
  <c r="BG373" i="4"/>
  <c r="BF373" i="4"/>
  <c r="T373" i="4"/>
  <c r="R373" i="4"/>
  <c r="R367" i="4" s="1"/>
  <c r="P373" i="4"/>
  <c r="BK373" i="4"/>
  <c r="J373" i="4"/>
  <c r="BE373" i="4"/>
  <c r="BI368" i="4"/>
  <c r="BH368" i="4"/>
  <c r="BG368" i="4"/>
  <c r="BF368" i="4"/>
  <c r="T368" i="4"/>
  <c r="R368" i="4"/>
  <c r="P368" i="4"/>
  <c r="BK368" i="4"/>
  <c r="J368" i="4"/>
  <c r="BE368" i="4"/>
  <c r="BI365" i="4"/>
  <c r="BH365" i="4"/>
  <c r="BG365" i="4"/>
  <c r="BF365" i="4"/>
  <c r="T365" i="4"/>
  <c r="R365" i="4"/>
  <c r="P365" i="4"/>
  <c r="BK365" i="4"/>
  <c r="J365" i="4"/>
  <c r="BE365" i="4" s="1"/>
  <c r="BI361" i="4"/>
  <c r="BH361" i="4"/>
  <c r="BG361" i="4"/>
  <c r="BF361" i="4"/>
  <c r="T361" i="4"/>
  <c r="R361" i="4"/>
  <c r="P361" i="4"/>
  <c r="BK361" i="4"/>
  <c r="J361" i="4"/>
  <c r="BE361" i="4"/>
  <c r="BI360" i="4"/>
  <c r="BH360" i="4"/>
  <c r="BG360" i="4"/>
  <c r="BF360" i="4"/>
  <c r="T360" i="4"/>
  <c r="T359" i="4" s="1"/>
  <c r="R360" i="4"/>
  <c r="R359" i="4"/>
  <c r="P360" i="4"/>
  <c r="P359" i="4" s="1"/>
  <c r="BK360" i="4"/>
  <c r="BK359" i="4" s="1"/>
  <c r="J359" i="4" s="1"/>
  <c r="J88" i="4" s="1"/>
  <c r="J360" i="4"/>
  <c r="BE360" i="4"/>
  <c r="BI357" i="4"/>
  <c r="BH357" i="4"/>
  <c r="BG357" i="4"/>
  <c r="BF357" i="4"/>
  <c r="T357" i="4"/>
  <c r="R357" i="4"/>
  <c r="P357" i="4"/>
  <c r="BK357" i="4"/>
  <c r="J357" i="4"/>
  <c r="BE357" i="4"/>
  <c r="BI355" i="4"/>
  <c r="BH355" i="4"/>
  <c r="BG355" i="4"/>
  <c r="BF355" i="4"/>
  <c r="T355" i="4"/>
  <c r="R355" i="4"/>
  <c r="R340" i="4" s="1"/>
  <c r="P355" i="4"/>
  <c r="BK355" i="4"/>
  <c r="J355" i="4"/>
  <c r="BE355" i="4"/>
  <c r="BI350" i="4"/>
  <c r="BH350" i="4"/>
  <c r="BG350" i="4"/>
  <c r="BF350" i="4"/>
  <c r="T350" i="4"/>
  <c r="R350" i="4"/>
  <c r="P350" i="4"/>
  <c r="BK350" i="4"/>
  <c r="J350" i="4"/>
  <c r="BE350" i="4" s="1"/>
  <c r="BI348" i="4"/>
  <c r="BH348" i="4"/>
  <c r="BG348" i="4"/>
  <c r="BF348" i="4"/>
  <c r="T348" i="4"/>
  <c r="R348" i="4"/>
  <c r="P348" i="4"/>
  <c r="BK348" i="4"/>
  <c r="J348" i="4"/>
  <c r="BE348" i="4"/>
  <c r="BI345" i="4"/>
  <c r="BH345" i="4"/>
  <c r="BG345" i="4"/>
  <c r="BF345" i="4"/>
  <c r="T345" i="4"/>
  <c r="R345" i="4"/>
  <c r="P345" i="4"/>
  <c r="BK345" i="4"/>
  <c r="J345" i="4"/>
  <c r="BE345" i="4"/>
  <c r="BI341" i="4"/>
  <c r="BH341" i="4"/>
  <c r="BG341" i="4"/>
  <c r="BF341" i="4"/>
  <c r="T341" i="4"/>
  <c r="T340" i="4"/>
  <c r="R341" i="4"/>
  <c r="P341" i="4"/>
  <c r="BK341" i="4"/>
  <c r="J341" i="4"/>
  <c r="BE341" i="4" s="1"/>
  <c r="BI336" i="4"/>
  <c r="BH336" i="4"/>
  <c r="BG336" i="4"/>
  <c r="BF336" i="4"/>
  <c r="T336" i="4"/>
  <c r="T333" i="4" s="1"/>
  <c r="R336" i="4"/>
  <c r="R333" i="4" s="1"/>
  <c r="P336" i="4"/>
  <c r="BK336" i="4"/>
  <c r="J336" i="4"/>
  <c r="BE336" i="4"/>
  <c r="BI334" i="4"/>
  <c r="BH334" i="4"/>
  <c r="BG334" i="4"/>
  <c r="BF334" i="4"/>
  <c r="T334" i="4"/>
  <c r="R334" i="4"/>
  <c r="P334" i="4"/>
  <c r="P333" i="4" s="1"/>
  <c r="BK334" i="4"/>
  <c r="BK333" i="4"/>
  <c r="J333" i="4" s="1"/>
  <c r="J86" i="4" s="1"/>
  <c r="J334" i="4"/>
  <c r="BE334" i="4"/>
  <c r="BI328" i="4"/>
  <c r="BH328" i="4"/>
  <c r="BG328" i="4"/>
  <c r="BF328" i="4"/>
  <c r="T328" i="4"/>
  <c r="R328" i="4"/>
  <c r="P328" i="4"/>
  <c r="BK328" i="4"/>
  <c r="J328" i="4"/>
  <c r="BE328" i="4" s="1"/>
  <c r="BI326" i="4"/>
  <c r="BH326" i="4"/>
  <c r="BG326" i="4"/>
  <c r="BF326" i="4"/>
  <c r="T326" i="4"/>
  <c r="R326" i="4"/>
  <c r="P326" i="4"/>
  <c r="BK326" i="4"/>
  <c r="J326" i="4"/>
  <c r="BE326" i="4"/>
  <c r="BI324" i="4"/>
  <c r="BH324" i="4"/>
  <c r="BG324" i="4"/>
  <c r="BF324" i="4"/>
  <c r="T324" i="4"/>
  <c r="R324" i="4"/>
  <c r="P324" i="4"/>
  <c r="BK324" i="4"/>
  <c r="BK317" i="4" s="1"/>
  <c r="J317" i="4" s="1"/>
  <c r="J85" i="4" s="1"/>
  <c r="J324" i="4"/>
  <c r="BE324" i="4"/>
  <c r="BI321" i="4"/>
  <c r="BH321" i="4"/>
  <c r="BG321" i="4"/>
  <c r="BF321" i="4"/>
  <c r="T321" i="4"/>
  <c r="R321" i="4"/>
  <c r="R317" i="4" s="1"/>
  <c r="P321" i="4"/>
  <c r="BK321" i="4"/>
  <c r="J321" i="4"/>
  <c r="BE321" i="4"/>
  <c r="BI318" i="4"/>
  <c r="BH318" i="4"/>
  <c r="BG318" i="4"/>
  <c r="BF318" i="4"/>
  <c r="T318" i="4"/>
  <c r="R318" i="4"/>
  <c r="P318" i="4"/>
  <c r="P317" i="4"/>
  <c r="BK318" i="4"/>
  <c r="J318" i="4"/>
  <c r="BE318" i="4"/>
  <c r="BI314" i="4"/>
  <c r="BH314" i="4"/>
  <c r="BG314" i="4"/>
  <c r="BF314" i="4"/>
  <c r="T314" i="4"/>
  <c r="R314" i="4"/>
  <c r="P314" i="4"/>
  <c r="BK314" i="4"/>
  <c r="J314" i="4"/>
  <c r="BE314" i="4" s="1"/>
  <c r="BI309" i="4"/>
  <c r="BH309" i="4"/>
  <c r="BG309" i="4"/>
  <c r="BF309" i="4"/>
  <c r="T309" i="4"/>
  <c r="R309" i="4"/>
  <c r="P309" i="4"/>
  <c r="BK309" i="4"/>
  <c r="J309" i="4"/>
  <c r="BE309" i="4" s="1"/>
  <c r="BI306" i="4"/>
  <c r="BH306" i="4"/>
  <c r="BG306" i="4"/>
  <c r="BF306" i="4"/>
  <c r="T306" i="4"/>
  <c r="R306" i="4"/>
  <c r="P306" i="4"/>
  <c r="BK306" i="4"/>
  <c r="J306" i="4"/>
  <c r="BE306" i="4"/>
  <c r="BI303" i="4"/>
  <c r="BH303" i="4"/>
  <c r="BG303" i="4"/>
  <c r="BF303" i="4"/>
  <c r="T303" i="4"/>
  <c r="R303" i="4"/>
  <c r="P303" i="4"/>
  <c r="BK303" i="4"/>
  <c r="BK297" i="4" s="1"/>
  <c r="J297" i="4" s="1"/>
  <c r="J83" i="4" s="1"/>
  <c r="J303" i="4"/>
  <c r="BE303" i="4"/>
  <c r="BI301" i="4"/>
  <c r="BH301" i="4"/>
  <c r="BG301" i="4"/>
  <c r="BF301" i="4"/>
  <c r="T301" i="4"/>
  <c r="R301" i="4"/>
  <c r="P301" i="4"/>
  <c r="BK301" i="4"/>
  <c r="J301" i="4"/>
  <c r="BE301" i="4"/>
  <c r="BI298" i="4"/>
  <c r="BH298" i="4"/>
  <c r="BG298" i="4"/>
  <c r="BF298" i="4"/>
  <c r="T298" i="4"/>
  <c r="T297" i="4" s="1"/>
  <c r="R298" i="4"/>
  <c r="P298" i="4"/>
  <c r="P297" i="4" s="1"/>
  <c r="BK298" i="4"/>
  <c r="J298" i="4"/>
  <c r="BE298" i="4"/>
  <c r="BI296" i="4"/>
  <c r="BH296" i="4"/>
  <c r="BG296" i="4"/>
  <c r="BF296" i="4"/>
  <c r="T296" i="4"/>
  <c r="R296" i="4"/>
  <c r="P296" i="4"/>
  <c r="BK296" i="4"/>
  <c r="J296" i="4"/>
  <c r="BE296" i="4" s="1"/>
  <c r="BI295" i="4"/>
  <c r="BH295" i="4"/>
  <c r="BG295" i="4"/>
  <c r="BF295" i="4"/>
  <c r="T295" i="4"/>
  <c r="R295" i="4"/>
  <c r="P295" i="4"/>
  <c r="BK295" i="4"/>
  <c r="J295" i="4"/>
  <c r="BE295" i="4"/>
  <c r="BI294" i="4"/>
  <c r="BH294" i="4"/>
  <c r="BG294" i="4"/>
  <c r="BF294" i="4"/>
  <c r="T294" i="4"/>
  <c r="T288" i="4" s="1"/>
  <c r="R294" i="4"/>
  <c r="P294" i="4"/>
  <c r="BK294" i="4"/>
  <c r="J294" i="4"/>
  <c r="BE294" i="4" s="1"/>
  <c r="BI293" i="4"/>
  <c r="BH293" i="4"/>
  <c r="BG293" i="4"/>
  <c r="BF293" i="4"/>
  <c r="T293" i="4"/>
  <c r="R293" i="4"/>
  <c r="R288" i="4" s="1"/>
  <c r="P293" i="4"/>
  <c r="BK293" i="4"/>
  <c r="J293" i="4"/>
  <c r="BE293" i="4"/>
  <c r="BI292" i="4"/>
  <c r="BH292" i="4"/>
  <c r="BG292" i="4"/>
  <c r="BF292" i="4"/>
  <c r="T292" i="4"/>
  <c r="R292" i="4"/>
  <c r="P292" i="4"/>
  <c r="BK292" i="4"/>
  <c r="J292" i="4"/>
  <c r="BE292" i="4" s="1"/>
  <c r="BI291" i="4"/>
  <c r="BH291" i="4"/>
  <c r="BG291" i="4"/>
  <c r="BF291" i="4"/>
  <c r="T291" i="4"/>
  <c r="R291" i="4"/>
  <c r="P291" i="4"/>
  <c r="BK291" i="4"/>
  <c r="J291" i="4"/>
  <c r="BE291" i="4"/>
  <c r="BI290" i="4"/>
  <c r="BH290" i="4"/>
  <c r="BG290" i="4"/>
  <c r="BF290" i="4"/>
  <c r="T290" i="4"/>
  <c r="R290" i="4"/>
  <c r="P290" i="4"/>
  <c r="P288" i="4" s="1"/>
  <c r="BK290" i="4"/>
  <c r="J290" i="4"/>
  <c r="BE290" i="4"/>
  <c r="BI289" i="4"/>
  <c r="BH289" i="4"/>
  <c r="BG289" i="4"/>
  <c r="BF289" i="4"/>
  <c r="T289" i="4"/>
  <c r="R289" i="4"/>
  <c r="P289" i="4"/>
  <c r="BK289" i="4"/>
  <c r="BK288" i="4" s="1"/>
  <c r="J288" i="4" s="1"/>
  <c r="J82" i="4" s="1"/>
  <c r="J289" i="4"/>
  <c r="BE289" i="4" s="1"/>
  <c r="BI285" i="4"/>
  <c r="BH285" i="4"/>
  <c r="BG285" i="4"/>
  <c r="BF285" i="4"/>
  <c r="T285" i="4"/>
  <c r="R285" i="4"/>
  <c r="P285" i="4"/>
  <c r="BK285" i="4"/>
  <c r="J285" i="4"/>
  <c r="BE285" i="4"/>
  <c r="BI283" i="4"/>
  <c r="BH283" i="4"/>
  <c r="BG283" i="4"/>
  <c r="BF283" i="4"/>
  <c r="T283" i="4"/>
  <c r="R283" i="4"/>
  <c r="P283" i="4"/>
  <c r="BK283" i="4"/>
  <c r="J283" i="4"/>
  <c r="BE283" i="4" s="1"/>
  <c r="BI281" i="4"/>
  <c r="BH281" i="4"/>
  <c r="BG281" i="4"/>
  <c r="BF281" i="4"/>
  <c r="T281" i="4"/>
  <c r="R281" i="4"/>
  <c r="P281" i="4"/>
  <c r="BK281" i="4"/>
  <c r="J281" i="4"/>
  <c r="BE281" i="4"/>
  <c r="BI279" i="4"/>
  <c r="BH279" i="4"/>
  <c r="BG279" i="4"/>
  <c r="BF279" i="4"/>
  <c r="T279" i="4"/>
  <c r="R279" i="4"/>
  <c r="P279" i="4"/>
  <c r="BK279" i="4"/>
  <c r="J279" i="4"/>
  <c r="BE279" i="4"/>
  <c r="BI278" i="4"/>
  <c r="BH278" i="4"/>
  <c r="BG278" i="4"/>
  <c r="BF278" i="4"/>
  <c r="T278" i="4"/>
  <c r="R278" i="4"/>
  <c r="P278" i="4"/>
  <c r="BK278" i="4"/>
  <c r="J278" i="4"/>
  <c r="BE278" i="4"/>
  <c r="BI277" i="4"/>
  <c r="BH277" i="4"/>
  <c r="BG277" i="4"/>
  <c r="BF277" i="4"/>
  <c r="T277" i="4"/>
  <c r="R277" i="4"/>
  <c r="P277" i="4"/>
  <c r="BK277" i="4"/>
  <c r="J277" i="4"/>
  <c r="BE277" i="4" s="1"/>
  <c r="BI275" i="4"/>
  <c r="BH275" i="4"/>
  <c r="BG275" i="4"/>
  <c r="BF275" i="4"/>
  <c r="T275" i="4"/>
  <c r="R275" i="4"/>
  <c r="P275" i="4"/>
  <c r="BK275" i="4"/>
  <c r="J275" i="4"/>
  <c r="BE275" i="4"/>
  <c r="BI274" i="4"/>
  <c r="BH274" i="4"/>
  <c r="BG274" i="4"/>
  <c r="BF274" i="4"/>
  <c r="T274" i="4"/>
  <c r="R274" i="4"/>
  <c r="P274" i="4"/>
  <c r="BK274" i="4"/>
  <c r="J274" i="4"/>
  <c r="BE274" i="4"/>
  <c r="BI272" i="4"/>
  <c r="BH272" i="4"/>
  <c r="BG272" i="4"/>
  <c r="BF272" i="4"/>
  <c r="T272" i="4"/>
  <c r="R272" i="4"/>
  <c r="P272" i="4"/>
  <c r="BK272" i="4"/>
  <c r="J272" i="4"/>
  <c r="BE272" i="4"/>
  <c r="BI268" i="4"/>
  <c r="BH268" i="4"/>
  <c r="BG268" i="4"/>
  <c r="BF268" i="4"/>
  <c r="T268" i="4"/>
  <c r="R268" i="4"/>
  <c r="P268" i="4"/>
  <c r="BK268" i="4"/>
  <c r="J268" i="4"/>
  <c r="BE268" i="4" s="1"/>
  <c r="BI266" i="4"/>
  <c r="BH266" i="4"/>
  <c r="BG266" i="4"/>
  <c r="BF266" i="4"/>
  <c r="T266" i="4"/>
  <c r="R266" i="4"/>
  <c r="P266" i="4"/>
  <c r="BK266" i="4"/>
  <c r="J266" i="4"/>
  <c r="BE266" i="4"/>
  <c r="BI262" i="4"/>
  <c r="BH262" i="4"/>
  <c r="BG262" i="4"/>
  <c r="BF262" i="4"/>
  <c r="T262" i="4"/>
  <c r="R262" i="4"/>
  <c r="P262" i="4"/>
  <c r="BK262" i="4"/>
  <c r="J262" i="4"/>
  <c r="BE262" i="4"/>
  <c r="BI260" i="4"/>
  <c r="BH260" i="4"/>
  <c r="BG260" i="4"/>
  <c r="BF260" i="4"/>
  <c r="T260" i="4"/>
  <c r="R260" i="4"/>
  <c r="R257" i="4" s="1"/>
  <c r="P260" i="4"/>
  <c r="BK260" i="4"/>
  <c r="J260" i="4"/>
  <c r="BE260" i="4"/>
  <c r="BI258" i="4"/>
  <c r="BH258" i="4"/>
  <c r="BG258" i="4"/>
  <c r="BF258" i="4"/>
  <c r="T258" i="4"/>
  <c r="R258" i="4"/>
  <c r="P258" i="4"/>
  <c r="BK258" i="4"/>
  <c r="BK257" i="4"/>
  <c r="J258" i="4"/>
  <c r="BE258" i="4" s="1"/>
  <c r="BI256" i="4"/>
  <c r="BH256" i="4"/>
  <c r="BG256" i="4"/>
  <c r="BF256" i="4"/>
  <c r="T256" i="4"/>
  <c r="T255" i="4"/>
  <c r="R256" i="4"/>
  <c r="R255" i="4"/>
  <c r="P256" i="4"/>
  <c r="P255" i="4"/>
  <c r="BK256" i="4"/>
  <c r="BK255" i="4" s="1"/>
  <c r="J255" i="4" s="1"/>
  <c r="J80" i="4" s="1"/>
  <c r="J256" i="4"/>
  <c r="BE256" i="4"/>
  <c r="BI252" i="4"/>
  <c r="BH252" i="4"/>
  <c r="BG252" i="4"/>
  <c r="BF252" i="4"/>
  <c r="T252" i="4"/>
  <c r="T249" i="4" s="1"/>
  <c r="R252" i="4"/>
  <c r="R249" i="4" s="1"/>
  <c r="P252" i="4"/>
  <c r="BK252" i="4"/>
  <c r="J252" i="4"/>
  <c r="BE252" i="4"/>
  <c r="BI250" i="4"/>
  <c r="BH250" i="4"/>
  <c r="BG250" i="4"/>
  <c r="BF250" i="4"/>
  <c r="T250" i="4"/>
  <c r="R250" i="4"/>
  <c r="P250" i="4"/>
  <c r="P249" i="4" s="1"/>
  <c r="BK250" i="4"/>
  <c r="BK249" i="4"/>
  <c r="J249" i="4" s="1"/>
  <c r="J78" i="4" s="1"/>
  <c r="J250" i="4"/>
  <c r="BE250" i="4"/>
  <c r="BI247" i="4"/>
  <c r="BH247" i="4"/>
  <c r="BG247" i="4"/>
  <c r="BF247" i="4"/>
  <c r="T247" i="4"/>
  <c r="R247" i="4"/>
  <c r="P247" i="4"/>
  <c r="BK247" i="4"/>
  <c r="J247" i="4"/>
  <c r="BE247" i="4" s="1"/>
  <c r="BI245" i="4"/>
  <c r="BH245" i="4"/>
  <c r="BG245" i="4"/>
  <c r="BF245" i="4"/>
  <c r="T245" i="4"/>
  <c r="R245" i="4"/>
  <c r="P245" i="4"/>
  <c r="BK245" i="4"/>
  <c r="J245" i="4"/>
  <c r="BE245" i="4"/>
  <c r="BI243" i="4"/>
  <c r="BH243" i="4"/>
  <c r="BG243" i="4"/>
  <c r="BF243" i="4"/>
  <c r="T243" i="4"/>
  <c r="R243" i="4"/>
  <c r="P243" i="4"/>
  <c r="BK243" i="4"/>
  <c r="BK234" i="4" s="1"/>
  <c r="J234" i="4" s="1"/>
  <c r="J77" i="4" s="1"/>
  <c r="J243" i="4"/>
  <c r="BE243" i="4"/>
  <c r="BI239" i="4"/>
  <c r="BH239" i="4"/>
  <c r="BG239" i="4"/>
  <c r="BF239" i="4"/>
  <c r="T239" i="4"/>
  <c r="R239" i="4"/>
  <c r="R234" i="4" s="1"/>
  <c r="P239" i="4"/>
  <c r="BK239" i="4"/>
  <c r="J239" i="4"/>
  <c r="BE239" i="4"/>
  <c r="BI235" i="4"/>
  <c r="BH235" i="4"/>
  <c r="BG235" i="4"/>
  <c r="BF235" i="4"/>
  <c r="T235" i="4"/>
  <c r="R235" i="4"/>
  <c r="P235" i="4"/>
  <c r="BK235" i="4"/>
  <c r="J235" i="4"/>
  <c r="BE235" i="4"/>
  <c r="BI231" i="4"/>
  <c r="BH231" i="4"/>
  <c r="BG231" i="4"/>
  <c r="BF231" i="4"/>
  <c r="T231" i="4"/>
  <c r="R231" i="4"/>
  <c r="P231" i="4"/>
  <c r="BK231" i="4"/>
  <c r="J231" i="4"/>
  <c r="BE231" i="4" s="1"/>
  <c r="BI228" i="4"/>
  <c r="BH228" i="4"/>
  <c r="BG228" i="4"/>
  <c r="BF228" i="4"/>
  <c r="T228" i="4"/>
  <c r="R228" i="4"/>
  <c r="P228" i="4"/>
  <c r="P224" i="4" s="1"/>
  <c r="BK228" i="4"/>
  <c r="J228" i="4"/>
  <c r="BE228" i="4"/>
  <c r="BI225" i="4"/>
  <c r="BH225" i="4"/>
  <c r="BG225" i="4"/>
  <c r="BF225" i="4"/>
  <c r="T225" i="4"/>
  <c r="T224" i="4" s="1"/>
  <c r="R225" i="4"/>
  <c r="R224" i="4" s="1"/>
  <c r="P225" i="4"/>
  <c r="BK225" i="4"/>
  <c r="BK224" i="4"/>
  <c r="BK223" i="4" s="1"/>
  <c r="J223" i="4" s="1"/>
  <c r="J75" i="4" s="1"/>
  <c r="J224" i="4"/>
  <c r="J225" i="4"/>
  <c r="BE225" i="4"/>
  <c r="J76" i="4"/>
  <c r="BI220" i="4"/>
  <c r="BH220" i="4"/>
  <c r="BG220" i="4"/>
  <c r="BF220" i="4"/>
  <c r="T220" i="4"/>
  <c r="R220" i="4"/>
  <c r="P220" i="4"/>
  <c r="BK220" i="4"/>
  <c r="J220" i="4"/>
  <c r="BE220" i="4"/>
  <c r="BI218" i="4"/>
  <c r="BH218" i="4"/>
  <c r="BG218" i="4"/>
  <c r="BF218" i="4"/>
  <c r="T218" i="4"/>
  <c r="R218" i="4"/>
  <c r="P218" i="4"/>
  <c r="BK218" i="4"/>
  <c r="J218" i="4"/>
  <c r="BE218" i="4"/>
  <c r="BI216" i="4"/>
  <c r="BH216" i="4"/>
  <c r="BG216" i="4"/>
  <c r="BF216" i="4"/>
  <c r="T216" i="4"/>
  <c r="R216" i="4"/>
  <c r="P216" i="4"/>
  <c r="BK216" i="4"/>
  <c r="J216" i="4"/>
  <c r="BE216" i="4"/>
  <c r="BI213" i="4"/>
  <c r="BH213" i="4"/>
  <c r="BG213" i="4"/>
  <c r="BF213" i="4"/>
  <c r="T213" i="4"/>
  <c r="R213" i="4"/>
  <c r="P213" i="4"/>
  <c r="BK213" i="4"/>
  <c r="J213" i="4"/>
  <c r="BE213" i="4" s="1"/>
  <c r="BI211" i="4"/>
  <c r="BH211" i="4"/>
  <c r="BG211" i="4"/>
  <c r="BF211" i="4"/>
  <c r="T211" i="4"/>
  <c r="R211" i="4"/>
  <c r="P211" i="4"/>
  <c r="BK211" i="4"/>
  <c r="J211" i="4"/>
  <c r="BE211" i="4"/>
  <c r="BI208" i="4"/>
  <c r="BH208" i="4"/>
  <c r="BG208" i="4"/>
  <c r="BF208" i="4"/>
  <c r="T208" i="4"/>
  <c r="R208" i="4"/>
  <c r="P208" i="4"/>
  <c r="BK208" i="4"/>
  <c r="BK199" i="4" s="1"/>
  <c r="J199" i="4" s="1"/>
  <c r="J74" i="4" s="1"/>
  <c r="J208" i="4"/>
  <c r="BE208" i="4"/>
  <c r="BI206" i="4"/>
  <c r="BH206" i="4"/>
  <c r="BG206" i="4"/>
  <c r="BF206" i="4"/>
  <c r="T206" i="4"/>
  <c r="R206" i="4"/>
  <c r="P206" i="4"/>
  <c r="BK206" i="4"/>
  <c r="J206" i="4"/>
  <c r="BE206" i="4"/>
  <c r="BI204" i="4"/>
  <c r="BH204" i="4"/>
  <c r="BG204" i="4"/>
  <c r="BF204" i="4"/>
  <c r="T204" i="4"/>
  <c r="R204" i="4"/>
  <c r="P204" i="4"/>
  <c r="BK204" i="4"/>
  <c r="J204" i="4"/>
  <c r="BE204" i="4" s="1"/>
  <c r="BI200" i="4"/>
  <c r="BH200" i="4"/>
  <c r="BG200" i="4"/>
  <c r="BF200" i="4"/>
  <c r="T200" i="4"/>
  <c r="R200" i="4"/>
  <c r="P200" i="4"/>
  <c r="P199" i="4"/>
  <c r="BK200" i="4"/>
  <c r="J200" i="4"/>
  <c r="BE200" i="4"/>
  <c r="BI198" i="4"/>
  <c r="BH198" i="4"/>
  <c r="BG198" i="4"/>
  <c r="BF198" i="4"/>
  <c r="T198" i="4"/>
  <c r="R198" i="4"/>
  <c r="P198" i="4"/>
  <c r="BK198" i="4"/>
  <c r="J198" i="4"/>
  <c r="BE198" i="4"/>
  <c r="BI197" i="4"/>
  <c r="BH197" i="4"/>
  <c r="BG197" i="4"/>
  <c r="BF197" i="4"/>
  <c r="T197" i="4"/>
  <c r="R197" i="4"/>
  <c r="P197" i="4"/>
  <c r="BK197" i="4"/>
  <c r="BK188" i="4" s="1"/>
  <c r="J188" i="4" s="1"/>
  <c r="J73" i="4" s="1"/>
  <c r="J197" i="4"/>
  <c r="BE197" i="4"/>
  <c r="BI196" i="4"/>
  <c r="BH196" i="4"/>
  <c r="BG196" i="4"/>
  <c r="BF196" i="4"/>
  <c r="T196" i="4"/>
  <c r="R196" i="4"/>
  <c r="P196" i="4"/>
  <c r="BK196" i="4"/>
  <c r="J196" i="4"/>
  <c r="BE196" i="4"/>
  <c r="BI195" i="4"/>
  <c r="BH195" i="4"/>
  <c r="BG195" i="4"/>
  <c r="BF195" i="4"/>
  <c r="T195" i="4"/>
  <c r="R195" i="4"/>
  <c r="P195" i="4"/>
  <c r="BK195" i="4"/>
  <c r="J195" i="4"/>
  <c r="BE195" i="4" s="1"/>
  <c r="BI189" i="4"/>
  <c r="BH189" i="4"/>
  <c r="BG189" i="4"/>
  <c r="BF189" i="4"/>
  <c r="T189" i="4"/>
  <c r="R189" i="4"/>
  <c r="R188" i="4" s="1"/>
  <c r="P189" i="4"/>
  <c r="P188" i="4"/>
  <c r="BK189" i="4"/>
  <c r="J189" i="4"/>
  <c r="BE189" i="4"/>
  <c r="BI183" i="4"/>
  <c r="BH183" i="4"/>
  <c r="BG183" i="4"/>
  <c r="BF183" i="4"/>
  <c r="T183" i="4"/>
  <c r="R183" i="4"/>
  <c r="P183" i="4"/>
  <c r="BK183" i="4"/>
  <c r="J183" i="4"/>
  <c r="BE183" i="4"/>
  <c r="BI179" i="4"/>
  <c r="BH179" i="4"/>
  <c r="BG179" i="4"/>
  <c r="BF179" i="4"/>
  <c r="T179" i="4"/>
  <c r="R179" i="4"/>
  <c r="P179" i="4"/>
  <c r="BK179" i="4"/>
  <c r="J179" i="4"/>
  <c r="BE179" i="4"/>
  <c r="BI174" i="4"/>
  <c r="BH174" i="4"/>
  <c r="BG174" i="4"/>
  <c r="BF174" i="4"/>
  <c r="T174" i="4"/>
  <c r="R174" i="4"/>
  <c r="P174" i="4"/>
  <c r="BK174" i="4"/>
  <c r="J174" i="4"/>
  <c r="BE174" i="4"/>
  <c r="BI172" i="4"/>
  <c r="BH172" i="4"/>
  <c r="BG172" i="4"/>
  <c r="BF172" i="4"/>
  <c r="T172" i="4"/>
  <c r="R172" i="4"/>
  <c r="P172" i="4"/>
  <c r="BK172" i="4"/>
  <c r="J172" i="4"/>
  <c r="BE172" i="4" s="1"/>
  <c r="BI168" i="4"/>
  <c r="BH168" i="4"/>
  <c r="BG168" i="4"/>
  <c r="BF168" i="4"/>
  <c r="T168" i="4"/>
  <c r="R168" i="4"/>
  <c r="P168" i="4"/>
  <c r="BK168" i="4"/>
  <c r="J168" i="4"/>
  <c r="BE168" i="4"/>
  <c r="BI166" i="4"/>
  <c r="BH166" i="4"/>
  <c r="BG166" i="4"/>
  <c r="BF166" i="4"/>
  <c r="T166" i="4"/>
  <c r="R166" i="4"/>
  <c r="P166" i="4"/>
  <c r="BK166" i="4"/>
  <c r="J166" i="4"/>
  <c r="BE166" i="4"/>
  <c r="BI164" i="4"/>
  <c r="BH164" i="4"/>
  <c r="BG164" i="4"/>
  <c r="BF164" i="4"/>
  <c r="T164" i="4"/>
  <c r="R164" i="4"/>
  <c r="R155" i="4" s="1"/>
  <c r="P164" i="4"/>
  <c r="BK164" i="4"/>
  <c r="J164" i="4"/>
  <c r="BE164" i="4"/>
  <c r="BI162" i="4"/>
  <c r="BH162" i="4"/>
  <c r="BG162" i="4"/>
  <c r="BF162" i="4"/>
  <c r="J38" i="4" s="1"/>
  <c r="AW61" i="1" s="1"/>
  <c r="T162" i="4"/>
  <c r="R162" i="4"/>
  <c r="P162" i="4"/>
  <c r="BK162" i="4"/>
  <c r="J162" i="4"/>
  <c r="BE162" i="4" s="1"/>
  <c r="BI160" i="4"/>
  <c r="BH160" i="4"/>
  <c r="BG160" i="4"/>
  <c r="BF160" i="4"/>
  <c r="T160" i="4"/>
  <c r="R160" i="4"/>
  <c r="P160" i="4"/>
  <c r="BK160" i="4"/>
  <c r="J160" i="4"/>
  <c r="BE160" i="4"/>
  <c r="BI158" i="4"/>
  <c r="BH158" i="4"/>
  <c r="BG158" i="4"/>
  <c r="BF158" i="4"/>
  <c r="T158" i="4"/>
  <c r="R158" i="4"/>
  <c r="P158" i="4"/>
  <c r="BK158" i="4"/>
  <c r="J158" i="4"/>
  <c r="BE158" i="4"/>
  <c r="BI156" i="4"/>
  <c r="BH156" i="4"/>
  <c r="BG156" i="4"/>
  <c r="BF156" i="4"/>
  <c r="T156" i="4"/>
  <c r="R156" i="4"/>
  <c r="P156" i="4"/>
  <c r="BK156" i="4"/>
  <c r="J156" i="4"/>
  <c r="BE156" i="4" s="1"/>
  <c r="BI152" i="4"/>
  <c r="BH152" i="4"/>
  <c r="BG152" i="4"/>
  <c r="BF152" i="4"/>
  <c r="T152" i="4"/>
  <c r="T141" i="4" s="1"/>
  <c r="R152" i="4"/>
  <c r="P152" i="4"/>
  <c r="BK152" i="4"/>
  <c r="J152" i="4"/>
  <c r="BE152" i="4"/>
  <c r="BI150" i="4"/>
  <c r="BH150" i="4"/>
  <c r="BG150" i="4"/>
  <c r="BF150" i="4"/>
  <c r="T150" i="4"/>
  <c r="R150" i="4"/>
  <c r="P150" i="4"/>
  <c r="BK150" i="4"/>
  <c r="J150" i="4"/>
  <c r="BE150" i="4" s="1"/>
  <c r="BI142" i="4"/>
  <c r="BH142" i="4"/>
  <c r="BG142" i="4"/>
  <c r="BF142" i="4"/>
  <c r="T142" i="4"/>
  <c r="R142" i="4"/>
  <c r="R141" i="4" s="1"/>
  <c r="P142" i="4"/>
  <c r="P141" i="4"/>
  <c r="BK142" i="4"/>
  <c r="BK141" i="4"/>
  <c r="J141" i="4" s="1"/>
  <c r="J71" i="4" s="1"/>
  <c r="J142" i="4"/>
  <c r="BE142" i="4"/>
  <c r="BI138" i="4"/>
  <c r="BH138" i="4"/>
  <c r="BG138" i="4"/>
  <c r="BF138" i="4"/>
  <c r="T138" i="4"/>
  <c r="R138" i="4"/>
  <c r="P138" i="4"/>
  <c r="BK138" i="4"/>
  <c r="J138" i="4"/>
  <c r="BE138" i="4"/>
  <c r="BI136" i="4"/>
  <c r="BH136" i="4"/>
  <c r="BG136" i="4"/>
  <c r="BF136" i="4"/>
  <c r="T136" i="4"/>
  <c r="R136" i="4"/>
  <c r="P136" i="4"/>
  <c r="BK136" i="4"/>
  <c r="J136" i="4"/>
  <c r="BE136" i="4"/>
  <c r="BI134" i="4"/>
  <c r="BH134" i="4"/>
  <c r="BG134" i="4"/>
  <c r="BF134" i="4"/>
  <c r="T134" i="4"/>
  <c r="R134" i="4"/>
  <c r="R118" i="4" s="1"/>
  <c r="P134" i="4"/>
  <c r="BK134" i="4"/>
  <c r="J134" i="4"/>
  <c r="BE134" i="4"/>
  <c r="BI127" i="4"/>
  <c r="BH127" i="4"/>
  <c r="BG127" i="4"/>
  <c r="BF127" i="4"/>
  <c r="T127" i="4"/>
  <c r="R127" i="4"/>
  <c r="P127" i="4"/>
  <c r="BK127" i="4"/>
  <c r="J127" i="4"/>
  <c r="BE127" i="4" s="1"/>
  <c r="BI124" i="4"/>
  <c r="BH124" i="4"/>
  <c r="BG124" i="4"/>
  <c r="BF124" i="4"/>
  <c r="T124" i="4"/>
  <c r="R124" i="4"/>
  <c r="P124" i="4"/>
  <c r="BK124" i="4"/>
  <c r="J124" i="4"/>
  <c r="BE124" i="4"/>
  <c r="BI121" i="4"/>
  <c r="BH121" i="4"/>
  <c r="BG121" i="4"/>
  <c r="BF121" i="4"/>
  <c r="T121" i="4"/>
  <c r="T118" i="4" s="1"/>
  <c r="R121" i="4"/>
  <c r="P121" i="4"/>
  <c r="BK121" i="4"/>
  <c r="J121" i="4"/>
  <c r="BE121" i="4"/>
  <c r="BI119" i="4"/>
  <c r="BH119" i="4"/>
  <c r="BG119" i="4"/>
  <c r="BF119" i="4"/>
  <c r="T119" i="4"/>
  <c r="R119" i="4"/>
  <c r="P119" i="4"/>
  <c r="BK119" i="4"/>
  <c r="J119" i="4"/>
  <c r="BE119" i="4" s="1"/>
  <c r="J112" i="4"/>
  <c r="J111" i="4"/>
  <c r="F111" i="4"/>
  <c r="F109" i="4"/>
  <c r="E107" i="4"/>
  <c r="J63" i="4"/>
  <c r="J62" i="4"/>
  <c r="F62" i="4"/>
  <c r="F60" i="4"/>
  <c r="E58" i="4"/>
  <c r="J22" i="4"/>
  <c r="E22" i="4"/>
  <c r="F112" i="4" s="1"/>
  <c r="F63" i="4"/>
  <c r="J21" i="4"/>
  <c r="J16" i="4"/>
  <c r="J109" i="4"/>
  <c r="J60" i="4"/>
  <c r="E7" i="4"/>
  <c r="E101" i="4" s="1"/>
  <c r="J39" i="3"/>
  <c r="J38" i="3"/>
  <c r="AY57" i="1" s="1"/>
  <c r="J37" i="3"/>
  <c r="AX57" i="1"/>
  <c r="BI113" i="3"/>
  <c r="BH113" i="3"/>
  <c r="BG113" i="3"/>
  <c r="BF113" i="3"/>
  <c r="T113" i="3"/>
  <c r="R113" i="3"/>
  <c r="P113" i="3"/>
  <c r="BK113" i="3"/>
  <c r="BK108" i="3" s="1"/>
  <c r="J113" i="3"/>
  <c r="BE113" i="3"/>
  <c r="BI112" i="3"/>
  <c r="BH112" i="3"/>
  <c r="BG112" i="3"/>
  <c r="BF112" i="3"/>
  <c r="T112" i="3"/>
  <c r="R112" i="3"/>
  <c r="R108" i="3" s="1"/>
  <c r="P112" i="3"/>
  <c r="BK112" i="3"/>
  <c r="J112" i="3"/>
  <c r="BE112" i="3"/>
  <c r="BI111" i="3"/>
  <c r="BH111" i="3"/>
  <c r="BG111" i="3"/>
  <c r="BF111" i="3"/>
  <c r="T111" i="3"/>
  <c r="R111" i="3"/>
  <c r="P111" i="3"/>
  <c r="BK111" i="3"/>
  <c r="J111" i="3"/>
  <c r="BE111" i="3" s="1"/>
  <c r="BI110" i="3"/>
  <c r="BH110" i="3"/>
  <c r="BG110" i="3"/>
  <c r="BF110" i="3"/>
  <c r="T110" i="3"/>
  <c r="R110" i="3"/>
  <c r="P110" i="3"/>
  <c r="BK110" i="3"/>
  <c r="J110" i="3"/>
  <c r="BE110" i="3"/>
  <c r="BI109" i="3"/>
  <c r="BH109" i="3"/>
  <c r="BG109" i="3"/>
  <c r="BF109" i="3"/>
  <c r="T109" i="3"/>
  <c r="T108" i="3" s="1"/>
  <c r="R109" i="3"/>
  <c r="P109" i="3"/>
  <c r="BK109" i="3"/>
  <c r="J108" i="3"/>
  <c r="J109" i="3"/>
  <c r="BE109" i="3"/>
  <c r="J66" i="3"/>
  <c r="BI107" i="3"/>
  <c r="BH107" i="3"/>
  <c r="BG107" i="3"/>
  <c r="BF107" i="3"/>
  <c r="T107" i="3"/>
  <c r="R107" i="3"/>
  <c r="P107" i="3"/>
  <c r="BK107" i="3"/>
  <c r="J107" i="3"/>
  <c r="BE107" i="3"/>
  <c r="BI106" i="3"/>
  <c r="BH106" i="3"/>
  <c r="BG106" i="3"/>
  <c r="BF106" i="3"/>
  <c r="T106" i="3"/>
  <c r="R106" i="3"/>
  <c r="P106" i="3"/>
  <c r="BK106" i="3"/>
  <c r="J106" i="3"/>
  <c r="BE106" i="3"/>
  <c r="BI105" i="3"/>
  <c r="BH105" i="3"/>
  <c r="BG105" i="3"/>
  <c r="BF105" i="3"/>
  <c r="T105" i="3"/>
  <c r="R105" i="3"/>
  <c r="P105" i="3"/>
  <c r="BK105" i="3"/>
  <c r="J105" i="3"/>
  <c r="BE105" i="3" s="1"/>
  <c r="BI104" i="3"/>
  <c r="BH104" i="3"/>
  <c r="BG104" i="3"/>
  <c r="BF104" i="3"/>
  <c r="T104" i="3"/>
  <c r="R104" i="3"/>
  <c r="P104" i="3"/>
  <c r="BK104" i="3"/>
  <c r="J104" i="3"/>
  <c r="BE104" i="3"/>
  <c r="BI103" i="3"/>
  <c r="BH103" i="3"/>
  <c r="BG103" i="3"/>
  <c r="BF103" i="3"/>
  <c r="T103" i="3"/>
  <c r="R103" i="3"/>
  <c r="P103" i="3"/>
  <c r="BK103" i="3"/>
  <c r="J103" i="3"/>
  <c r="BE103" i="3"/>
  <c r="BI102" i="3"/>
  <c r="BH102" i="3"/>
  <c r="BG102" i="3"/>
  <c r="BF102" i="3"/>
  <c r="T102" i="3"/>
  <c r="R102" i="3"/>
  <c r="P102" i="3"/>
  <c r="BK102" i="3"/>
  <c r="J102" i="3"/>
  <c r="BE102" i="3"/>
  <c r="BI101" i="3"/>
  <c r="BH101" i="3"/>
  <c r="BG101" i="3"/>
  <c r="BF101" i="3"/>
  <c r="T101" i="3"/>
  <c r="R101" i="3"/>
  <c r="P101" i="3"/>
  <c r="BK101" i="3"/>
  <c r="J101" i="3"/>
  <c r="BE101" i="3" s="1"/>
  <c r="BI100" i="3"/>
  <c r="BH100" i="3"/>
  <c r="BG100" i="3"/>
  <c r="BF100" i="3"/>
  <c r="T100" i="3"/>
  <c r="R100" i="3"/>
  <c r="P100" i="3"/>
  <c r="BK100" i="3"/>
  <c r="J100" i="3"/>
  <c r="BE100" i="3"/>
  <c r="BI99" i="3"/>
  <c r="BH99" i="3"/>
  <c r="F38" i="3" s="1"/>
  <c r="BC57" i="1" s="1"/>
  <c r="BG99" i="3"/>
  <c r="BF99" i="3"/>
  <c r="T99" i="3"/>
  <c r="R99" i="3"/>
  <c r="P99" i="3"/>
  <c r="BK99" i="3"/>
  <c r="J99" i="3"/>
  <c r="BE99" i="3"/>
  <c r="BI98" i="3"/>
  <c r="BH98" i="3"/>
  <c r="BG98" i="3"/>
  <c r="F37" i="3" s="1"/>
  <c r="BB57" i="1" s="1"/>
  <c r="BF98" i="3"/>
  <c r="T98" i="3"/>
  <c r="R98" i="3"/>
  <c r="P98" i="3"/>
  <c r="BK98" i="3"/>
  <c r="J98" i="3"/>
  <c r="BE98" i="3"/>
  <c r="BI97" i="3"/>
  <c r="BH97" i="3"/>
  <c r="BG97" i="3"/>
  <c r="BF97" i="3"/>
  <c r="T97" i="3"/>
  <c r="R97" i="3"/>
  <c r="P97" i="3"/>
  <c r="BK97" i="3"/>
  <c r="J97" i="3"/>
  <c r="BE97" i="3" s="1"/>
  <c r="BI96" i="3"/>
  <c r="BH96" i="3"/>
  <c r="BG96" i="3"/>
  <c r="BF96" i="3"/>
  <c r="T96" i="3"/>
  <c r="R96" i="3"/>
  <c r="P96" i="3"/>
  <c r="BK96" i="3"/>
  <c r="J96" i="3"/>
  <c r="BE96" i="3"/>
  <c r="BI95" i="3"/>
  <c r="BH95" i="3"/>
  <c r="BG95" i="3"/>
  <c r="BF95" i="3"/>
  <c r="T95" i="3"/>
  <c r="T90" i="3" s="1"/>
  <c r="T89" i="3" s="1"/>
  <c r="T88" i="3" s="1"/>
  <c r="R95" i="3"/>
  <c r="P95" i="3"/>
  <c r="BK95" i="3"/>
  <c r="J95" i="3"/>
  <c r="BE95" i="3"/>
  <c r="BI94" i="3"/>
  <c r="BH94" i="3"/>
  <c r="BG94" i="3"/>
  <c r="BF94" i="3"/>
  <c r="T94" i="3"/>
  <c r="R94" i="3"/>
  <c r="P94" i="3"/>
  <c r="BK94" i="3"/>
  <c r="J94" i="3"/>
  <c r="BE94" i="3"/>
  <c r="BI93" i="3"/>
  <c r="F39" i="3" s="1"/>
  <c r="BD57" i="1" s="1"/>
  <c r="BH93" i="3"/>
  <c r="BG93" i="3"/>
  <c r="BF93" i="3"/>
  <c r="T93" i="3"/>
  <c r="R93" i="3"/>
  <c r="P93" i="3"/>
  <c r="BK93" i="3"/>
  <c r="J93" i="3"/>
  <c r="BE93" i="3" s="1"/>
  <c r="BI92" i="3"/>
  <c r="BH92" i="3"/>
  <c r="BG92" i="3"/>
  <c r="BF92" i="3"/>
  <c r="T92" i="3"/>
  <c r="R92" i="3"/>
  <c r="P92" i="3"/>
  <c r="BK92" i="3"/>
  <c r="J92" i="3"/>
  <c r="BE92" i="3"/>
  <c r="BI91" i="3"/>
  <c r="BH91" i="3"/>
  <c r="BG91" i="3"/>
  <c r="BF91" i="3"/>
  <c r="T91" i="3"/>
  <c r="R91" i="3"/>
  <c r="P91" i="3"/>
  <c r="P90" i="3"/>
  <c r="BK91" i="3"/>
  <c r="J91" i="3"/>
  <c r="BE91" i="3"/>
  <c r="J85" i="3"/>
  <c r="J84" i="3"/>
  <c r="F84" i="3"/>
  <c r="F82" i="3"/>
  <c r="E80" i="3"/>
  <c r="J59" i="3"/>
  <c r="J58" i="3"/>
  <c r="F58" i="3"/>
  <c r="F56" i="3"/>
  <c r="E54" i="3"/>
  <c r="J20" i="3"/>
  <c r="E20" i="3"/>
  <c r="J19" i="3"/>
  <c r="J14" i="3"/>
  <c r="J82" i="3"/>
  <c r="J56" i="3"/>
  <c r="E7" i="3"/>
  <c r="E50" i="3" s="1"/>
  <c r="E76" i="3"/>
  <c r="J39" i="2"/>
  <c r="J38" i="2"/>
  <c r="AY56" i="1" s="1"/>
  <c r="J37" i="2"/>
  <c r="AX56" i="1"/>
  <c r="BI455" i="2"/>
  <c r="BH455" i="2"/>
  <c r="BG455" i="2"/>
  <c r="BF455" i="2"/>
  <c r="T455" i="2"/>
  <c r="R455" i="2"/>
  <c r="P455" i="2"/>
  <c r="BK455" i="2"/>
  <c r="J455" i="2"/>
  <c r="BE455" i="2"/>
  <c r="BI454" i="2"/>
  <c r="BH454" i="2"/>
  <c r="BG454" i="2"/>
  <c r="BF454" i="2"/>
  <c r="T454" i="2"/>
  <c r="R454" i="2"/>
  <c r="P454" i="2"/>
  <c r="BK454" i="2"/>
  <c r="BK451" i="2" s="1"/>
  <c r="J451" i="2" s="1"/>
  <c r="J88" i="2" s="1"/>
  <c r="J454" i="2"/>
  <c r="BE454" i="2"/>
  <c r="BI453" i="2"/>
  <c r="BH453" i="2"/>
  <c r="BG453" i="2"/>
  <c r="BF453" i="2"/>
  <c r="T453" i="2"/>
  <c r="R453" i="2"/>
  <c r="P453" i="2"/>
  <c r="BK453" i="2"/>
  <c r="J453" i="2"/>
  <c r="BE453" i="2" s="1"/>
  <c r="BI452" i="2"/>
  <c r="BH452" i="2"/>
  <c r="BG452" i="2"/>
  <c r="BF452" i="2"/>
  <c r="T452" i="2"/>
  <c r="T451" i="2" s="1"/>
  <c r="R452" i="2"/>
  <c r="R451" i="2" s="1"/>
  <c r="P452" i="2"/>
  <c r="P451" i="2"/>
  <c r="BK452" i="2"/>
  <c r="J452" i="2"/>
  <c r="BE452" i="2"/>
  <c r="BI449" i="2"/>
  <c r="BH449" i="2"/>
  <c r="BG449" i="2"/>
  <c r="BF449" i="2"/>
  <c r="T449" i="2"/>
  <c r="R449" i="2"/>
  <c r="P449" i="2"/>
  <c r="BK449" i="2"/>
  <c r="J449" i="2"/>
  <c r="BE449" i="2"/>
  <c r="BI445" i="2"/>
  <c r="BH445" i="2"/>
  <c r="BG445" i="2"/>
  <c r="BF445" i="2"/>
  <c r="T445" i="2"/>
  <c r="T440" i="2" s="1"/>
  <c r="R445" i="2"/>
  <c r="P445" i="2"/>
  <c r="BK445" i="2"/>
  <c r="J445" i="2"/>
  <c r="BE445" i="2"/>
  <c r="BI443" i="2"/>
  <c r="BH443" i="2"/>
  <c r="BG443" i="2"/>
  <c r="BF443" i="2"/>
  <c r="T443" i="2"/>
  <c r="R443" i="2"/>
  <c r="R440" i="2" s="1"/>
  <c r="P443" i="2"/>
  <c r="BK443" i="2"/>
  <c r="J443" i="2"/>
  <c r="BE443" i="2"/>
  <c r="BI441" i="2"/>
  <c r="BH441" i="2"/>
  <c r="BG441" i="2"/>
  <c r="BF441" i="2"/>
  <c r="T441" i="2"/>
  <c r="R441" i="2"/>
  <c r="P441" i="2"/>
  <c r="BK441" i="2"/>
  <c r="J441" i="2"/>
  <c r="BE441" i="2" s="1"/>
  <c r="BI436" i="2"/>
  <c r="BH436" i="2"/>
  <c r="BG436" i="2"/>
  <c r="BF436" i="2"/>
  <c r="T436" i="2"/>
  <c r="R436" i="2"/>
  <c r="P436" i="2"/>
  <c r="BK436" i="2"/>
  <c r="J436" i="2"/>
  <c r="BE436" i="2" s="1"/>
  <c r="BI432" i="2"/>
  <c r="BH432" i="2"/>
  <c r="BG432" i="2"/>
  <c r="BF432" i="2"/>
  <c r="T432" i="2"/>
  <c r="R432" i="2"/>
  <c r="P432" i="2"/>
  <c r="P413" i="2" s="1"/>
  <c r="BK432" i="2"/>
  <c r="J432" i="2"/>
  <c r="BE432" i="2"/>
  <c r="BI428" i="2"/>
  <c r="BH428" i="2"/>
  <c r="BG428" i="2"/>
  <c r="BF428" i="2"/>
  <c r="T428" i="2"/>
  <c r="R428" i="2"/>
  <c r="P428" i="2"/>
  <c r="BK428" i="2"/>
  <c r="J428" i="2"/>
  <c r="BE428" i="2"/>
  <c r="BI425" i="2"/>
  <c r="BH425" i="2"/>
  <c r="BG425" i="2"/>
  <c r="BF425" i="2"/>
  <c r="T425" i="2"/>
  <c r="R425" i="2"/>
  <c r="P425" i="2"/>
  <c r="BK425" i="2"/>
  <c r="BK413" i="2" s="1"/>
  <c r="J425" i="2"/>
  <c r="BE425" i="2"/>
  <c r="BI422" i="2"/>
  <c r="BH422" i="2"/>
  <c r="BG422" i="2"/>
  <c r="BF422" i="2"/>
  <c r="T422" i="2"/>
  <c r="R422" i="2"/>
  <c r="P422" i="2"/>
  <c r="BK422" i="2"/>
  <c r="J422" i="2"/>
  <c r="BE422" i="2" s="1"/>
  <c r="BI419" i="2"/>
  <c r="BH419" i="2"/>
  <c r="BG419" i="2"/>
  <c r="BF419" i="2"/>
  <c r="T419" i="2"/>
  <c r="R419" i="2"/>
  <c r="P419" i="2"/>
  <c r="BK419" i="2"/>
  <c r="J419" i="2"/>
  <c r="BE419" i="2"/>
  <c r="BI414" i="2"/>
  <c r="BH414" i="2"/>
  <c r="BG414" i="2"/>
  <c r="BF414" i="2"/>
  <c r="T414" i="2"/>
  <c r="R414" i="2"/>
  <c r="R413" i="2"/>
  <c r="P414" i="2"/>
  <c r="BK414" i="2"/>
  <c r="J413" i="2"/>
  <c r="J414" i="2"/>
  <c r="BE414" i="2"/>
  <c r="J86" i="2"/>
  <c r="BI411" i="2"/>
  <c r="BH411" i="2"/>
  <c r="BG411" i="2"/>
  <c r="BF411" i="2"/>
  <c r="T411" i="2"/>
  <c r="R411" i="2"/>
  <c r="P411" i="2"/>
  <c r="BK411" i="2"/>
  <c r="J411" i="2"/>
  <c r="BE411" i="2"/>
  <c r="BI409" i="2"/>
  <c r="BH409" i="2"/>
  <c r="BG409" i="2"/>
  <c r="BF409" i="2"/>
  <c r="T409" i="2"/>
  <c r="R409" i="2"/>
  <c r="P409" i="2"/>
  <c r="BK409" i="2"/>
  <c r="J409" i="2"/>
  <c r="BE409" i="2"/>
  <c r="BI407" i="2"/>
  <c r="BH407" i="2"/>
  <c r="BG407" i="2"/>
  <c r="BF407" i="2"/>
  <c r="T407" i="2"/>
  <c r="R407" i="2"/>
  <c r="P407" i="2"/>
  <c r="BK407" i="2"/>
  <c r="J407" i="2"/>
  <c r="BE407" i="2" s="1"/>
  <c r="BI405" i="2"/>
  <c r="BH405" i="2"/>
  <c r="BG405" i="2"/>
  <c r="BF405" i="2"/>
  <c r="T405" i="2"/>
  <c r="R405" i="2"/>
  <c r="P405" i="2"/>
  <c r="P403" i="2" s="1"/>
  <c r="BK405" i="2"/>
  <c r="J405" i="2"/>
  <c r="BE405" i="2" s="1"/>
  <c r="BI404" i="2"/>
  <c r="BH404" i="2"/>
  <c r="BG404" i="2"/>
  <c r="BF404" i="2"/>
  <c r="T404" i="2"/>
  <c r="T403" i="2" s="1"/>
  <c r="R404" i="2"/>
  <c r="R403" i="2"/>
  <c r="P404" i="2"/>
  <c r="BK404" i="2"/>
  <c r="J404" i="2"/>
  <c r="BE404" i="2"/>
  <c r="BI401" i="2"/>
  <c r="BH401" i="2"/>
  <c r="BG401" i="2"/>
  <c r="BF401" i="2"/>
  <c r="T401" i="2"/>
  <c r="R401" i="2"/>
  <c r="P401" i="2"/>
  <c r="BK401" i="2"/>
  <c r="J401" i="2"/>
  <c r="BE401" i="2"/>
  <c r="BI399" i="2"/>
  <c r="BH399" i="2"/>
  <c r="BG399" i="2"/>
  <c r="BF399" i="2"/>
  <c r="T399" i="2"/>
  <c r="R399" i="2"/>
  <c r="P399" i="2"/>
  <c r="BK399" i="2"/>
  <c r="J399" i="2"/>
  <c r="BE399" i="2"/>
  <c r="BI397" i="2"/>
  <c r="BH397" i="2"/>
  <c r="BG397" i="2"/>
  <c r="BF397" i="2"/>
  <c r="T397" i="2"/>
  <c r="R397" i="2"/>
  <c r="P397" i="2"/>
  <c r="BK397" i="2"/>
  <c r="J397" i="2"/>
  <c r="BE397" i="2" s="1"/>
  <c r="BI394" i="2"/>
  <c r="BH394" i="2"/>
  <c r="BG394" i="2"/>
  <c r="BF394" i="2"/>
  <c r="T394" i="2"/>
  <c r="R394" i="2"/>
  <c r="P394" i="2"/>
  <c r="P376" i="2" s="1"/>
  <c r="BK394" i="2"/>
  <c r="J394" i="2"/>
  <c r="BE394" i="2"/>
  <c r="BI392" i="2"/>
  <c r="BH392" i="2"/>
  <c r="BG392" i="2"/>
  <c r="BF392" i="2"/>
  <c r="T392" i="2"/>
  <c r="R392" i="2"/>
  <c r="P392" i="2"/>
  <c r="BK392" i="2"/>
  <c r="J392" i="2"/>
  <c r="BE392" i="2"/>
  <c r="BI387" i="2"/>
  <c r="BH387" i="2"/>
  <c r="BG387" i="2"/>
  <c r="BF387" i="2"/>
  <c r="T387" i="2"/>
  <c r="R387" i="2"/>
  <c r="P387" i="2"/>
  <c r="BK387" i="2"/>
  <c r="J387" i="2"/>
  <c r="BE387" i="2"/>
  <c r="BI384" i="2"/>
  <c r="BH384" i="2"/>
  <c r="BG384" i="2"/>
  <c r="BF384" i="2"/>
  <c r="T384" i="2"/>
  <c r="R384" i="2"/>
  <c r="P384" i="2"/>
  <c r="BK384" i="2"/>
  <c r="J384" i="2"/>
  <c r="BE384" i="2" s="1"/>
  <c r="BI381" i="2"/>
  <c r="BH381" i="2"/>
  <c r="BG381" i="2"/>
  <c r="BF381" i="2"/>
  <c r="T381" i="2"/>
  <c r="R381" i="2"/>
  <c r="P381" i="2"/>
  <c r="BK381" i="2"/>
  <c r="J381" i="2"/>
  <c r="BE381" i="2"/>
  <c r="BI377" i="2"/>
  <c r="BH377" i="2"/>
  <c r="BG377" i="2"/>
  <c r="BF377" i="2"/>
  <c r="T377" i="2"/>
  <c r="R377" i="2"/>
  <c r="R376" i="2" s="1"/>
  <c r="P377" i="2"/>
  <c r="BK377" i="2"/>
  <c r="J377" i="2"/>
  <c r="BE377" i="2"/>
  <c r="BI372" i="2"/>
  <c r="BH372" i="2"/>
  <c r="BG372" i="2"/>
  <c r="BF372" i="2"/>
  <c r="T372" i="2"/>
  <c r="T351" i="2" s="1"/>
  <c r="R372" i="2"/>
  <c r="P372" i="2"/>
  <c r="BK372" i="2"/>
  <c r="J372" i="2"/>
  <c r="BE372" i="2"/>
  <c r="BI370" i="2"/>
  <c r="BH370" i="2"/>
  <c r="BG370" i="2"/>
  <c r="BF370" i="2"/>
  <c r="T370" i="2"/>
  <c r="R370" i="2"/>
  <c r="P370" i="2"/>
  <c r="BK370" i="2"/>
  <c r="J370" i="2"/>
  <c r="BE370" i="2"/>
  <c r="BI365" i="2"/>
  <c r="BH365" i="2"/>
  <c r="BG365" i="2"/>
  <c r="BF365" i="2"/>
  <c r="T365" i="2"/>
  <c r="R365" i="2"/>
  <c r="P365" i="2"/>
  <c r="BK365" i="2"/>
  <c r="J365" i="2"/>
  <c r="BE365" i="2" s="1"/>
  <c r="BI361" i="2"/>
  <c r="BH361" i="2"/>
  <c r="BG361" i="2"/>
  <c r="BF361" i="2"/>
  <c r="T361" i="2"/>
  <c r="R361" i="2"/>
  <c r="P361" i="2"/>
  <c r="BK361" i="2"/>
  <c r="J361" i="2"/>
  <c r="BE361" i="2"/>
  <c r="BI354" i="2"/>
  <c r="BH354" i="2"/>
  <c r="BG354" i="2"/>
  <c r="BF354" i="2"/>
  <c r="T354" i="2"/>
  <c r="R354" i="2"/>
  <c r="P354" i="2"/>
  <c r="BK354" i="2"/>
  <c r="J354" i="2"/>
  <c r="BE354" i="2"/>
  <c r="BI352" i="2"/>
  <c r="BH352" i="2"/>
  <c r="BG352" i="2"/>
  <c r="BF352" i="2"/>
  <c r="T352" i="2"/>
  <c r="R352" i="2"/>
  <c r="P352" i="2"/>
  <c r="BK352" i="2"/>
  <c r="BK351" i="2" s="1"/>
  <c r="J351" i="2" s="1"/>
  <c r="J83" i="2" s="1"/>
  <c r="J352" i="2"/>
  <c r="BE352" i="2" s="1"/>
  <c r="BI344" i="2"/>
  <c r="BH344" i="2"/>
  <c r="BG344" i="2"/>
  <c r="BF344" i="2"/>
  <c r="T344" i="2"/>
  <c r="R344" i="2"/>
  <c r="P344" i="2"/>
  <c r="BK344" i="2"/>
  <c r="J344" i="2"/>
  <c r="BE344" i="2"/>
  <c r="BI342" i="2"/>
  <c r="BH342" i="2"/>
  <c r="BG342" i="2"/>
  <c r="BF342" i="2"/>
  <c r="T342" i="2"/>
  <c r="R342" i="2"/>
  <c r="P342" i="2"/>
  <c r="BK342" i="2"/>
  <c r="J342" i="2"/>
  <c r="BE342" i="2" s="1"/>
  <c r="BI340" i="2"/>
  <c r="BH340" i="2"/>
  <c r="BG340" i="2"/>
  <c r="BF340" i="2"/>
  <c r="T340" i="2"/>
  <c r="R340" i="2"/>
  <c r="P340" i="2"/>
  <c r="BK340" i="2"/>
  <c r="J340" i="2"/>
  <c r="BE340" i="2"/>
  <c r="BI337" i="2"/>
  <c r="BH337" i="2"/>
  <c r="BG337" i="2"/>
  <c r="BF337" i="2"/>
  <c r="T337" i="2"/>
  <c r="R337" i="2"/>
  <c r="P337" i="2"/>
  <c r="BK337" i="2"/>
  <c r="BK333" i="2" s="1"/>
  <c r="J337" i="2"/>
  <c r="BE337" i="2"/>
  <c r="BI334" i="2"/>
  <c r="BH334" i="2"/>
  <c r="BG334" i="2"/>
  <c r="BF334" i="2"/>
  <c r="T334" i="2"/>
  <c r="T333" i="2"/>
  <c r="R334" i="2"/>
  <c r="R333" i="2" s="1"/>
  <c r="P334" i="2"/>
  <c r="P333" i="2" s="1"/>
  <c r="BK334" i="2"/>
  <c r="J334" i="2"/>
  <c r="BE334" i="2"/>
  <c r="BI330" i="2"/>
  <c r="BH330" i="2"/>
  <c r="BG330" i="2"/>
  <c r="BF330" i="2"/>
  <c r="T330" i="2"/>
  <c r="R330" i="2"/>
  <c r="P330" i="2"/>
  <c r="BK330" i="2"/>
  <c r="J330" i="2"/>
  <c r="BE330" i="2" s="1"/>
  <c r="BI325" i="2"/>
  <c r="BH325" i="2"/>
  <c r="BG325" i="2"/>
  <c r="BF325" i="2"/>
  <c r="T325" i="2"/>
  <c r="R325" i="2"/>
  <c r="P325" i="2"/>
  <c r="BK325" i="2"/>
  <c r="J325" i="2"/>
  <c r="BE325" i="2"/>
  <c r="BI322" i="2"/>
  <c r="BH322" i="2"/>
  <c r="BG322" i="2"/>
  <c r="BF322" i="2"/>
  <c r="T322" i="2"/>
  <c r="R322" i="2"/>
  <c r="P322" i="2"/>
  <c r="BK322" i="2"/>
  <c r="BK313" i="2" s="1"/>
  <c r="J313" i="2" s="1"/>
  <c r="J80" i="2" s="1"/>
  <c r="J322" i="2"/>
  <c r="BE322" i="2"/>
  <c r="BI319" i="2"/>
  <c r="BH319" i="2"/>
  <c r="BG319" i="2"/>
  <c r="BF319" i="2"/>
  <c r="T319" i="2"/>
  <c r="R319" i="2"/>
  <c r="P319" i="2"/>
  <c r="BK319" i="2"/>
  <c r="J319" i="2"/>
  <c r="BE319" i="2"/>
  <c r="BI317" i="2"/>
  <c r="BH317" i="2"/>
  <c r="BG317" i="2"/>
  <c r="BF317" i="2"/>
  <c r="T317" i="2"/>
  <c r="R317" i="2"/>
  <c r="P317" i="2"/>
  <c r="BK317" i="2"/>
  <c r="J317" i="2"/>
  <c r="BE317" i="2" s="1"/>
  <c r="BI314" i="2"/>
  <c r="BH314" i="2"/>
  <c r="BG314" i="2"/>
  <c r="BF314" i="2"/>
  <c r="T314" i="2"/>
  <c r="R314" i="2"/>
  <c r="P314" i="2"/>
  <c r="P313" i="2"/>
  <c r="BK314" i="2"/>
  <c r="J314" i="2"/>
  <c r="BE314" i="2"/>
  <c r="BI312" i="2"/>
  <c r="BH312" i="2"/>
  <c r="BG312" i="2"/>
  <c r="BF312" i="2"/>
  <c r="T312" i="2"/>
  <c r="R312" i="2"/>
  <c r="P312" i="2"/>
  <c r="BK312" i="2"/>
  <c r="J312" i="2"/>
  <c r="BE312" i="2"/>
  <c r="BI311" i="2"/>
  <c r="BH311" i="2"/>
  <c r="BG311" i="2"/>
  <c r="BF311" i="2"/>
  <c r="T311" i="2"/>
  <c r="T304" i="2" s="1"/>
  <c r="R311" i="2"/>
  <c r="P311" i="2"/>
  <c r="BK311" i="2"/>
  <c r="J311" i="2"/>
  <c r="BE311" i="2"/>
  <c r="BI310" i="2"/>
  <c r="BH310" i="2"/>
  <c r="BG310" i="2"/>
  <c r="BF310" i="2"/>
  <c r="T310" i="2"/>
  <c r="R310" i="2"/>
  <c r="P310" i="2"/>
  <c r="BK310" i="2"/>
  <c r="J310" i="2"/>
  <c r="BE310" i="2"/>
  <c r="BI309" i="2"/>
  <c r="BH309" i="2"/>
  <c r="BG309" i="2"/>
  <c r="BF309" i="2"/>
  <c r="T309" i="2"/>
  <c r="R309" i="2"/>
  <c r="P309" i="2"/>
  <c r="BK309" i="2"/>
  <c r="J309" i="2"/>
  <c r="BE309" i="2" s="1"/>
  <c r="BI308" i="2"/>
  <c r="BH308" i="2"/>
  <c r="BG308" i="2"/>
  <c r="BF308" i="2"/>
  <c r="T308" i="2"/>
  <c r="R308" i="2"/>
  <c r="P308" i="2"/>
  <c r="BK308" i="2"/>
  <c r="J308" i="2"/>
  <c r="BE308" i="2"/>
  <c r="BI307" i="2"/>
  <c r="BH307" i="2"/>
  <c r="BG307" i="2"/>
  <c r="BF307" i="2"/>
  <c r="T307" i="2"/>
  <c r="R307" i="2"/>
  <c r="P307" i="2"/>
  <c r="BK307" i="2"/>
  <c r="J307" i="2"/>
  <c r="BE307" i="2"/>
  <c r="BI306" i="2"/>
  <c r="BH306" i="2"/>
  <c r="BG306" i="2"/>
  <c r="BF306" i="2"/>
  <c r="T306" i="2"/>
  <c r="R306" i="2"/>
  <c r="P306" i="2"/>
  <c r="BK306" i="2"/>
  <c r="J306" i="2"/>
  <c r="BE306" i="2"/>
  <c r="BI305" i="2"/>
  <c r="BH305" i="2"/>
  <c r="BG305" i="2"/>
  <c r="BF305" i="2"/>
  <c r="T305" i="2"/>
  <c r="R305" i="2"/>
  <c r="P305" i="2"/>
  <c r="BK305" i="2"/>
  <c r="BK304" i="2"/>
  <c r="J304" i="2" s="1"/>
  <c r="J79" i="2" s="1"/>
  <c r="J305" i="2"/>
  <c r="BE305" i="2" s="1"/>
  <c r="BI301" i="2"/>
  <c r="BH301" i="2"/>
  <c r="BG301" i="2"/>
  <c r="BF301" i="2"/>
  <c r="T301" i="2"/>
  <c r="R301" i="2"/>
  <c r="P301" i="2"/>
  <c r="BK301" i="2"/>
  <c r="J301" i="2"/>
  <c r="BE301" i="2" s="1"/>
  <c r="BI299" i="2"/>
  <c r="BH299" i="2"/>
  <c r="BG299" i="2"/>
  <c r="BF299" i="2"/>
  <c r="T299" i="2"/>
  <c r="R299" i="2"/>
  <c r="P299" i="2"/>
  <c r="BK299" i="2"/>
  <c r="J299" i="2"/>
  <c r="BE299" i="2"/>
  <c r="BI297" i="2"/>
  <c r="BH297" i="2"/>
  <c r="BG297" i="2"/>
  <c r="BF297" i="2"/>
  <c r="T297" i="2"/>
  <c r="R297" i="2"/>
  <c r="P297" i="2"/>
  <c r="BK297" i="2"/>
  <c r="J297" i="2"/>
  <c r="BE297" i="2"/>
  <c r="BI295" i="2"/>
  <c r="BH295" i="2"/>
  <c r="BG295" i="2"/>
  <c r="BF295" i="2"/>
  <c r="T295" i="2"/>
  <c r="R295" i="2"/>
  <c r="P295" i="2"/>
  <c r="BK295" i="2"/>
  <c r="J295" i="2"/>
  <c r="BE295" i="2"/>
  <c r="BI293" i="2"/>
  <c r="BH293" i="2"/>
  <c r="BG293" i="2"/>
  <c r="BF293" i="2"/>
  <c r="T293" i="2"/>
  <c r="R293" i="2"/>
  <c r="P293" i="2"/>
  <c r="BK293" i="2"/>
  <c r="J293" i="2"/>
  <c r="BE293" i="2" s="1"/>
  <c r="BI292" i="2"/>
  <c r="BH292" i="2"/>
  <c r="BG292" i="2"/>
  <c r="BF292" i="2"/>
  <c r="T292" i="2"/>
  <c r="R292" i="2"/>
  <c r="P292" i="2"/>
  <c r="BK292" i="2"/>
  <c r="J292" i="2"/>
  <c r="BE292" i="2"/>
  <c r="BI290" i="2"/>
  <c r="BH290" i="2"/>
  <c r="BG290" i="2"/>
  <c r="BF290" i="2"/>
  <c r="T290" i="2"/>
  <c r="R290" i="2"/>
  <c r="P290" i="2"/>
  <c r="BK290" i="2"/>
  <c r="J290" i="2"/>
  <c r="BE290" i="2"/>
  <c r="BI286" i="2"/>
  <c r="BH286" i="2"/>
  <c r="BG286" i="2"/>
  <c r="BF286" i="2"/>
  <c r="T286" i="2"/>
  <c r="R286" i="2"/>
  <c r="P286" i="2"/>
  <c r="BK286" i="2"/>
  <c r="BK279" i="2" s="1"/>
  <c r="J279" i="2" s="1"/>
  <c r="J78" i="2" s="1"/>
  <c r="J286" i="2"/>
  <c r="BE286" i="2"/>
  <c r="BI284" i="2"/>
  <c r="BH284" i="2"/>
  <c r="BG284" i="2"/>
  <c r="BF284" i="2"/>
  <c r="T284" i="2"/>
  <c r="R284" i="2"/>
  <c r="P284" i="2"/>
  <c r="BK284" i="2"/>
  <c r="J284" i="2"/>
  <c r="BE284" i="2" s="1"/>
  <c r="BI280" i="2"/>
  <c r="BH280" i="2"/>
  <c r="BG280" i="2"/>
  <c r="BF280" i="2"/>
  <c r="T280" i="2"/>
  <c r="R280" i="2"/>
  <c r="R279" i="2" s="1"/>
  <c r="P280" i="2"/>
  <c r="P279" i="2"/>
  <c r="BK280" i="2"/>
  <c r="J280" i="2"/>
  <c r="BE280" i="2"/>
  <c r="BI278" i="2"/>
  <c r="BH278" i="2"/>
  <c r="BG278" i="2"/>
  <c r="BF278" i="2"/>
  <c r="T278" i="2"/>
  <c r="T277" i="2"/>
  <c r="R278" i="2"/>
  <c r="R277" i="2" s="1"/>
  <c r="P278" i="2"/>
  <c r="P277" i="2"/>
  <c r="BK278" i="2"/>
  <c r="BK277" i="2"/>
  <c r="J278" i="2"/>
  <c r="BE278" i="2"/>
  <c r="BI272" i="2"/>
  <c r="BH272" i="2"/>
  <c r="BG272" i="2"/>
  <c r="BF272" i="2"/>
  <c r="T272" i="2"/>
  <c r="T269" i="2" s="1"/>
  <c r="R272" i="2"/>
  <c r="P272" i="2"/>
  <c r="BK272" i="2"/>
  <c r="J272" i="2"/>
  <c r="BE272" i="2" s="1"/>
  <c r="BI270" i="2"/>
  <c r="BH270" i="2"/>
  <c r="BG270" i="2"/>
  <c r="BF270" i="2"/>
  <c r="T270" i="2"/>
  <c r="R270" i="2"/>
  <c r="R269" i="2" s="1"/>
  <c r="P270" i="2"/>
  <c r="P269" i="2"/>
  <c r="BK270" i="2"/>
  <c r="BK269" i="2"/>
  <c r="J269" i="2" s="1"/>
  <c r="J75" i="2" s="1"/>
  <c r="J270" i="2"/>
  <c r="BE270" i="2"/>
  <c r="BI265" i="2"/>
  <c r="BH265" i="2"/>
  <c r="BG265" i="2"/>
  <c r="BF265" i="2"/>
  <c r="T265" i="2"/>
  <c r="R265" i="2"/>
  <c r="P265" i="2"/>
  <c r="P262" i="2" s="1"/>
  <c r="BK265" i="2"/>
  <c r="J265" i="2"/>
  <c r="BE265" i="2"/>
  <c r="BI263" i="2"/>
  <c r="BH263" i="2"/>
  <c r="BG263" i="2"/>
  <c r="BF263" i="2"/>
  <c r="T263" i="2"/>
  <c r="T262" i="2" s="1"/>
  <c r="R263" i="2"/>
  <c r="R262" i="2"/>
  <c r="P263" i="2"/>
  <c r="BK263" i="2"/>
  <c r="BK262" i="2"/>
  <c r="J262" i="2"/>
  <c r="J74" i="2" s="1"/>
  <c r="J263" i="2"/>
  <c r="BE263" i="2"/>
  <c r="BI260" i="2"/>
  <c r="BH260" i="2"/>
  <c r="BG260" i="2"/>
  <c r="BF260" i="2"/>
  <c r="T260" i="2"/>
  <c r="R260" i="2"/>
  <c r="P260" i="2"/>
  <c r="BK260" i="2"/>
  <c r="J260" i="2"/>
  <c r="BE260" i="2"/>
  <c r="BI258" i="2"/>
  <c r="BH258" i="2"/>
  <c r="BG258" i="2"/>
  <c r="BF258" i="2"/>
  <c r="T258" i="2"/>
  <c r="R258" i="2"/>
  <c r="P258" i="2"/>
  <c r="BK258" i="2"/>
  <c r="BK247" i="2" s="1"/>
  <c r="J258" i="2"/>
  <c r="BE258" i="2"/>
  <c r="BI256" i="2"/>
  <c r="BH256" i="2"/>
  <c r="BG256" i="2"/>
  <c r="BF256" i="2"/>
  <c r="T256" i="2"/>
  <c r="R256" i="2"/>
  <c r="P256" i="2"/>
  <c r="BK256" i="2"/>
  <c r="J256" i="2"/>
  <c r="BE256" i="2" s="1"/>
  <c r="BI252" i="2"/>
  <c r="BH252" i="2"/>
  <c r="BG252" i="2"/>
  <c r="BF252" i="2"/>
  <c r="T252" i="2"/>
  <c r="R252" i="2"/>
  <c r="P252" i="2"/>
  <c r="P247" i="2" s="1"/>
  <c r="BK252" i="2"/>
  <c r="J252" i="2"/>
  <c r="BE252" i="2"/>
  <c r="BI248" i="2"/>
  <c r="BH248" i="2"/>
  <c r="BG248" i="2"/>
  <c r="BF248" i="2"/>
  <c r="T248" i="2"/>
  <c r="T247" i="2" s="1"/>
  <c r="R248" i="2"/>
  <c r="R247" i="2"/>
  <c r="P248" i="2"/>
  <c r="BK248" i="2"/>
  <c r="J247" i="2"/>
  <c r="J73" i="2" s="1"/>
  <c r="J248" i="2"/>
  <c r="BE248" i="2"/>
  <c r="BI240" i="2"/>
  <c r="BH240" i="2"/>
  <c r="BG240" i="2"/>
  <c r="BF240" i="2"/>
  <c r="T240" i="2"/>
  <c r="R240" i="2"/>
  <c r="P240" i="2"/>
  <c r="BK240" i="2"/>
  <c r="J240" i="2"/>
  <c r="BE240" i="2"/>
  <c r="BI235" i="2"/>
  <c r="BH235" i="2"/>
  <c r="BG235" i="2"/>
  <c r="BF235" i="2"/>
  <c r="T235" i="2"/>
  <c r="R235" i="2"/>
  <c r="P235" i="2"/>
  <c r="BK235" i="2"/>
  <c r="J235" i="2"/>
  <c r="BE235" i="2"/>
  <c r="BI232" i="2"/>
  <c r="BH232" i="2"/>
  <c r="BG232" i="2"/>
  <c r="BF232" i="2"/>
  <c r="T232" i="2"/>
  <c r="R232" i="2"/>
  <c r="P232" i="2"/>
  <c r="BK232" i="2"/>
  <c r="J232" i="2"/>
  <c r="BE232" i="2" s="1"/>
  <c r="BI226" i="2"/>
  <c r="BH226" i="2"/>
  <c r="BG226" i="2"/>
  <c r="BF226" i="2"/>
  <c r="T226" i="2"/>
  <c r="R226" i="2"/>
  <c r="P226" i="2"/>
  <c r="P220" i="2" s="1"/>
  <c r="BK226" i="2"/>
  <c r="J226" i="2"/>
  <c r="BE226" i="2"/>
  <c r="BI221" i="2"/>
  <c r="BH221" i="2"/>
  <c r="BG221" i="2"/>
  <c r="BF221" i="2"/>
  <c r="T221" i="2"/>
  <c r="R221" i="2"/>
  <c r="R220" i="2" s="1"/>
  <c r="R219" i="2" s="1"/>
  <c r="P221" i="2"/>
  <c r="BK221" i="2"/>
  <c r="BK220" i="2" s="1"/>
  <c r="BK219" i="2" s="1"/>
  <c r="J219" i="2" s="1"/>
  <c r="J71" i="2" s="1"/>
  <c r="J221" i="2"/>
  <c r="BE221" i="2"/>
  <c r="BI216" i="2"/>
  <c r="BH216" i="2"/>
  <c r="BG216" i="2"/>
  <c r="BF216" i="2"/>
  <c r="T216" i="2"/>
  <c r="R216" i="2"/>
  <c r="P216" i="2"/>
  <c r="P197" i="2" s="1"/>
  <c r="BK216" i="2"/>
  <c r="J216" i="2"/>
  <c r="BE216" i="2"/>
  <c r="BI214" i="2"/>
  <c r="BH214" i="2"/>
  <c r="BG214" i="2"/>
  <c r="BF214" i="2"/>
  <c r="T214" i="2"/>
  <c r="R214" i="2"/>
  <c r="P214" i="2"/>
  <c r="BK214" i="2"/>
  <c r="J214" i="2"/>
  <c r="BE214" i="2"/>
  <c r="BI212" i="2"/>
  <c r="BH212" i="2"/>
  <c r="BG212" i="2"/>
  <c r="BF212" i="2"/>
  <c r="T212" i="2"/>
  <c r="R212" i="2"/>
  <c r="P212" i="2"/>
  <c r="BK212" i="2"/>
  <c r="J212" i="2"/>
  <c r="BE212" i="2"/>
  <c r="BI209" i="2"/>
  <c r="BH209" i="2"/>
  <c r="BG209" i="2"/>
  <c r="BF209" i="2"/>
  <c r="T209" i="2"/>
  <c r="R209" i="2"/>
  <c r="P209" i="2"/>
  <c r="BK209" i="2"/>
  <c r="J209" i="2"/>
  <c r="BE209" i="2" s="1"/>
  <c r="BI207" i="2"/>
  <c r="BH207" i="2"/>
  <c r="BG207" i="2"/>
  <c r="BF207" i="2"/>
  <c r="T207" i="2"/>
  <c r="R207" i="2"/>
  <c r="P207" i="2"/>
  <c r="BK207" i="2"/>
  <c r="J207" i="2"/>
  <c r="BE207" i="2"/>
  <c r="BI204" i="2"/>
  <c r="BH204" i="2"/>
  <c r="BG204" i="2"/>
  <c r="BF204" i="2"/>
  <c r="T204" i="2"/>
  <c r="R204" i="2"/>
  <c r="P204" i="2"/>
  <c r="BK204" i="2"/>
  <c r="J204" i="2"/>
  <c r="BE204" i="2"/>
  <c r="BI202" i="2"/>
  <c r="BH202" i="2"/>
  <c r="BG202" i="2"/>
  <c r="BF202" i="2"/>
  <c r="T202" i="2"/>
  <c r="R202" i="2"/>
  <c r="P202" i="2"/>
  <c r="BK202" i="2"/>
  <c r="BK197" i="2" s="1"/>
  <c r="J197" i="2" s="1"/>
  <c r="J70" i="2" s="1"/>
  <c r="J202" i="2"/>
  <c r="BE202" i="2"/>
  <c r="BI200" i="2"/>
  <c r="BH200" i="2"/>
  <c r="BG200" i="2"/>
  <c r="BF200" i="2"/>
  <c r="T200" i="2"/>
  <c r="R200" i="2"/>
  <c r="P200" i="2"/>
  <c r="BK200" i="2"/>
  <c r="J200" i="2"/>
  <c r="BE200" i="2" s="1"/>
  <c r="BI198" i="2"/>
  <c r="BH198" i="2"/>
  <c r="BG198" i="2"/>
  <c r="BF198" i="2"/>
  <c r="T198" i="2"/>
  <c r="R198" i="2"/>
  <c r="P198" i="2"/>
  <c r="BK198" i="2"/>
  <c r="J198" i="2"/>
  <c r="BE198" i="2"/>
  <c r="BI193" i="2"/>
  <c r="BH193" i="2"/>
  <c r="BG193" i="2"/>
  <c r="BF193" i="2"/>
  <c r="T193" i="2"/>
  <c r="T192" i="2"/>
  <c r="R193" i="2"/>
  <c r="R192" i="2" s="1"/>
  <c r="P193" i="2"/>
  <c r="P192" i="2"/>
  <c r="BK193" i="2"/>
  <c r="BK192" i="2"/>
  <c r="J192" i="2" s="1"/>
  <c r="J69" i="2" s="1"/>
  <c r="J193" i="2"/>
  <c r="BE193" i="2"/>
  <c r="BI187" i="2"/>
  <c r="BH187" i="2"/>
  <c r="BG187" i="2"/>
  <c r="BF187" i="2"/>
  <c r="T187" i="2"/>
  <c r="R187" i="2"/>
  <c r="P187" i="2"/>
  <c r="BK187" i="2"/>
  <c r="J187" i="2"/>
  <c r="BE187" i="2"/>
  <c r="BI183" i="2"/>
  <c r="BH183" i="2"/>
  <c r="BG183" i="2"/>
  <c r="BF183" i="2"/>
  <c r="T183" i="2"/>
  <c r="R183" i="2"/>
  <c r="P183" i="2"/>
  <c r="BK183" i="2"/>
  <c r="J183" i="2"/>
  <c r="BE183" i="2"/>
  <c r="BI178" i="2"/>
  <c r="BH178" i="2"/>
  <c r="BG178" i="2"/>
  <c r="BF178" i="2"/>
  <c r="T178" i="2"/>
  <c r="R178" i="2"/>
  <c r="P178" i="2"/>
  <c r="BK178" i="2"/>
  <c r="J178" i="2"/>
  <c r="BE178" i="2"/>
  <c r="BI176" i="2"/>
  <c r="BH176" i="2"/>
  <c r="BG176" i="2"/>
  <c r="BF176" i="2"/>
  <c r="T176" i="2"/>
  <c r="R176" i="2"/>
  <c r="R157" i="2" s="1"/>
  <c r="P176" i="2"/>
  <c r="BK176" i="2"/>
  <c r="J176" i="2"/>
  <c r="BE176" i="2" s="1"/>
  <c r="BI172" i="2"/>
  <c r="BH172" i="2"/>
  <c r="BG172" i="2"/>
  <c r="BF172" i="2"/>
  <c r="T172" i="2"/>
  <c r="R172" i="2"/>
  <c r="P172" i="2"/>
  <c r="BK172" i="2"/>
  <c r="J172" i="2"/>
  <c r="BE172" i="2"/>
  <c r="BI170" i="2"/>
  <c r="BH170" i="2"/>
  <c r="BG170" i="2"/>
  <c r="BF170" i="2"/>
  <c r="T170" i="2"/>
  <c r="R170" i="2"/>
  <c r="P170" i="2"/>
  <c r="BK170" i="2"/>
  <c r="J170" i="2"/>
  <c r="BE170" i="2"/>
  <c r="BI166" i="2"/>
  <c r="BH166" i="2"/>
  <c r="BG166" i="2"/>
  <c r="BF166" i="2"/>
  <c r="T166" i="2"/>
  <c r="R166" i="2"/>
  <c r="P166" i="2"/>
  <c r="BK166" i="2"/>
  <c r="J166" i="2"/>
  <c r="BE166" i="2"/>
  <c r="BI164" i="2"/>
  <c r="BH164" i="2"/>
  <c r="BG164" i="2"/>
  <c r="BF164" i="2"/>
  <c r="T164" i="2"/>
  <c r="R164" i="2"/>
  <c r="P164" i="2"/>
  <c r="BK164" i="2"/>
  <c r="J164" i="2"/>
  <c r="BE164" i="2" s="1"/>
  <c r="BI162" i="2"/>
  <c r="BH162" i="2"/>
  <c r="BG162" i="2"/>
  <c r="BF162" i="2"/>
  <c r="T162" i="2"/>
  <c r="R162" i="2"/>
  <c r="P162" i="2"/>
  <c r="BK162" i="2"/>
  <c r="J162" i="2"/>
  <c r="BE162" i="2"/>
  <c r="BI160" i="2"/>
  <c r="BH160" i="2"/>
  <c r="BG160" i="2"/>
  <c r="BF160" i="2"/>
  <c r="T160" i="2"/>
  <c r="R160" i="2"/>
  <c r="P160" i="2"/>
  <c r="BK160" i="2"/>
  <c r="J160" i="2"/>
  <c r="BE160" i="2"/>
  <c r="BI158" i="2"/>
  <c r="BH158" i="2"/>
  <c r="BG158" i="2"/>
  <c r="BF158" i="2"/>
  <c r="T158" i="2"/>
  <c r="T157" i="2"/>
  <c r="R158" i="2"/>
  <c r="P158" i="2"/>
  <c r="BK158" i="2"/>
  <c r="BK157" i="2" s="1"/>
  <c r="J157" i="2" s="1"/>
  <c r="J68" i="2" s="1"/>
  <c r="J158" i="2"/>
  <c r="BE158" i="2" s="1"/>
  <c r="BI154" i="2"/>
  <c r="BH154" i="2"/>
  <c r="BG154" i="2"/>
  <c r="BF154" i="2"/>
  <c r="T154" i="2"/>
  <c r="R154" i="2"/>
  <c r="P154" i="2"/>
  <c r="BK154" i="2"/>
  <c r="J154" i="2"/>
  <c r="BE154" i="2"/>
  <c r="BI152" i="2"/>
  <c r="BH152" i="2"/>
  <c r="BG152" i="2"/>
  <c r="BF152" i="2"/>
  <c r="T152" i="2"/>
  <c r="T139" i="2" s="1"/>
  <c r="R152" i="2"/>
  <c r="P152" i="2"/>
  <c r="BK152" i="2"/>
  <c r="J152" i="2"/>
  <c r="BE152" i="2" s="1"/>
  <c r="BI140" i="2"/>
  <c r="BH140" i="2"/>
  <c r="BG140" i="2"/>
  <c r="BF140" i="2"/>
  <c r="T140" i="2"/>
  <c r="R140" i="2"/>
  <c r="P140" i="2"/>
  <c r="P139" i="2"/>
  <c r="BK140" i="2"/>
  <c r="BK139" i="2"/>
  <c r="J139" i="2" s="1"/>
  <c r="J67" i="2" s="1"/>
  <c r="J140" i="2"/>
  <c r="BE140" i="2"/>
  <c r="BI133" i="2"/>
  <c r="BH133" i="2"/>
  <c r="BG133" i="2"/>
  <c r="BF133" i="2"/>
  <c r="J36" i="2" s="1"/>
  <c r="AW56" i="1" s="1"/>
  <c r="T133" i="2"/>
  <c r="R133" i="2"/>
  <c r="P133" i="2"/>
  <c r="BK133" i="2"/>
  <c r="J133" i="2"/>
  <c r="BE133" i="2"/>
  <c r="BI131" i="2"/>
  <c r="BH131" i="2"/>
  <c r="BG131" i="2"/>
  <c r="BF131" i="2"/>
  <c r="T131" i="2"/>
  <c r="T113" i="2" s="1"/>
  <c r="R131" i="2"/>
  <c r="P131" i="2"/>
  <c r="BK131" i="2"/>
  <c r="J131" i="2"/>
  <c r="BE131" i="2"/>
  <c r="BI129" i="2"/>
  <c r="BH129" i="2"/>
  <c r="BG129" i="2"/>
  <c r="F37" i="2" s="1"/>
  <c r="BB56" i="1" s="1"/>
  <c r="BB55" i="1" s="1"/>
  <c r="BF129" i="2"/>
  <c r="T129" i="2"/>
  <c r="R129" i="2"/>
  <c r="P129" i="2"/>
  <c r="BK129" i="2"/>
  <c r="J129" i="2"/>
  <c r="BE129" i="2"/>
  <c r="BI122" i="2"/>
  <c r="BH122" i="2"/>
  <c r="BG122" i="2"/>
  <c r="BF122" i="2"/>
  <c r="T122" i="2"/>
  <c r="R122" i="2"/>
  <c r="P122" i="2"/>
  <c r="BK122" i="2"/>
  <c r="J122" i="2"/>
  <c r="BE122" i="2" s="1"/>
  <c r="BI119" i="2"/>
  <c r="BH119" i="2"/>
  <c r="BG119" i="2"/>
  <c r="BF119" i="2"/>
  <c r="T119" i="2"/>
  <c r="R119" i="2"/>
  <c r="P119" i="2"/>
  <c r="BK119" i="2"/>
  <c r="J119" i="2"/>
  <c r="BE119" i="2"/>
  <c r="BI116" i="2"/>
  <c r="BH116" i="2"/>
  <c r="BG116" i="2"/>
  <c r="BF116" i="2"/>
  <c r="T116" i="2"/>
  <c r="R116" i="2"/>
  <c r="P116" i="2"/>
  <c r="BK116" i="2"/>
  <c r="J116" i="2"/>
  <c r="BE116" i="2"/>
  <c r="BI114" i="2"/>
  <c r="BH114" i="2"/>
  <c r="BG114" i="2"/>
  <c r="BF114" i="2"/>
  <c r="T114" i="2"/>
  <c r="R114" i="2"/>
  <c r="P114" i="2"/>
  <c r="BK114" i="2"/>
  <c r="BK113" i="2"/>
  <c r="J114" i="2"/>
  <c r="BE114" i="2" s="1"/>
  <c r="J107" i="2"/>
  <c r="J106" i="2"/>
  <c r="F106" i="2"/>
  <c r="F104" i="2"/>
  <c r="E102" i="2"/>
  <c r="J59" i="2"/>
  <c r="J58" i="2"/>
  <c r="F58" i="2"/>
  <c r="F56" i="2"/>
  <c r="E54" i="2"/>
  <c r="J20" i="2"/>
  <c r="E20" i="2"/>
  <c r="J19" i="2"/>
  <c r="J14" i="2"/>
  <c r="J104" i="2" s="1"/>
  <c r="J56" i="2"/>
  <c r="E7" i="2"/>
  <c r="E50" i="2" s="1"/>
  <c r="AS78" i="1"/>
  <c r="BD75" i="1"/>
  <c r="BC75" i="1"/>
  <c r="AY75" i="1" s="1"/>
  <c r="BB75" i="1"/>
  <c r="BA75" i="1"/>
  <c r="AX75" i="1"/>
  <c r="AW75" i="1"/>
  <c r="AS75" i="1"/>
  <c r="BD72" i="1"/>
  <c r="BB72" i="1"/>
  <c r="AX72" i="1" s="1"/>
  <c r="AS72" i="1"/>
  <c r="AS69" i="1" s="1"/>
  <c r="BB70" i="1"/>
  <c r="BB69" i="1" s="1"/>
  <c r="AX70" i="1"/>
  <c r="AS70" i="1"/>
  <c r="AS68" i="1"/>
  <c r="AS65" i="1"/>
  <c r="AS62" i="1"/>
  <c r="AS59" i="1" s="1"/>
  <c r="AS60" i="1"/>
  <c r="AS58" i="1"/>
  <c r="AS54" i="1" s="1"/>
  <c r="AS55" i="1"/>
  <c r="L50" i="1"/>
  <c r="AM50" i="1"/>
  <c r="AM49" i="1"/>
  <c r="L49" i="1"/>
  <c r="AM47" i="1"/>
  <c r="L47" i="1"/>
  <c r="L45" i="1"/>
  <c r="L44" i="1"/>
  <c r="AX55" i="1" l="1"/>
  <c r="P219" i="2"/>
  <c r="J333" i="2"/>
  <c r="J82" i="2" s="1"/>
  <c r="AX69" i="1"/>
  <c r="BB68" i="1"/>
  <c r="AX68" i="1" s="1"/>
  <c r="F38" i="2"/>
  <c r="BC56" i="1" s="1"/>
  <c r="BC55" i="1" s="1"/>
  <c r="P113" i="2"/>
  <c r="J36" i="3"/>
  <c r="AW57" i="1" s="1"/>
  <c r="F36" i="3"/>
  <c r="BA57" i="1" s="1"/>
  <c r="J38" i="7"/>
  <c r="AW66" i="1" s="1"/>
  <c r="F38" i="7"/>
  <c r="BA66" i="1" s="1"/>
  <c r="BA65" i="1" s="1"/>
  <c r="AW65" i="1" s="1"/>
  <c r="P304" i="2"/>
  <c r="P276" i="2" s="1"/>
  <c r="R199" i="4"/>
  <c r="J257" i="4"/>
  <c r="J81" i="4" s="1"/>
  <c r="BK254" i="4"/>
  <c r="J254" i="4" s="1"/>
  <c r="J79" i="4" s="1"/>
  <c r="BK114" i="5"/>
  <c r="BK90" i="3"/>
  <c r="J35" i="3"/>
  <c r="AV57" i="1" s="1"/>
  <c r="AT57" i="1" s="1"/>
  <c r="P367" i="4"/>
  <c r="J113" i="2"/>
  <c r="J66" i="2" s="1"/>
  <c r="BK112" i="2"/>
  <c r="T279" i="2"/>
  <c r="F37" i="4"/>
  <c r="AZ61" i="1" s="1"/>
  <c r="AZ60" i="1" s="1"/>
  <c r="J37" i="4"/>
  <c r="AV61" i="1" s="1"/>
  <c r="AT61" i="1" s="1"/>
  <c r="J158" i="5"/>
  <c r="J75" i="5" s="1"/>
  <c r="F35" i="2"/>
  <c r="AZ56" i="1" s="1"/>
  <c r="AZ55" i="1" s="1"/>
  <c r="J35" i="2"/>
  <c r="AV56" i="1" s="1"/>
  <c r="AT56" i="1" s="1"/>
  <c r="F36" i="2"/>
  <c r="BA56" i="1" s="1"/>
  <c r="BA55" i="1" s="1"/>
  <c r="T197" i="2"/>
  <c r="T112" i="2" s="1"/>
  <c r="R313" i="2"/>
  <c r="F85" i="3"/>
  <c r="F59" i="3"/>
  <c r="R304" i="2"/>
  <c r="R276" i="2" s="1"/>
  <c r="T155" i="4"/>
  <c r="T117" i="4" s="1"/>
  <c r="F107" i="2"/>
  <c r="F59" i="2"/>
  <c r="F39" i="2"/>
  <c r="BD56" i="1" s="1"/>
  <c r="BD55" i="1" s="1"/>
  <c r="R139" i="2"/>
  <c r="T220" i="2"/>
  <c r="T219" i="2" s="1"/>
  <c r="E98" i="2"/>
  <c r="R113" i="2"/>
  <c r="R112" i="2" s="1"/>
  <c r="P157" i="2"/>
  <c r="R197" i="2"/>
  <c r="J220" i="2"/>
  <c r="J72" i="2" s="1"/>
  <c r="J277" i="2"/>
  <c r="J77" i="2" s="1"/>
  <c r="BK276" i="2"/>
  <c r="J276" i="2" s="1"/>
  <c r="J76" i="2" s="1"/>
  <c r="T313" i="2"/>
  <c r="R351" i="2"/>
  <c r="BK440" i="2"/>
  <c r="J440" i="2" s="1"/>
  <c r="J87" i="2" s="1"/>
  <c r="R90" i="3"/>
  <c r="R89" i="3" s="1"/>
  <c r="R88" i="3" s="1"/>
  <c r="F35" i="3"/>
  <c r="AZ57" i="1" s="1"/>
  <c r="P108" i="3"/>
  <c r="P89" i="3" s="1"/>
  <c r="P88" i="3" s="1"/>
  <c r="AU57" i="1" s="1"/>
  <c r="R117" i="4"/>
  <c r="R316" i="4"/>
  <c r="P234" i="4"/>
  <c r="P223" i="4" s="1"/>
  <c r="T257" i="4"/>
  <c r="P340" i="4"/>
  <c r="BK428" i="4"/>
  <c r="J428" i="4" s="1"/>
  <c r="J91" i="4" s="1"/>
  <c r="E97" i="5"/>
  <c r="E52" i="5"/>
  <c r="F40" i="5"/>
  <c r="BC63" i="1" s="1"/>
  <c r="BC62" i="1" s="1"/>
  <c r="AY62" i="1" s="1"/>
  <c r="R158" i="5"/>
  <c r="P193" i="5"/>
  <c r="P157" i="5" s="1"/>
  <c r="P208" i="5"/>
  <c r="J183" i="7"/>
  <c r="J78" i="7" s="1"/>
  <c r="J121" i="9"/>
  <c r="J70" i="9" s="1"/>
  <c r="BK120" i="9"/>
  <c r="F102" i="12"/>
  <c r="F63" i="12"/>
  <c r="P155" i="4"/>
  <c r="T188" i="4"/>
  <c r="P428" i="4"/>
  <c r="J150" i="5"/>
  <c r="J73" i="5" s="1"/>
  <c r="BK149" i="5"/>
  <c r="J149" i="5" s="1"/>
  <c r="J72" i="5" s="1"/>
  <c r="R236" i="5"/>
  <c r="R95" i="6"/>
  <c r="R94" i="6" s="1"/>
  <c r="T376" i="2"/>
  <c r="T332" i="2" s="1"/>
  <c r="F38" i="4"/>
  <c r="BA61" i="1" s="1"/>
  <c r="BA60" i="1" s="1"/>
  <c r="T199" i="4"/>
  <c r="R223" i="4"/>
  <c r="T254" i="4"/>
  <c r="J37" i="5"/>
  <c r="AV63" i="1" s="1"/>
  <c r="R113" i="5"/>
  <c r="J37" i="9"/>
  <c r="AV71" i="1" s="1"/>
  <c r="F40" i="9"/>
  <c r="BC71" i="1" s="1"/>
  <c r="BC70" i="1" s="1"/>
  <c r="F38" i="9"/>
  <c r="BA71" i="1" s="1"/>
  <c r="BA70" i="1" s="1"/>
  <c r="P351" i="2"/>
  <c r="P332" i="2" s="1"/>
  <c r="T413" i="2"/>
  <c r="BK118" i="4"/>
  <c r="F40" i="4"/>
  <c r="BC61" i="1" s="1"/>
  <c r="BC60" i="1" s="1"/>
  <c r="F39" i="4"/>
  <c r="BB61" i="1" s="1"/>
  <c r="BB60" i="1" s="1"/>
  <c r="T223" i="4"/>
  <c r="T234" i="4"/>
  <c r="P257" i="4"/>
  <c r="P254" i="4" s="1"/>
  <c r="R297" i="4"/>
  <c r="R254" i="4" s="1"/>
  <c r="T317" i="4"/>
  <c r="BK340" i="4"/>
  <c r="J340" i="4" s="1"/>
  <c r="J87" i="4" s="1"/>
  <c r="P129" i="5"/>
  <c r="P113" i="5" s="1"/>
  <c r="BK106" i="7"/>
  <c r="P118" i="7"/>
  <c r="J37" i="8"/>
  <c r="AV67" i="1" s="1"/>
  <c r="AT67" i="1" s="1"/>
  <c r="R158" i="9"/>
  <c r="R120" i="9" s="1"/>
  <c r="P118" i="4"/>
  <c r="P117" i="4" s="1"/>
  <c r="F41" i="4"/>
  <c r="BD61" i="1" s="1"/>
  <c r="BD60" i="1" s="1"/>
  <c r="BK155" i="4"/>
  <c r="J155" i="4" s="1"/>
  <c r="J72" i="4" s="1"/>
  <c r="T114" i="5"/>
  <c r="T113" i="5" s="1"/>
  <c r="BK193" i="5"/>
  <c r="J193" i="5" s="1"/>
  <c r="J76" i="5" s="1"/>
  <c r="BK208" i="5"/>
  <c r="J208" i="5" s="1"/>
  <c r="J77" i="5" s="1"/>
  <c r="R332" i="2"/>
  <c r="BK376" i="2"/>
  <c r="J376" i="2" s="1"/>
  <c r="J84" i="2" s="1"/>
  <c r="BK403" i="2"/>
  <c r="J403" i="2" s="1"/>
  <c r="J85" i="2" s="1"/>
  <c r="P440" i="2"/>
  <c r="P316" i="4"/>
  <c r="T367" i="4"/>
  <c r="J38" i="5"/>
  <c r="AW63" i="1" s="1"/>
  <c r="F38" i="5"/>
  <c r="BA63" i="1" s="1"/>
  <c r="T158" i="5"/>
  <c r="T157" i="5" s="1"/>
  <c r="J37" i="7"/>
  <c r="AV66" i="1" s="1"/>
  <c r="AT66" i="1" s="1"/>
  <c r="F37" i="7"/>
  <c r="AZ66" i="1" s="1"/>
  <c r="F41" i="7"/>
  <c r="BD66" i="1" s="1"/>
  <c r="BD65" i="1" s="1"/>
  <c r="J37" i="6"/>
  <c r="AV64" i="1" s="1"/>
  <c r="F41" i="6"/>
  <c r="BD64" i="1" s="1"/>
  <c r="BD62" i="1" s="1"/>
  <c r="F39" i="6"/>
  <c r="BB64" i="1" s="1"/>
  <c r="BB62" i="1" s="1"/>
  <c r="AX62" i="1" s="1"/>
  <c r="T96" i="6"/>
  <c r="P96" i="6"/>
  <c r="T176" i="7"/>
  <c r="R106" i="12"/>
  <c r="R105" i="12" s="1"/>
  <c r="T112" i="6"/>
  <c r="P112" i="6"/>
  <c r="T107" i="7"/>
  <c r="T106" i="7" s="1"/>
  <c r="R132" i="7"/>
  <c r="R106" i="7" s="1"/>
  <c r="P150" i="7"/>
  <c r="J95" i="8"/>
  <c r="J69" i="8" s="1"/>
  <c r="BK94" i="8"/>
  <c r="J262" i="9"/>
  <c r="J81" i="9" s="1"/>
  <c r="T264" i="9"/>
  <c r="T261" i="9" s="1"/>
  <c r="BK285" i="9"/>
  <c r="J285" i="9" s="1"/>
  <c r="J83" i="9" s="1"/>
  <c r="T285" i="9"/>
  <c r="J37" i="10"/>
  <c r="AV73" i="1" s="1"/>
  <c r="J60" i="5"/>
  <c r="BK306" i="5"/>
  <c r="J306" i="5" s="1"/>
  <c r="J85" i="5" s="1"/>
  <c r="E90" i="7"/>
  <c r="E52" i="7"/>
  <c r="F39" i="7"/>
  <c r="BB66" i="1" s="1"/>
  <c r="BB65" i="1" s="1"/>
  <c r="AX65" i="1" s="1"/>
  <c r="BK190" i="7"/>
  <c r="J190" i="7" s="1"/>
  <c r="J79" i="7" s="1"/>
  <c r="P199" i="9"/>
  <c r="J222" i="9"/>
  <c r="J76" i="9" s="1"/>
  <c r="BK232" i="9"/>
  <c r="J232" i="9" s="1"/>
  <c r="J77" i="9" s="1"/>
  <c r="P261" i="9"/>
  <c r="R264" i="9"/>
  <c r="R261" i="9" s="1"/>
  <c r="T339" i="9"/>
  <c r="T338" i="9" s="1"/>
  <c r="J60" i="10"/>
  <c r="J103" i="10"/>
  <c r="F40" i="10"/>
  <c r="BC73" i="1" s="1"/>
  <c r="R96" i="11"/>
  <c r="E52" i="4"/>
  <c r="T268" i="5"/>
  <c r="P306" i="5"/>
  <c r="P249" i="5" s="1"/>
  <c r="BK346" i="5"/>
  <c r="J346" i="5" s="1"/>
  <c r="J87" i="5" s="1"/>
  <c r="BK96" i="6"/>
  <c r="F38" i="6"/>
  <c r="BA64" i="1" s="1"/>
  <c r="P106" i="7"/>
  <c r="F40" i="7"/>
  <c r="BC66" i="1" s="1"/>
  <c r="BC65" i="1" s="1"/>
  <c r="AY65" i="1" s="1"/>
  <c r="P176" i="7"/>
  <c r="F37" i="9"/>
  <c r="AZ71" i="1" s="1"/>
  <c r="AZ70" i="1" s="1"/>
  <c r="P158" i="9"/>
  <c r="P120" i="9" s="1"/>
  <c r="P119" i="9" s="1"/>
  <c r="P118" i="9" s="1"/>
  <c r="AU71" i="1" s="1"/>
  <c r="AU70" i="1" s="1"/>
  <c r="BK247" i="9"/>
  <c r="J247" i="9" s="1"/>
  <c r="J78" i="9" s="1"/>
  <c r="R285" i="9"/>
  <c r="E80" i="6"/>
  <c r="E52" i="6"/>
  <c r="F37" i="6"/>
  <c r="AZ64" i="1" s="1"/>
  <c r="AZ62" i="1" s="1"/>
  <c r="AV62" i="1" s="1"/>
  <c r="T151" i="7"/>
  <c r="T150" i="7" s="1"/>
  <c r="R198" i="7"/>
  <c r="R176" i="7" s="1"/>
  <c r="T199" i="9"/>
  <c r="T120" i="9" s="1"/>
  <c r="T119" i="9" s="1"/>
  <c r="T118" i="9" s="1"/>
  <c r="P221" i="9"/>
  <c r="BK338" i="9"/>
  <c r="J338" i="9" s="1"/>
  <c r="J86" i="9" s="1"/>
  <c r="R360" i="9"/>
  <c r="R338" i="9" s="1"/>
  <c r="P397" i="9"/>
  <c r="P338" i="9" s="1"/>
  <c r="P148" i="10"/>
  <c r="P147" i="10" s="1"/>
  <c r="J108" i="12"/>
  <c r="J70" i="12" s="1"/>
  <c r="BK107" i="12"/>
  <c r="T249" i="5"/>
  <c r="BK250" i="5"/>
  <c r="F37" i="8"/>
  <c r="AZ67" i="1" s="1"/>
  <c r="F115" i="9"/>
  <c r="F63" i="9"/>
  <c r="F41" i="9"/>
  <c r="BD71" i="1" s="1"/>
  <c r="BD70" i="1" s="1"/>
  <c r="BD69" i="1" s="1"/>
  <c r="BD68" i="1" s="1"/>
  <c r="J38" i="9"/>
  <c r="AW71" i="1" s="1"/>
  <c r="J38" i="6"/>
  <c r="AW64" i="1" s="1"/>
  <c r="T111" i="10"/>
  <c r="P228" i="10"/>
  <c r="J240" i="10"/>
  <c r="J81" i="10" s="1"/>
  <c r="R296" i="10"/>
  <c r="R112" i="11"/>
  <c r="BK141" i="12"/>
  <c r="J141" i="12" s="1"/>
  <c r="J74" i="12" s="1"/>
  <c r="T259" i="10"/>
  <c r="T239" i="10" s="1"/>
  <c r="J35" i="15"/>
  <c r="AV80" i="1" s="1"/>
  <c r="AT80" i="1" s="1"/>
  <c r="F63" i="8"/>
  <c r="P111" i="10"/>
  <c r="J112" i="10"/>
  <c r="J70" i="10" s="1"/>
  <c r="BK111" i="10"/>
  <c r="T148" i="10"/>
  <c r="T147" i="10" s="1"/>
  <c r="J38" i="11"/>
  <c r="AW74" i="1" s="1"/>
  <c r="F38" i="11"/>
  <c r="BA74" i="1" s="1"/>
  <c r="BA72" i="1" s="1"/>
  <c r="AW72" i="1" s="1"/>
  <c r="J37" i="12"/>
  <c r="AV76" i="1" s="1"/>
  <c r="T90" i="15"/>
  <c r="T89" i="15" s="1"/>
  <c r="T88" i="15" s="1"/>
  <c r="E52" i="8"/>
  <c r="J38" i="10"/>
  <c r="AW73" i="1" s="1"/>
  <c r="R148" i="10"/>
  <c r="R147" i="10" s="1"/>
  <c r="P240" i="10"/>
  <c r="P239" i="10" s="1"/>
  <c r="BK259" i="10"/>
  <c r="J259" i="10" s="1"/>
  <c r="J82" i="10" s="1"/>
  <c r="BK96" i="11"/>
  <c r="F40" i="11"/>
  <c r="BC74" i="1" s="1"/>
  <c r="F37" i="12"/>
  <c r="AZ76" i="1" s="1"/>
  <c r="T107" i="12"/>
  <c r="T141" i="12"/>
  <c r="T434" i="14"/>
  <c r="P434" i="14"/>
  <c r="J37" i="11"/>
  <c r="AV74" i="1" s="1"/>
  <c r="AT74" i="1" s="1"/>
  <c r="F37" i="11"/>
  <c r="AZ74" i="1" s="1"/>
  <c r="F37" i="14"/>
  <c r="BB79" i="1" s="1"/>
  <c r="BB78" i="1" s="1"/>
  <c r="AX78" i="1" s="1"/>
  <c r="P352" i="14"/>
  <c r="F37" i="10"/>
  <c r="AZ73" i="1" s="1"/>
  <c r="AZ72" i="1" s="1"/>
  <c r="AV72" i="1" s="1"/>
  <c r="AT72" i="1" s="1"/>
  <c r="BK148" i="10"/>
  <c r="R240" i="10"/>
  <c r="J88" i="11"/>
  <c r="J60" i="11"/>
  <c r="J38" i="12"/>
  <c r="AW76" i="1" s="1"/>
  <c r="P107" i="12"/>
  <c r="P106" i="12" s="1"/>
  <c r="P105" i="12" s="1"/>
  <c r="AU76" i="1" s="1"/>
  <c r="AU75" i="1" s="1"/>
  <c r="J87" i="13"/>
  <c r="J60" i="13"/>
  <c r="F37" i="13"/>
  <c r="AZ77" i="1" s="1"/>
  <c r="J37" i="13"/>
  <c r="AV77" i="1" s="1"/>
  <c r="AT77" i="1" s="1"/>
  <c r="J94" i="13"/>
  <c r="J68" i="13" s="1"/>
  <c r="BK93" i="13"/>
  <c r="J93" i="13" s="1"/>
  <c r="J119" i="14"/>
  <c r="J66" i="14" s="1"/>
  <c r="E50" i="14"/>
  <c r="T233" i="14"/>
  <c r="T232" i="14" s="1"/>
  <c r="T117" i="14" s="1"/>
  <c r="T116" i="14" s="1"/>
  <c r="P385" i="14"/>
  <c r="P348" i="14" s="1"/>
  <c r="T415" i="14"/>
  <c r="R435" i="14"/>
  <c r="R530" i="14"/>
  <c r="F39" i="15"/>
  <c r="BD80" i="1" s="1"/>
  <c r="F63" i="10"/>
  <c r="BK192" i="12"/>
  <c r="J192" i="12" s="1"/>
  <c r="J81" i="12" s="1"/>
  <c r="J35" i="14"/>
  <c r="AV79" i="1" s="1"/>
  <c r="AT79" i="1" s="1"/>
  <c r="F39" i="14"/>
  <c r="BD79" i="1" s="1"/>
  <c r="BD78" i="1" s="1"/>
  <c r="R119" i="14"/>
  <c r="T352" i="14"/>
  <c r="R415" i="14"/>
  <c r="BK530" i="14"/>
  <c r="J530" i="14" s="1"/>
  <c r="J92" i="14" s="1"/>
  <c r="F38" i="15"/>
  <c r="BC80" i="1" s="1"/>
  <c r="F38" i="14"/>
  <c r="BC79" i="1" s="1"/>
  <c r="BC78" i="1" s="1"/>
  <c r="AY78" i="1" s="1"/>
  <c r="J36" i="14"/>
  <c r="AW79" i="1" s="1"/>
  <c r="F36" i="14"/>
  <c r="BA79" i="1" s="1"/>
  <c r="J435" i="14"/>
  <c r="J88" i="14" s="1"/>
  <c r="BK434" i="14"/>
  <c r="J434" i="14" s="1"/>
  <c r="J87" i="14" s="1"/>
  <c r="R89" i="15"/>
  <c r="R88" i="15" s="1"/>
  <c r="R147" i="14"/>
  <c r="BK233" i="14"/>
  <c r="R271" i="14"/>
  <c r="R348" i="14"/>
  <c r="BK352" i="14"/>
  <c r="J352" i="14" s="1"/>
  <c r="J82" i="14" s="1"/>
  <c r="BK399" i="14"/>
  <c r="J399" i="14" s="1"/>
  <c r="J85" i="14" s="1"/>
  <c r="R455" i="14"/>
  <c r="F35" i="15"/>
  <c r="AZ80" i="1" s="1"/>
  <c r="AZ78" i="1" s="1"/>
  <c r="AV78" i="1" s="1"/>
  <c r="E79" i="13"/>
  <c r="E52" i="13"/>
  <c r="P233" i="14"/>
  <c r="P317" i="14"/>
  <c r="BK455" i="14"/>
  <c r="J455" i="14" s="1"/>
  <c r="J89" i="14" s="1"/>
  <c r="BK169" i="14"/>
  <c r="J169" i="14" s="1"/>
  <c r="J68" i="14" s="1"/>
  <c r="R233" i="14"/>
  <c r="R232" i="14" s="1"/>
  <c r="R286" i="14"/>
  <c r="T192" i="12"/>
  <c r="T167" i="12" s="1"/>
  <c r="T348" i="14"/>
  <c r="BK90" i="15"/>
  <c r="F36" i="15"/>
  <c r="BA80" i="1" s="1"/>
  <c r="R119" i="9" l="1"/>
  <c r="R118" i="9" s="1"/>
  <c r="R105" i="7"/>
  <c r="R104" i="7" s="1"/>
  <c r="P112" i="5"/>
  <c r="P111" i="5" s="1"/>
  <c r="AU63" i="1" s="1"/>
  <c r="AU62" i="1" s="1"/>
  <c r="T116" i="4"/>
  <c r="T115" i="4" s="1"/>
  <c r="BK232" i="14"/>
  <c r="J232" i="14" s="1"/>
  <c r="J71" i="14" s="1"/>
  <c r="J233" i="14"/>
  <c r="J72" i="14" s="1"/>
  <c r="BK118" i="14"/>
  <c r="BK95" i="11"/>
  <c r="J96" i="11"/>
  <c r="J69" i="11" s="1"/>
  <c r="AT76" i="1"/>
  <c r="BK93" i="8"/>
  <c r="J93" i="8" s="1"/>
  <c r="J94" i="8"/>
  <c r="J68" i="8" s="1"/>
  <c r="BD59" i="1"/>
  <c r="BD58" i="1" s="1"/>
  <c r="T316" i="4"/>
  <c r="J118" i="4"/>
  <c r="J70" i="4" s="1"/>
  <c r="BK117" i="4"/>
  <c r="BK111" i="2"/>
  <c r="J112" i="2"/>
  <c r="J65" i="2" s="1"/>
  <c r="BK332" i="2"/>
  <c r="J332" i="2" s="1"/>
  <c r="J81" i="2" s="1"/>
  <c r="J67" i="13"/>
  <c r="J34" i="13"/>
  <c r="R95" i="11"/>
  <c r="R94" i="11" s="1"/>
  <c r="BK221" i="9"/>
  <c r="J221" i="9" s="1"/>
  <c r="J75" i="9" s="1"/>
  <c r="AZ65" i="1"/>
  <c r="AV65" i="1" s="1"/>
  <c r="AT65" i="1" s="1"/>
  <c r="P116" i="4"/>
  <c r="P115" i="4" s="1"/>
  <c r="AU61" i="1" s="1"/>
  <c r="AU60" i="1" s="1"/>
  <c r="AU59" i="1" s="1"/>
  <c r="AU58" i="1" s="1"/>
  <c r="BK316" i="4"/>
  <c r="J316" i="4" s="1"/>
  <c r="J84" i="4" s="1"/>
  <c r="BK176" i="7"/>
  <c r="J176" i="7" s="1"/>
  <c r="J76" i="7" s="1"/>
  <c r="R116" i="4"/>
  <c r="R115" i="4" s="1"/>
  <c r="BD54" i="1"/>
  <c r="W33" i="1" s="1"/>
  <c r="AV55" i="1"/>
  <c r="BA78" i="1"/>
  <c r="AW78" i="1" s="1"/>
  <c r="AT78" i="1" s="1"/>
  <c r="BK348" i="14"/>
  <c r="J348" i="14" s="1"/>
  <c r="J80" i="14" s="1"/>
  <c r="R434" i="14"/>
  <c r="BK167" i="12"/>
  <c r="J167" i="12" s="1"/>
  <c r="J77" i="12" s="1"/>
  <c r="T110" i="10"/>
  <c r="T109" i="10" s="1"/>
  <c r="P105" i="7"/>
  <c r="P104" i="7" s="1"/>
  <c r="AU66" i="1" s="1"/>
  <c r="AU65" i="1" s="1"/>
  <c r="BC72" i="1"/>
  <c r="AY72" i="1" s="1"/>
  <c r="AT73" i="1"/>
  <c r="P95" i="6"/>
  <c r="P94" i="6" s="1"/>
  <c r="AU64" i="1" s="1"/>
  <c r="BK157" i="5"/>
  <c r="J157" i="5" s="1"/>
  <c r="J74" i="5" s="1"/>
  <c r="J90" i="15"/>
  <c r="J65" i="15" s="1"/>
  <c r="BK89" i="15"/>
  <c r="P232" i="14"/>
  <c r="P117" i="14" s="1"/>
  <c r="P116" i="14" s="1"/>
  <c r="AU79" i="1" s="1"/>
  <c r="AU78" i="1" s="1"/>
  <c r="R118" i="14"/>
  <c r="R239" i="10"/>
  <c r="R110" i="10" s="1"/>
  <c r="R109" i="10" s="1"/>
  <c r="J250" i="5"/>
  <c r="J83" i="5" s="1"/>
  <c r="BK249" i="5"/>
  <c r="J249" i="5" s="1"/>
  <c r="J82" i="5" s="1"/>
  <c r="T95" i="6"/>
  <c r="T94" i="6" s="1"/>
  <c r="BA69" i="1"/>
  <c r="AW70" i="1"/>
  <c r="AW60" i="1"/>
  <c r="P112" i="2"/>
  <c r="P111" i="2" s="1"/>
  <c r="P110" i="2" s="1"/>
  <c r="AU56" i="1" s="1"/>
  <c r="AU55" i="1" s="1"/>
  <c r="J148" i="10"/>
  <c r="J73" i="10" s="1"/>
  <c r="BK147" i="10"/>
  <c r="J147" i="10" s="1"/>
  <c r="J72" i="10" s="1"/>
  <c r="J111" i="10"/>
  <c r="J69" i="10" s="1"/>
  <c r="BK110" i="10"/>
  <c r="J96" i="6"/>
  <c r="J69" i="6" s="1"/>
  <c r="BK95" i="6"/>
  <c r="T105" i="7"/>
  <c r="T104" i="7" s="1"/>
  <c r="BA62" i="1"/>
  <c r="AW62" i="1" s="1"/>
  <c r="AT62" i="1" s="1"/>
  <c r="AY70" i="1"/>
  <c r="BC69" i="1"/>
  <c r="AY55" i="1"/>
  <c r="T106" i="12"/>
  <c r="T105" i="12" s="1"/>
  <c r="J107" i="12"/>
  <c r="J69" i="12" s="1"/>
  <c r="BK106" i="12"/>
  <c r="J106" i="7"/>
  <c r="J69" i="7" s="1"/>
  <c r="BK105" i="7"/>
  <c r="AT71" i="1"/>
  <c r="R111" i="2"/>
  <c r="R110" i="2" s="1"/>
  <c r="J90" i="3"/>
  <c r="J65" i="3" s="1"/>
  <c r="BK89" i="3"/>
  <c r="AZ75" i="1"/>
  <c r="AV75" i="1" s="1"/>
  <c r="AT75" i="1" s="1"/>
  <c r="P110" i="10"/>
  <c r="P109" i="10" s="1"/>
  <c r="AU73" i="1" s="1"/>
  <c r="AU72" i="1" s="1"/>
  <c r="AU69" i="1" s="1"/>
  <c r="AU68" i="1" s="1"/>
  <c r="BK239" i="10"/>
  <c r="J239" i="10" s="1"/>
  <c r="J80" i="10" s="1"/>
  <c r="BK261" i="9"/>
  <c r="J261" i="9" s="1"/>
  <c r="J80" i="9" s="1"/>
  <c r="AT64" i="1"/>
  <c r="T112" i="5"/>
  <c r="T111" i="5" s="1"/>
  <c r="BB59" i="1"/>
  <c r="AX60" i="1"/>
  <c r="R157" i="5"/>
  <c r="R112" i="5" s="1"/>
  <c r="R111" i="5" s="1"/>
  <c r="AV60" i="1"/>
  <c r="AT60" i="1" s="1"/>
  <c r="AZ59" i="1"/>
  <c r="J114" i="5"/>
  <c r="J70" i="5" s="1"/>
  <c r="BK113" i="5"/>
  <c r="AV70" i="1"/>
  <c r="AT70" i="1" s="1"/>
  <c r="AZ69" i="1"/>
  <c r="BC59" i="1"/>
  <c r="AY60" i="1"/>
  <c r="AT63" i="1"/>
  <c r="J120" i="9"/>
  <c r="J69" i="9" s="1"/>
  <c r="BK119" i="9"/>
  <c r="AW55" i="1"/>
  <c r="T276" i="2"/>
  <c r="T111" i="2" s="1"/>
  <c r="T110" i="2" s="1"/>
  <c r="AZ68" i="1" l="1"/>
  <c r="AV68" i="1" s="1"/>
  <c r="AV69" i="1"/>
  <c r="BK88" i="3"/>
  <c r="J88" i="3" s="1"/>
  <c r="J89" i="3"/>
  <c r="J64" i="3" s="1"/>
  <c r="BK88" i="15"/>
  <c r="J88" i="15" s="1"/>
  <c r="J89" i="15"/>
  <c r="J64" i="15" s="1"/>
  <c r="J67" i="8"/>
  <c r="J34" i="8"/>
  <c r="BK109" i="10"/>
  <c r="J109" i="10" s="1"/>
  <c r="J110" i="10"/>
  <c r="J68" i="10" s="1"/>
  <c r="AW69" i="1"/>
  <c r="BA68" i="1"/>
  <c r="AW68" i="1" s="1"/>
  <c r="AX59" i="1"/>
  <c r="BB58" i="1"/>
  <c r="J111" i="2"/>
  <c r="J64" i="2" s="1"/>
  <c r="BK110" i="2"/>
  <c r="J110" i="2" s="1"/>
  <c r="BK118" i="9"/>
  <c r="J118" i="9" s="1"/>
  <c r="J119" i="9"/>
  <c r="J68" i="9" s="1"/>
  <c r="BC68" i="1"/>
  <c r="AY68" i="1" s="1"/>
  <c r="AY69" i="1"/>
  <c r="BK116" i="4"/>
  <c r="J117" i="4"/>
  <c r="J69" i="4" s="1"/>
  <c r="J95" i="11"/>
  <c r="J68" i="11" s="1"/>
  <c r="BK94" i="11"/>
  <c r="J94" i="11" s="1"/>
  <c r="J113" i="5"/>
  <c r="J69" i="5" s="1"/>
  <c r="BK112" i="5"/>
  <c r="AV59" i="1"/>
  <c r="AZ58" i="1"/>
  <c r="J105" i="7"/>
  <c r="J68" i="7" s="1"/>
  <c r="BK104" i="7"/>
  <c r="J104" i="7" s="1"/>
  <c r="J118" i="14"/>
  <c r="J65" i="14" s="1"/>
  <c r="BK117" i="14"/>
  <c r="AU54" i="1"/>
  <c r="AT55" i="1"/>
  <c r="J106" i="12"/>
  <c r="J68" i="12" s="1"/>
  <c r="BK105" i="12"/>
  <c r="J105" i="12" s="1"/>
  <c r="BA59" i="1"/>
  <c r="R117" i="14"/>
  <c r="R116" i="14" s="1"/>
  <c r="AG77" i="1"/>
  <c r="AN77" i="1" s="1"/>
  <c r="J43" i="13"/>
  <c r="AY59" i="1"/>
  <c r="BC58" i="1"/>
  <c r="J95" i="6"/>
  <c r="J68" i="6" s="1"/>
  <c r="BK94" i="6"/>
  <c r="J94" i="6" s="1"/>
  <c r="J117" i="14" l="1"/>
  <c r="J64" i="14" s="1"/>
  <c r="BK116" i="14"/>
  <c r="J116" i="14" s="1"/>
  <c r="J32" i="15"/>
  <c r="J63" i="15"/>
  <c r="J43" i="8"/>
  <c r="AG67" i="1"/>
  <c r="AN67" i="1" s="1"/>
  <c r="J116" i="4"/>
  <c r="J68" i="4" s="1"/>
  <c r="BK115" i="4"/>
  <c r="J115" i="4" s="1"/>
  <c r="J63" i="3"/>
  <c r="J32" i="3"/>
  <c r="J67" i="11"/>
  <c r="J34" i="11"/>
  <c r="BA58" i="1"/>
  <c r="AW59" i="1"/>
  <c r="AT59" i="1" s="1"/>
  <c r="J34" i="12"/>
  <c r="J67" i="12"/>
  <c r="J112" i="5"/>
  <c r="J68" i="5" s="1"/>
  <c r="BK111" i="5"/>
  <c r="J111" i="5" s="1"/>
  <c r="AT69" i="1"/>
  <c r="J32" i="2"/>
  <c r="J63" i="2"/>
  <c r="J67" i="7"/>
  <c r="J34" i="7"/>
  <c r="AX58" i="1"/>
  <c r="BB54" i="1"/>
  <c r="J67" i="6"/>
  <c r="J34" i="6"/>
  <c r="AV58" i="1"/>
  <c r="AZ54" i="1"/>
  <c r="AY58" i="1"/>
  <c r="BC54" i="1"/>
  <c r="J34" i="9"/>
  <c r="J67" i="9"/>
  <c r="J67" i="10"/>
  <c r="J34" i="10"/>
  <c r="AT68" i="1"/>
  <c r="J43" i="7" l="1"/>
  <c r="AG66" i="1"/>
  <c r="J43" i="11"/>
  <c r="AG74" i="1"/>
  <c r="AN74" i="1" s="1"/>
  <c r="W32" i="1"/>
  <c r="AY54" i="1"/>
  <c r="AW58" i="1"/>
  <c r="AT58" i="1" s="1"/>
  <c r="BA54" i="1"/>
  <c r="AG56" i="1"/>
  <c r="J41" i="2"/>
  <c r="J67" i="5"/>
  <c r="J34" i="5"/>
  <c r="AG80" i="1"/>
  <c r="AN80" i="1" s="1"/>
  <c r="J41" i="15"/>
  <c r="AG76" i="1"/>
  <c r="J43" i="12"/>
  <c r="AG64" i="1"/>
  <c r="AN64" i="1" s="1"/>
  <c r="J43" i="6"/>
  <c r="J63" i="14"/>
  <c r="J32" i="14"/>
  <c r="J67" i="4"/>
  <c r="J34" i="4"/>
  <c r="AV54" i="1"/>
  <c r="W29" i="1"/>
  <c r="J43" i="10"/>
  <c r="AG73" i="1"/>
  <c r="AG57" i="1"/>
  <c r="AN57" i="1" s="1"/>
  <c r="J41" i="3"/>
  <c r="AX54" i="1"/>
  <c r="W31" i="1"/>
  <c r="AG71" i="1"/>
  <c r="J43" i="9"/>
  <c r="AK29" i="1" l="1"/>
  <c r="AG61" i="1"/>
  <c r="J43" i="4"/>
  <c r="AG79" i="1"/>
  <c r="J41" i="14"/>
  <c r="AN73" i="1"/>
  <c r="AG72" i="1"/>
  <c r="AN72" i="1" s="1"/>
  <c r="AG70" i="1"/>
  <c r="AN71" i="1"/>
  <c r="AN66" i="1"/>
  <c r="AG65" i="1"/>
  <c r="AN65" i="1" s="1"/>
  <c r="AW54" i="1"/>
  <c r="AK30" i="1" s="1"/>
  <c r="W30" i="1"/>
  <c r="AG75" i="1"/>
  <c r="AN75" i="1" s="1"/>
  <c r="AN76" i="1"/>
  <c r="J43" i="5"/>
  <c r="AG63" i="1"/>
  <c r="AN56" i="1"/>
  <c r="AG55" i="1"/>
  <c r="AN61" i="1" l="1"/>
  <c r="AG60" i="1"/>
  <c r="AG62" i="1"/>
  <c r="AN62" i="1" s="1"/>
  <c r="AN63" i="1"/>
  <c r="AT54" i="1"/>
  <c r="AG78" i="1"/>
  <c r="AN78" i="1" s="1"/>
  <c r="AN79" i="1"/>
  <c r="AN55" i="1"/>
  <c r="AG69" i="1"/>
  <c r="AN70" i="1"/>
  <c r="AN69" i="1" l="1"/>
  <c r="AG68" i="1"/>
  <c r="AN68" i="1" s="1"/>
  <c r="AG59" i="1"/>
  <c r="AN60" i="1"/>
  <c r="AN59" i="1" l="1"/>
  <c r="AG58" i="1"/>
  <c r="AN58" i="1" l="1"/>
  <c r="AG54" i="1"/>
  <c r="AK26" i="1" l="1"/>
  <c r="AK35" i="1" s="1"/>
  <c r="AN54" i="1"/>
</calcChain>
</file>

<file path=xl/sharedStrings.xml><?xml version="1.0" encoding="utf-8"?>
<sst xmlns="http://schemas.openxmlformats.org/spreadsheetml/2006/main" count="26499" uniqueCount="1884">
  <si>
    <t>Export Komplet</t>
  </si>
  <si>
    <t/>
  </si>
  <si>
    <t>2.0</t>
  </si>
  <si>
    <t>False</t>
  </si>
  <si>
    <t>{300cb986-04a2-4d05-98b8-fc14c7b48ce4}</t>
  </si>
  <si>
    <t>&gt;&gt;  skryté sloupce  &lt;&lt;</t>
  </si>
  <si>
    <t>0,01</t>
  </si>
  <si>
    <t>21</t>
  </si>
  <si>
    <t>15</t>
  </si>
  <si>
    <t>REKAPITULACE STAVBY</t>
  </si>
  <si>
    <t>v ---  níže se nacházejí doplnkové a pomocné údaje k sestavám  --- v</t>
  </si>
  <si>
    <t>Návod na vyplnění</t>
  </si>
  <si>
    <t>0,001</t>
  </si>
  <si>
    <t>Kód:</t>
  </si>
  <si>
    <t>2016-037</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</si>
  <si>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</si>
  <si>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</si>
  <si>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II/332, III/27212, III/3323 Straky</t>
  </si>
  <si>
    <t>KSO:</t>
  </si>
  <si>
    <t>CC-CZ:</t>
  </si>
  <si>
    <t>Místo:</t>
  </si>
  <si>
    <t>Straky</t>
  </si>
  <si>
    <t>Datum:</t>
  </si>
  <si>
    <t>7. 5. 2019</t>
  </si>
  <si>
    <t>Zadavatel:</t>
  </si>
  <si>
    <t>IČ:</t>
  </si>
  <si>
    <t>00066001</t>
  </si>
  <si>
    <t>Krajská správa a údržba silnic Středočeského kraje</t>
  </si>
  <si>
    <t>DIČ:</t>
  </si>
  <si>
    <t>CZ00066001</t>
  </si>
  <si>
    <t>Uchazeč:</t>
  </si>
  <si>
    <t>Vyplň údaj</t>
  </si>
  <si>
    <t>Projektant:</t>
  </si>
  <si>
    <t>27086135</t>
  </si>
  <si>
    <t>CR Project s.r.o.</t>
  </si>
  <si>
    <t>CZ27086135</t>
  </si>
  <si>
    <t>True</t>
  </si>
  <si>
    <t>Zpracovatel:</t>
  </si>
  <si>
    <t>Josef Nentwich</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</si>
  <si>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</si>
  <si>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Rozpočet (soupis prací) je vypracován na základě projektové dokumentace - jedná se o odhad nákladů._x000D_
Veškeré položky rozpočtu (soupisu prací) je bezpodmínečně nutné provádět (případně oceňovat) dle projektové dokumentace, která je jednoznačně nadřazená tomuto rozpočtu (soupisu prací)._x000D_
Tato nadřazená projektová dokumentace určuje, doplňuje, případně dopřesňuje obsah jednotlivých položek tohoto rozpočtu (výkazu výměr), případně může tento rozpočet (výkaz výměr) rozšířit o další položky._x000D_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</si>
  <si>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</si>
  <si>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</si>
  <si>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</si>
  <si>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</si>
  <si>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</si>
  <si>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</si>
  <si>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</si>
  <si>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</si>
  <si>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</si>
  <si>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</si>
  <si>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</si>
  <si>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</si>
  <si>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</si>
  <si>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</si>
  <si>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</si>
  <si>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</si>
  <si>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</si>
  <si>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</si>
  <si>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</si>
  <si>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</si>
  <si>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</si>
  <si>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</si>
  <si>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</si>
  <si>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</si>
  <si>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</si>
  <si>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</si>
  <si>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</si>
  <si>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</si>
  <si>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</si>
  <si>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</si>
  <si>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</si>
  <si>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</si>
  <si>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</si>
  <si>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</si>
  <si>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</si>
  <si>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</si>
  <si>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</si>
  <si>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</si>
  <si>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ETAPA 1</t>
  </si>
  <si>
    <t>SO.101 - Komunikace III/27212</t>
  </si>
  <si>
    <t>STA</t>
  </si>
  <si>
    <t>1</t>
  </si>
  <si>
    <t>{3d92481d-77f5-4728-ac8e-8188cbee545d}</t>
  </si>
  <si>
    <t>2</t>
  </si>
  <si>
    <t>/</t>
  </si>
  <si>
    <t>SO.101</t>
  </si>
  <si>
    <t>Soupis</t>
  </si>
  <si>
    <t>{5121b253-b1c9-4bdf-a8d2-671e3ab79183}</t>
  </si>
  <si>
    <t>VoN.101</t>
  </si>
  <si>
    <t>Vedlejší a ostatní náklady</t>
  </si>
  <si>
    <t>{d4c717c7-5280-4efb-bbb1-06cf6d9c78f0}</t>
  </si>
  <si>
    <t>ETAPA 2</t>
  </si>
  <si>
    <t>SO.102a - Komunikace II/332 - Krchleby</t>
  </si>
  <si>
    <t>{7c1c955b-b3ec-4d74-b2ce-8048cf9d39dc}</t>
  </si>
  <si>
    <t>Způsobilé výdaje</t>
  </si>
  <si>
    <t>{98e4ff9d-2a1e-4a43-bd2e-9b0f041402da}</t>
  </si>
  <si>
    <t>1.1</t>
  </si>
  <si>
    <t>Hlavní aktivity projektu</t>
  </si>
  <si>
    <t>3</t>
  </si>
  <si>
    <t>{53ea0570-7273-4c86-8e78-fb1ffede9444}</t>
  </si>
  <si>
    <t>SO.102a.H</t>
  </si>
  <si>
    <t>SO.102a.H - Komunikace II/332 - Krchleby</t>
  </si>
  <si>
    <t>4</t>
  </si>
  <si>
    <t>{8e8ec81c-7d51-42aa-8581-e122dc657c63}</t>
  </si>
  <si>
    <t>1.2</t>
  </si>
  <si>
    <t>Vedlejší aktivity projektu</t>
  </si>
  <si>
    <t>{521409f4-cb8b-41bc-839e-d5ab8156e559}</t>
  </si>
  <si>
    <t>SO.102a.V</t>
  </si>
  <si>
    <t>SO.102a.V - Komunikace II/332 - Krchleby</t>
  </si>
  <si>
    <t>{2b6c5c76-fe4d-4d07-97f4-4073183c5a93}</t>
  </si>
  <si>
    <t>VoN.102a.V</t>
  </si>
  <si>
    <t>{6ee38029-1424-476f-813f-631744822911}</t>
  </si>
  <si>
    <t>Nezpůsobilé výdaje</t>
  </si>
  <si>
    <t>{59310c86-fbe5-4e60-bf69-359628c1ef95}</t>
  </si>
  <si>
    <t>SO.102a.N</t>
  </si>
  <si>
    <t>SO.102a.N - Komunikace II/332 - Krchleby</t>
  </si>
  <si>
    <t>{f36dfcda-17d8-4dd4-b506-60b2daf6d292}</t>
  </si>
  <si>
    <t>VoN.102a.N</t>
  </si>
  <si>
    <t>{d6c7f341-05c2-4aaa-be82-52bf9e6ad8eb}</t>
  </si>
  <si>
    <t>ETAPA 3</t>
  </si>
  <si>
    <t>SO.102b - Komunikace II/332 - Zbožíčko</t>
  </si>
  <si>
    <t>{2a06c06e-a6fe-4f86-839f-23f52aca5578}</t>
  </si>
  <si>
    <t>{b2da6cc7-7a71-4b9b-8475-3e7077f24fdf}</t>
  </si>
  <si>
    <t>{1f48621f-cafb-4161-99dd-17d4b09864bf}</t>
  </si>
  <si>
    <t>SO.102b.H</t>
  </si>
  <si>
    <t>SO.102b.H - Komunikace II/332 - Zbožíčko</t>
  </si>
  <si>
    <t>{493a3e34-9085-4038-9bcf-d03f0afd41a2}</t>
  </si>
  <si>
    <t>{0f28dd38-d10f-474b-8a19-a239fc26f02a}</t>
  </si>
  <si>
    <t>SO.102b.V</t>
  </si>
  <si>
    <t>SO.102b.V - Komunikace II/332 - Zbožíčko</t>
  </si>
  <si>
    <t>{13adaf51-e4eb-4e62-9fec-b9796ddffe28}</t>
  </si>
  <si>
    <t>VoN.102b.V</t>
  </si>
  <si>
    <t>{8338fca6-4c58-400a-b155-9fb4b64f2a67}</t>
  </si>
  <si>
    <t>{cb208415-2fd1-49e3-a732-2c34fbd31d9a}</t>
  </si>
  <si>
    <t>SO.102b.N</t>
  </si>
  <si>
    <t>SO.102.N - Komunikace II/332 - Zbožíčko</t>
  </si>
  <si>
    <t>{1e8920ac-af0e-490a-b519-acd4afab7c6f}</t>
  </si>
  <si>
    <t>VoN.102b.N</t>
  </si>
  <si>
    <t>{6ecc9628-931a-4fda-8923-5fecc654d1a1}</t>
  </si>
  <si>
    <t>ETAPA 4</t>
  </si>
  <si>
    <t>SO.103 - Komunikace III/3323 - Čilec</t>
  </si>
  <si>
    <t>{a5c95898-5da7-4b44-a467-4f2fda68e279}</t>
  </si>
  <si>
    <t>SO.103</t>
  </si>
  <si>
    <t>{6b0174b4-5d05-4ad8-aab4-50abda240a20}</t>
  </si>
  <si>
    <t>VoN.103</t>
  </si>
  <si>
    <t>{8b5dc7ca-a627-4ae1-836b-5dcdc8119129}</t>
  </si>
  <si>
    <t>KRYCÍ LIST SOUPISU PRACÍ</t>
  </si>
  <si>
    <t>Objekt:</t>
  </si>
  <si>
    <t>ETAPA 1 - SO.101 - Komunikace III/27212</t>
  </si>
  <si>
    <t>Soupis:</t>
  </si>
  <si>
    <t>SO.101 - SO.101 - Komunikace III/27212</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</si>
  <si>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 .......................... Soupis výkonů je zpracován s výhradou, jako nezávazný, dle §2622 zák. č. 89/2012 Sb. NOZ. .......................... Rozpočet (soupis prací) je vypracován na základě projektové dokumentace - jedná se o odhad nákladů. Veškeré položky rozpočtu (soupisu prací) je bezpodmínečně nutné provádět (případně oceňovat) dle projektové dokumentace, která je jednoznačně nadřazená tomuto rozpočtu (soupisu prací). Tato nadřazená projektová dokumentace určuje, doplňuje, případně dopřesňuje obsah jednotlivých položek tohoto rozpočtu (výkazu výměr), případně může tento rozpočet (výkaz výměr) rozšířit o další položky.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 .......................... Vzhledem k charakteru stavby a to liniová, byly všechny plošné výměry ve výkazu výměr odečteny ze situace ve formátu dwg.</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</si>
  <si>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</si>
  <si>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</si>
  <si>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</si>
  <si>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</si>
  <si>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</si>
  <si>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</si>
  <si>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</si>
  <si>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</si>
  <si>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</si>
  <si>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</si>
  <si>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R13 - Odstranění zeleně</t>
  </si>
  <si>
    <t xml:space="preserve">      R14 - Založení zeleně</t>
  </si>
  <si>
    <t xml:space="preserve">    5 - Komunikace</t>
  </si>
  <si>
    <t xml:space="preserve">      R50 - Podkladní vrstvy</t>
  </si>
  <si>
    <t xml:space="preserve">      R51 - Komunikace pro automobilovou dopravu - asfalt</t>
  </si>
  <si>
    <t xml:space="preserve">      R55 - Pojížděná komunikace pro pěší - vjezdy - zámková dlažba</t>
  </si>
  <si>
    <t xml:space="preserve">      R56 - Komunikace pro pěší ze zámkové dlažby</t>
  </si>
  <si>
    <t xml:space="preserve">    8 - Trubní vedení</t>
  </si>
  <si>
    <t xml:space="preserve">      R80 - Společné práce pro trubní vedení</t>
  </si>
  <si>
    <t xml:space="preserve">      R81 - Napojení odvodňovačů</t>
  </si>
  <si>
    <t xml:space="preserve">      R82 - Uliční vpusti</t>
  </si>
  <si>
    <t xml:space="preserve">      R85 - Drenážní potrubí</t>
  </si>
  <si>
    <t xml:space="preserve">    9 - Ostatní konstrukce a práce-bourání</t>
  </si>
  <si>
    <t xml:space="preserve">      R90 - Společné práce pro bourání a konstrukce</t>
  </si>
  <si>
    <t xml:space="preserve">      R95 - Osazení obrub a linek</t>
  </si>
  <si>
    <t xml:space="preserve">      R96 - Bourání konstrukcí vozovek</t>
  </si>
  <si>
    <t xml:space="preserve">      R97 - Ostatní bourací práce</t>
  </si>
  <si>
    <t xml:space="preserve">      R98 - Vodorovné dopravní značení</t>
  </si>
  <si>
    <t xml:space="preserve">      R99 - Svislé dopravní značení</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</si>
  <si>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</si>
  <si>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</si>
  <si>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</si>
  <si>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</si>
  <si>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</si>
  <si>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</si>
  <si>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</si>
  <si>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</si>
  <si>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</si>
  <si>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</si>
  <si>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</si>
  <si>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</si>
  <si>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</si>
  <si>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</si>
  <si>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</si>
  <si>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</si>
  <si>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</si>
  <si>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</si>
  <si>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</si>
  <si>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</si>
  <si>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</si>
  <si>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167101R11</t>
  </si>
  <si>
    <t>Nákup zeminy schopné zúrodnění včetně naložení a dovozu na místo použití</t>
  </si>
  <si>
    <t>m3</t>
  </si>
  <si>
    <t>-1863204417</t>
  </si>
  <si>
    <t>VV</t>
  </si>
  <si>
    <t>26,0*0,250-4,20</t>
  </si>
  <si>
    <t>167101102</t>
  </si>
  <si>
    <t>Nakládání výkopku z hornin tř. 1 až 4 přes 100 m3</t>
  </si>
  <si>
    <t>CS ÚRS 2018 02</t>
  </si>
  <si>
    <t>83548401</t>
  </si>
  <si>
    <t>Nakládání na mezideponii pro násypy, zásypy a zpětné použití ornice:</t>
  </si>
  <si>
    <t>4,20 "- ornice"</t>
  </si>
  <si>
    <t>162301101</t>
  </si>
  <si>
    <t>Vodorovné přemístění do 500 m výkopku/sypaniny z horniny tř. 1 až 4</t>
  </si>
  <si>
    <t>841414012</t>
  </si>
  <si>
    <t>Dovoz materiálu z mezideponie na místo použití</t>
  </si>
  <si>
    <t>162701105</t>
  </si>
  <si>
    <t>Vodorovné přemístění do 10000 m výkopku/sypaniny z horniny tř. 1 až 4</t>
  </si>
  <si>
    <t>-1647325059</t>
  </si>
  <si>
    <t>Odvoz výkopku na skládku:</t>
  </si>
  <si>
    <t>336,576 "- z komunikací"</t>
  </si>
  <si>
    <t>11,475 "- z hloubení jam"</t>
  </si>
  <si>
    <t>38,70 "- z hloubení rýh š. do 600 mm"</t>
  </si>
  <si>
    <t>118,80 "- z hloubení rýh š. do 2000 mm"</t>
  </si>
  <si>
    <t>Součet</t>
  </si>
  <si>
    <t>5</t>
  </si>
  <si>
    <t>171201201</t>
  </si>
  <si>
    <t>Uložení sypaniny na skládky</t>
  </si>
  <si>
    <t>841387388</t>
  </si>
  <si>
    <t>505,551 "- viz. položka č. 162701105 - Vodorovné přemístění výkopku na skládku"</t>
  </si>
  <si>
    <t>6</t>
  </si>
  <si>
    <t>171201211</t>
  </si>
  <si>
    <t>Poplatek za uložení stavebního odpadu - zeminy a kameniva na skládce</t>
  </si>
  <si>
    <t>t</t>
  </si>
  <si>
    <t>2058862240</t>
  </si>
  <si>
    <t>505,551*1,85 "- viz. položka č. 162701105 - Vodorovné přemístění výkopku na skládku"</t>
  </si>
  <si>
    <t>7</t>
  </si>
  <si>
    <t>181951102</t>
  </si>
  <si>
    <t>Úprava pláně v hornině tř. 1 až 4 se zhutněním</t>
  </si>
  <si>
    <t>m2</t>
  </si>
  <si>
    <t>1020657222</t>
  </si>
  <si>
    <t>Pro komunikace a zpevněné plochy:</t>
  </si>
  <si>
    <t>643,50*1,11 "- komunikace pro aut. dopravu - asfalt"</t>
  </si>
  <si>
    <t>14,0*1,11 "- komunikace pro pěší - zámk. dlažba"</t>
  </si>
  <si>
    <t>68,0*1,11 "- vjezdy"</t>
  </si>
  <si>
    <t>R11</t>
  </si>
  <si>
    <t>Zemní práce pro komunikace</t>
  </si>
  <si>
    <t>8</t>
  </si>
  <si>
    <t>122202202</t>
  </si>
  <si>
    <t>Odkopávky a prokopávky nezapažené pro silnice objemu do 1000 m3 v hornině tř. 3</t>
  </si>
  <si>
    <t>1800571566</t>
  </si>
  <si>
    <t>Odkop pro spodní stavbu komunikací:</t>
  </si>
  <si>
    <t>0,020*643,50*1,11 "- komunikace pro aut. dopravu - asfalt"</t>
  </si>
  <si>
    <t>0,020*14,0*1,05 "- komunikace pro pěší - zámk. dlažba"</t>
  </si>
  <si>
    <t>0,020*68,0*1,05 "- vjezdy"</t>
  </si>
  <si>
    <t>Mezisoučet</t>
  </si>
  <si>
    <t>Odkop pro výměnu podloží:</t>
  </si>
  <si>
    <t>0,300*14,0*1,11 "- komunikace pro pěší - zámk. dlažba"</t>
  </si>
  <si>
    <t>0,400*643,50*1,11 "- komunikace pro aut. dopravu - asfalt"</t>
  </si>
  <si>
    <t>0,400*68,0*1,11 "- vjezdy"</t>
  </si>
  <si>
    <t>9</t>
  </si>
  <si>
    <t>122202209</t>
  </si>
  <si>
    <t>Příplatek k odkopávkám a prokopávkám pro silnice v hornině tř. 3 za lepivost</t>
  </si>
  <si>
    <t>1391120609</t>
  </si>
  <si>
    <t>336,576 "- viz. položka 122202201 - Odkopávky pro silnice"</t>
  </si>
  <si>
    <t>10</t>
  </si>
  <si>
    <t>120001101</t>
  </si>
  <si>
    <t>Příplatek za ztížení odkopávky nebo prokkopávky v blízkosti inženýrských sítí</t>
  </si>
  <si>
    <t>-2062620411</t>
  </si>
  <si>
    <t>Uvažováno s 15,0% objemu:</t>
  </si>
  <si>
    <t>336,576*0,15</t>
  </si>
  <si>
    <t>R12</t>
  </si>
  <si>
    <t>Zemní práce pro odvodnění komunikací</t>
  </si>
  <si>
    <t>11</t>
  </si>
  <si>
    <t>131201101</t>
  </si>
  <si>
    <t>Hloubení jam nezapažených v hornině tř. 3 objemu do 100 m3</t>
  </si>
  <si>
    <t>68519809</t>
  </si>
  <si>
    <t>3*2,25*1,70 "- UV"</t>
  </si>
  <si>
    <t>12</t>
  </si>
  <si>
    <t>131201109</t>
  </si>
  <si>
    <t>Příplatek za lepivost u hloubení jam nezapažených v hornině tř. 3</t>
  </si>
  <si>
    <t>-136839006</t>
  </si>
  <si>
    <t>11,475 "- Viz. pol. č. 131201101 - Hloubení jam nezapažených ve tř. 3"</t>
  </si>
  <si>
    <t>13</t>
  </si>
  <si>
    <t>132201101</t>
  </si>
  <si>
    <t>Hloubení rýh š do 600 mm v hornině tř. 3 objemu do 100 m3</t>
  </si>
  <si>
    <t>-1999190722</t>
  </si>
  <si>
    <t>0,60*0,50*129,0 "- pro drenáž"</t>
  </si>
  <si>
    <t>14</t>
  </si>
  <si>
    <t>132201109</t>
  </si>
  <si>
    <t>Příplatek za lepivost k hloubení rýh š do 600 mm v hornině tř. 3</t>
  </si>
  <si>
    <t>-463454584</t>
  </si>
  <si>
    <t>38,70 "- Viz. pol. č. 132201102 - Hloubení rýh š. do 600 mm "</t>
  </si>
  <si>
    <t>132201201</t>
  </si>
  <si>
    <t>Hloubení rýh š do 2000 mm v hornině tř. 3 objemu do 100 m3</t>
  </si>
  <si>
    <t>-306929818</t>
  </si>
  <si>
    <t>1,0*1,70*18,0 "- napojení odvodnění - UV"</t>
  </si>
  <si>
    <t>1,50*1,40*42,0 "- obnova odvodnění na KÚ"</t>
  </si>
  <si>
    <t>16</t>
  </si>
  <si>
    <t>132201209</t>
  </si>
  <si>
    <t>Příplatek za lepivost k hloubení rýh š do 2000 mm v hornině tř. 3</t>
  </si>
  <si>
    <t>949222273</t>
  </si>
  <si>
    <t>118,80 "- Viz. pol. č. 132201202 - Hloubení rýh š. do 2000 mm "</t>
  </si>
  <si>
    <t>17</t>
  </si>
  <si>
    <t>151101102</t>
  </si>
  <si>
    <t>Zřízení příložného pažení a rozepření stěn rýh hl do 4 m</t>
  </si>
  <si>
    <t>-1664061751</t>
  </si>
  <si>
    <t>4*3*1,50*1,70 "- UV"</t>
  </si>
  <si>
    <t>2*1,70*18,0 "- napojení odvodnění - UV"</t>
  </si>
  <si>
    <t>18</t>
  </si>
  <si>
    <t>151101112</t>
  </si>
  <si>
    <t>Odstranění příložného pažení a rozepření stěn rýh hl do 4 m</t>
  </si>
  <si>
    <t>-1845911181</t>
  </si>
  <si>
    <t>91,80 "- viz pol.č. 151101102 Zřízení příložného pažení"</t>
  </si>
  <si>
    <t>19</t>
  </si>
  <si>
    <t>161101101</t>
  </si>
  <si>
    <t>Svislé přemístění výkopku z horniny tř. 1 až 4 hl výkopu do 2,5 m</t>
  </si>
  <si>
    <t>1819542600</t>
  </si>
  <si>
    <t>11,475"- z hloubení jam"</t>
  </si>
  <si>
    <t>30,60 "- z hloubení rýh š. do 2000 mm"</t>
  </si>
  <si>
    <t>20</t>
  </si>
  <si>
    <t>174101101</t>
  </si>
  <si>
    <t>Zásyp jam, šachet rýh nebo kolem objektů sypaninou se zhutněním</t>
  </si>
  <si>
    <t>-239952143</t>
  </si>
  <si>
    <t>3*2,05*1,70 "- UV"</t>
  </si>
  <si>
    <t>1,0*1,50*18,0 "- napojení odvodnění - UV"</t>
  </si>
  <si>
    <t>M</t>
  </si>
  <si>
    <t>583312001</t>
  </si>
  <si>
    <t>kamenivo těžené zásypový materiál</t>
  </si>
  <si>
    <t>31889895</t>
  </si>
  <si>
    <t>Uvažováno 2050 kg/m3:</t>
  </si>
  <si>
    <t>3*2,05*1,70*2,050 "- UV"</t>
  </si>
  <si>
    <t>1,0*1,50*18,0*2,050 "- napojení odvodnění - UV"</t>
  </si>
  <si>
    <t>R13</t>
  </si>
  <si>
    <t>Odstranění zeleně</t>
  </si>
  <si>
    <t>22</t>
  </si>
  <si>
    <t>121101103</t>
  </si>
  <si>
    <t>Sejmutí ornice s přemístěním na vzdálenost do 250 m</t>
  </si>
  <si>
    <t>2146815599</t>
  </si>
  <si>
    <t>odhadovaná tl. humózní vrstvy 100 mm</t>
  </si>
  <si>
    <t>Odvoz na mezideponii na staveništi</t>
  </si>
  <si>
    <t>0,100*(3,50+26,50+12,0)</t>
  </si>
  <si>
    <t>R14</t>
  </si>
  <si>
    <t>Založení zeleně</t>
  </si>
  <si>
    <t>23</t>
  </si>
  <si>
    <t>184802211</t>
  </si>
  <si>
    <t>Chemické odplevelení před založením kultury nad 20 m2 postřikem na široko ve svahu do 1:2</t>
  </si>
  <si>
    <t>1186916112</t>
  </si>
  <si>
    <t>22,0+4,0</t>
  </si>
  <si>
    <t>24</t>
  </si>
  <si>
    <t>183402121</t>
  </si>
  <si>
    <t>Rozrušení půdy souvislé plochy do 500 m2 hloubky do 150 mm v rovině a svahu do 1:5</t>
  </si>
  <si>
    <t>866511903</t>
  </si>
  <si>
    <t>26,0 "- Viz. pol. č. 184802211 - Chemické odplevelení před založením kultury"</t>
  </si>
  <si>
    <t>25</t>
  </si>
  <si>
    <t>182301124</t>
  </si>
  <si>
    <t>Rozprostření ornice pl do 500 m2 ve svahu přes 1:5 tl vrstvy do 250 mm</t>
  </si>
  <si>
    <t>-110474994</t>
  </si>
  <si>
    <t>26</t>
  </si>
  <si>
    <t>181111121</t>
  </si>
  <si>
    <t>Plošná úprava terénu do 500 m2 zemina tř 1 až 4 nerovnosti do 150 mm v rovinně a svahu do 1:5</t>
  </si>
  <si>
    <t>1959396776</t>
  </si>
  <si>
    <t>Úprava podorničí</t>
  </si>
  <si>
    <t>26,0 "- Viz. pol. č. 183402131 - Rozrušení půdy na hl. 150 mm"</t>
  </si>
  <si>
    <t>27</t>
  </si>
  <si>
    <t>181411131</t>
  </si>
  <si>
    <t>Založení parkového trávníku výsevem plochy do 1000 m2 v rovině a ve svahu do 1:5</t>
  </si>
  <si>
    <t>1717556421</t>
  </si>
  <si>
    <t>28</t>
  </si>
  <si>
    <t>005724000</t>
  </si>
  <si>
    <t>osivo směs travní parková sídlištní</t>
  </si>
  <si>
    <t>kg</t>
  </si>
  <si>
    <t>-1725593989</t>
  </si>
  <si>
    <t>Uvažovaná spotřeba 0,015 kg/m2</t>
  </si>
  <si>
    <t>0,015*26,0</t>
  </si>
  <si>
    <t>29</t>
  </si>
  <si>
    <t>185811211</t>
  </si>
  <si>
    <t>Vyhrabání trávníku souvislé plochy do 1000 m2 v rovině a svahu do 1:5</t>
  </si>
  <si>
    <t>-1099715220</t>
  </si>
  <si>
    <t>30</t>
  </si>
  <si>
    <t>111151121</t>
  </si>
  <si>
    <t>Pokosení trávníku parkového plochy do 1000 m2 s odvozem do 20 km v rovině a svahu do 1:5</t>
  </si>
  <si>
    <t>-703284161</t>
  </si>
  <si>
    <t>31</t>
  </si>
  <si>
    <t>185802113</t>
  </si>
  <si>
    <t>Hnojení půdy umělým hnojivem na široko v rovině a svahu do 1:5</t>
  </si>
  <si>
    <t>-1192647194</t>
  </si>
  <si>
    <t>Uvažovaná spotřeba 0,00005 t/m2</t>
  </si>
  <si>
    <t>0,00005*26,0</t>
  </si>
  <si>
    <t>Komunikace</t>
  </si>
  <si>
    <t>R50</t>
  </si>
  <si>
    <t>Podkladní vrstvy</t>
  </si>
  <si>
    <t>32</t>
  </si>
  <si>
    <t>564851111</t>
  </si>
  <si>
    <t>Podklad ze štěrkodrtě ŠD tl 150 mm</t>
  </si>
  <si>
    <t>-413399441</t>
  </si>
  <si>
    <t>Podkladní vrstvy:</t>
  </si>
  <si>
    <t>2*643,50*1,11 "- komunikace pro aut. dopravu - asfalt - 2 vrstvy"</t>
  </si>
  <si>
    <t>14,0*1,05 "- komunikace pro pěší - zámk. dlažba"</t>
  </si>
  <si>
    <t>33</t>
  </si>
  <si>
    <t>564871111</t>
  </si>
  <si>
    <t>Podklad ze štěrkodrtě ŠD tl 250 mm</t>
  </si>
  <si>
    <t>-207680199</t>
  </si>
  <si>
    <t>68,0*1,05 "- vjezdy"</t>
  </si>
  <si>
    <t>Obrusné vrstvy:</t>
  </si>
  <si>
    <t>4,0+11,50 "- štěrkové plochy"</t>
  </si>
  <si>
    <t>34</t>
  </si>
  <si>
    <t>564551111</t>
  </si>
  <si>
    <t>Zřízení podsypu nebo podkladu ze sypaniny tl 150 mm</t>
  </si>
  <si>
    <t>1091510130</t>
  </si>
  <si>
    <t>Výměna podloží - 2 vrstvy - celková tl. 300 mm:</t>
  </si>
  <si>
    <t>2*14,0*1,11 "- komunikace pro pěší - zámk. dlažba"</t>
  </si>
  <si>
    <t>35</t>
  </si>
  <si>
    <t>564561111</t>
  </si>
  <si>
    <t>Zřízení podsypu nebo podkladu ze sypaniny tl 200 mm</t>
  </si>
  <si>
    <t>805822435</t>
  </si>
  <si>
    <t>Výměna podloží - 2 vrstvy - celková tl. 400 mm:</t>
  </si>
  <si>
    <t>2*643,50*1,11 "- komunikace pro aut. dopravu - asfalt"</t>
  </si>
  <si>
    <t>2*68,0*1,11 "- vjezdy"</t>
  </si>
  <si>
    <t>36</t>
  </si>
  <si>
    <t>58344197</t>
  </si>
  <si>
    <t>štěrkodrť frakce 0/63</t>
  </si>
  <si>
    <t>-2025486443</t>
  </si>
  <si>
    <t>Výměna podloží - celková tl. 300 mm:</t>
  </si>
  <si>
    <t>2,45*0,300*14,0*1,11 "- komunikace pro pěší - zámk. dlažba"</t>
  </si>
  <si>
    <t>Výměna podloží - celková tl. 400 mm:</t>
  </si>
  <si>
    <t>2,45*0,400*643,50*1,11 "- komunikace pro aut. dopravu - asfalt"</t>
  </si>
  <si>
    <t>2,45*0,400*68,0*1,11 "- vjezdy"</t>
  </si>
  <si>
    <t>R51</t>
  </si>
  <si>
    <t>Komunikace pro automobilovou dopravu - asfalt</t>
  </si>
  <si>
    <t>37</t>
  </si>
  <si>
    <t>577134121</t>
  </si>
  <si>
    <t>Asfaltový beton vrstva obrusná ACO 11 (ABS) tř. I tl 40 mm š přes 3 m z nemodifikovaného asfaltu</t>
  </si>
  <si>
    <t>-1846687415</t>
  </si>
  <si>
    <t>643,50 "- komunikace pro aut. dopravu"</t>
  </si>
  <si>
    <t>6,50 "- napojení na stávající komunikace"</t>
  </si>
  <si>
    <t>38</t>
  </si>
  <si>
    <t>573231106</t>
  </si>
  <si>
    <t>Postřik živičný spojovací ze silniční emulze v množství 0,30 kg/m2</t>
  </si>
  <si>
    <t>1497550412</t>
  </si>
  <si>
    <t>2*643,50 "- komunikace pro aut. dopravu"</t>
  </si>
  <si>
    <t>39</t>
  </si>
  <si>
    <t>577155122</t>
  </si>
  <si>
    <t>Asfaltový beton vrstva ložní ACL 16 (ABH) tl 60 mm š přes 3 m z nemodifikovaného asfaltu</t>
  </si>
  <si>
    <t>1935203880</t>
  </si>
  <si>
    <t>40</t>
  </si>
  <si>
    <t>565135121</t>
  </si>
  <si>
    <t>Asfaltový beton vrstva podkladní ACP 16 (obalované kamenivo OKS) tl 50 mm š přes 3 m</t>
  </si>
  <si>
    <t>1612306760</t>
  </si>
  <si>
    <t>41</t>
  </si>
  <si>
    <t>573191111</t>
  </si>
  <si>
    <t>Postřik infiltrační kationaktivní emulzí v množství 1 kg/m2</t>
  </si>
  <si>
    <t>1263875253</t>
  </si>
  <si>
    <t>R55</t>
  </si>
  <si>
    <t>Pojížděná komunikace pro pěší - vjezdy - zámková dlažba</t>
  </si>
  <si>
    <t>42</t>
  </si>
  <si>
    <t>596212210</t>
  </si>
  <si>
    <t>Kladení zámkové dlažby pozemních komunikací tl 80 mm skupiny A pl do 50 m2</t>
  </si>
  <si>
    <t>-1309580042</t>
  </si>
  <si>
    <t>27,0+4,50+36,50 "- vjezdy"</t>
  </si>
  <si>
    <t>43</t>
  </si>
  <si>
    <t>59245020</t>
  </si>
  <si>
    <t>dlažba skladebná betonová 20x10x8 cm přírodní</t>
  </si>
  <si>
    <t>-1069646096</t>
  </si>
  <si>
    <t>"Ztratné 2,0% -" 68,0*0,02</t>
  </si>
  <si>
    <t>R56</t>
  </si>
  <si>
    <t>Komunikace pro pěší ze zámkové dlažby</t>
  </si>
  <si>
    <t>44</t>
  </si>
  <si>
    <t>596211110</t>
  </si>
  <si>
    <t>Kladení zámkové dlažby komunikací pro pěší tl 60 mm skupiny A pl do 50 m2</t>
  </si>
  <si>
    <t>-1829753317</t>
  </si>
  <si>
    <t>14,0</t>
  </si>
  <si>
    <t>45</t>
  </si>
  <si>
    <t>59245018</t>
  </si>
  <si>
    <t>dlažba skladebná betonová 20x10x6 cm přírodní</t>
  </si>
  <si>
    <t>-1984982138</t>
  </si>
  <si>
    <t>"Ztratné 2,0% -" 14,0*0,02</t>
  </si>
  <si>
    <t>Trubní vedení</t>
  </si>
  <si>
    <t>R80</t>
  </si>
  <si>
    <t>Společné práce pro trubní vedení</t>
  </si>
  <si>
    <t>46</t>
  </si>
  <si>
    <t>899431111</t>
  </si>
  <si>
    <t>Výšková úprava uličního vstupu nebo vpusti do 200 mm zvýšením krycího hrnce, šoupěte nebo hydrantu</t>
  </si>
  <si>
    <t>kus</t>
  </si>
  <si>
    <t>968366391</t>
  </si>
  <si>
    <t>R81</t>
  </si>
  <si>
    <t>Napojení odvodňovačů</t>
  </si>
  <si>
    <t>47</t>
  </si>
  <si>
    <t>451572111</t>
  </si>
  <si>
    <t>Lože pod potrubí otevřený výkop z kameniva drobného těženého</t>
  </si>
  <si>
    <t>1017398088</t>
  </si>
  <si>
    <t>1,0*0,30*18,0 "- přípojky UV"</t>
  </si>
  <si>
    <t>1,50*0,30*42,0 "- obnova odvodnění na KÚ"</t>
  </si>
  <si>
    <t>48</t>
  </si>
  <si>
    <t>871350310</t>
  </si>
  <si>
    <t>Montáž kanalizačního potrubí hladkého plnostěnného SN 10 z polypropylenu DN 200</t>
  </si>
  <si>
    <t>m</t>
  </si>
  <si>
    <t>261955868</t>
  </si>
  <si>
    <t>7,0+2,0+9,0  "- napojení odvodnění"</t>
  </si>
  <si>
    <t>49</t>
  </si>
  <si>
    <t>28617004</t>
  </si>
  <si>
    <t>trubka kanalizační PP plnostěnná třívrstvá DN 200x1000 mm SN 10</t>
  </si>
  <si>
    <t>531433978</t>
  </si>
  <si>
    <t>"Prořez 5,0% -" 18,0*0,05</t>
  </si>
  <si>
    <t>50</t>
  </si>
  <si>
    <t>877355211</t>
  </si>
  <si>
    <t>Montáž tvarovek z tvrdého PVC-systém KG nebo z polypropylenu-systém KG 2000 jednoosé DN 200</t>
  </si>
  <si>
    <t>2145837636</t>
  </si>
  <si>
    <t>2*3 "- napojení odvodnění"</t>
  </si>
  <si>
    <t>51</t>
  </si>
  <si>
    <t>28617183</t>
  </si>
  <si>
    <t>koleno kanalizační PP SN 16 45 ° DN 200</t>
  </si>
  <si>
    <t>663979210</t>
  </si>
  <si>
    <t>52</t>
  </si>
  <si>
    <t>894812613</t>
  </si>
  <si>
    <t>Vyříznutí a utěsnění otvoru ve stěně šachty DN 200</t>
  </si>
  <si>
    <t>404800635</t>
  </si>
  <si>
    <t>3 "- napojení odvodnění"</t>
  </si>
  <si>
    <t>53</t>
  </si>
  <si>
    <t>822392111</t>
  </si>
  <si>
    <t>Montáž potrubí z trub TZH s integrovaným těsněním otevřený výkop sklon do 20 % DN 400</t>
  </si>
  <si>
    <t>-1361553114</t>
  </si>
  <si>
    <t>42,0 "- obnova odvodnění na KÚ"</t>
  </si>
  <si>
    <t>54</t>
  </si>
  <si>
    <t>59222022</t>
  </si>
  <si>
    <t>trouba hrdlová přímá železobet. s integrovaným těsněním  40 x 250 x 7,5 cm</t>
  </si>
  <si>
    <t>-877629314</t>
  </si>
  <si>
    <t>55</t>
  </si>
  <si>
    <t>212311111</t>
  </si>
  <si>
    <t>Obetonování výstění příčného odvodnění mostu včetně žlabovky</t>
  </si>
  <si>
    <t>746793227</t>
  </si>
  <si>
    <t>1 "- obnova odvodnění na KÚ"</t>
  </si>
  <si>
    <t>56</t>
  </si>
  <si>
    <t>899623141</t>
  </si>
  <si>
    <t>Obetonování potrubí nebo zdiva stok betonem prostým tř. C 12/15 otevřený výkop</t>
  </si>
  <si>
    <t>-2083391767</t>
  </si>
  <si>
    <t>Obetonování uličních vpustí</t>
  </si>
  <si>
    <t>3*0,50</t>
  </si>
  <si>
    <t>R82</t>
  </si>
  <si>
    <t>Uliční vpusti</t>
  </si>
  <si>
    <t>57</t>
  </si>
  <si>
    <t>895941111</t>
  </si>
  <si>
    <t>Zřízení vpusti kanalizační uliční z betonových dílců typ UV-50 normální</t>
  </si>
  <si>
    <t>-1914717775</t>
  </si>
  <si>
    <t>58</t>
  </si>
  <si>
    <t>592238640</t>
  </si>
  <si>
    <t>prstenec betonový pro uliční vpusť vyrovnávací 39 x 6 x 13 cm</t>
  </si>
  <si>
    <t>534956171</t>
  </si>
  <si>
    <t>59</t>
  </si>
  <si>
    <t>592238740</t>
  </si>
  <si>
    <t>koš vysoký pro uliční vpusti, žárově zinkovaný plech,pro rám 500/300</t>
  </si>
  <si>
    <t>-1893037487</t>
  </si>
  <si>
    <t>60</t>
  </si>
  <si>
    <t>592238580</t>
  </si>
  <si>
    <t>skruž betonová pro uliční vpusť horní 45 x 57 x 5 cm</t>
  </si>
  <si>
    <t>160105092</t>
  </si>
  <si>
    <t>61</t>
  </si>
  <si>
    <t>592238540</t>
  </si>
  <si>
    <t>skruž betonová pro uliční vpusť s výtokovým otvorem PVC, 45x35x5 cm</t>
  </si>
  <si>
    <t>-72645699</t>
  </si>
  <si>
    <t>62</t>
  </si>
  <si>
    <t>592238520</t>
  </si>
  <si>
    <t>dno betonové pro uliční vpusť s kalovou prohlubní 45x30x5 cm</t>
  </si>
  <si>
    <t>1800481020</t>
  </si>
  <si>
    <t>63</t>
  </si>
  <si>
    <t>899204112</t>
  </si>
  <si>
    <t>Osazení mříží litinových včetně rámů a košů na bahno pro třídu zatížení D400, E600</t>
  </si>
  <si>
    <t>-653846817</t>
  </si>
  <si>
    <t>64</t>
  </si>
  <si>
    <t>55242320</t>
  </si>
  <si>
    <t>mříž vtoková litinová plochá 500x500mm</t>
  </si>
  <si>
    <t>1352143142</t>
  </si>
  <si>
    <t>R85</t>
  </si>
  <si>
    <t>Drenážní potrubí</t>
  </si>
  <si>
    <t>65</t>
  </si>
  <si>
    <t>212572111</t>
  </si>
  <si>
    <t>Lože pro trativody ze štěrkopísku tříděného</t>
  </si>
  <si>
    <t>-1143559665</t>
  </si>
  <si>
    <t>uvažovaná spotřeba 0,03 m3/bm potrubí</t>
  </si>
  <si>
    <t>0,03*129,0</t>
  </si>
  <si>
    <t>66</t>
  </si>
  <si>
    <t>212755215</t>
  </si>
  <si>
    <t>Trativody z drenážních trubek plastových flexibilních D 125 mm bez lože</t>
  </si>
  <si>
    <t>276485802</t>
  </si>
  <si>
    <t>42,50+43,0+8,50+35,0</t>
  </si>
  <si>
    <t>67</t>
  </si>
  <si>
    <t>211531111</t>
  </si>
  <si>
    <t>Výplň odvodňovacích žeber nebo trativodů kamenivem hrubým drceným frakce 16 až 63 mm</t>
  </si>
  <si>
    <t>-1780908527</t>
  </si>
  <si>
    <t>Uvažovaná spotřeba 0,34 m3/bm potrubí</t>
  </si>
  <si>
    <t>0,34*129,0</t>
  </si>
  <si>
    <t>68</t>
  </si>
  <si>
    <t>211971121</t>
  </si>
  <si>
    <t>Zřízení opláštění žeber nebo trativodů geotextilií v rýze nebo zářezu sklonu přes 1:2 š do 2,5 m</t>
  </si>
  <si>
    <t>-1869997892</t>
  </si>
  <si>
    <t>uvažovaná spotřeba 2,25 m2/bm potrubí</t>
  </si>
  <si>
    <t>2,25*129,0</t>
  </si>
  <si>
    <t>69</t>
  </si>
  <si>
    <t>693660530</t>
  </si>
  <si>
    <t>textilie netkaná vpichovaná 250 g/m2</t>
  </si>
  <si>
    <t>-529720210</t>
  </si>
  <si>
    <t>Uvažován překryv 200 mm</t>
  </si>
  <si>
    <t>2,45*129,0</t>
  </si>
  <si>
    <t>"Prořez 15,0% -" 316,050*0,15</t>
  </si>
  <si>
    <t>70</t>
  </si>
  <si>
    <t>894812612</t>
  </si>
  <si>
    <t>Vyříznutí a utěsnění otvoru ve stěně šachty DN 160</t>
  </si>
  <si>
    <t>-404902034</t>
  </si>
  <si>
    <t>4 "- Napojení drenáží do UV a šachet"</t>
  </si>
  <si>
    <t>Ostatní konstrukce a práce-bourání</t>
  </si>
  <si>
    <t>R90</t>
  </si>
  <si>
    <t>Společné práce pro bourání a konstrukce</t>
  </si>
  <si>
    <t>71</t>
  </si>
  <si>
    <t>919735111</t>
  </si>
  <si>
    <t>Řezání stávajícího živičného krytu hl do 50 mm</t>
  </si>
  <si>
    <t>-514088175</t>
  </si>
  <si>
    <t>Napojení na stavající povrchy - kom. pro aut. dopravu:</t>
  </si>
  <si>
    <t>6,50</t>
  </si>
  <si>
    <t>72</t>
  </si>
  <si>
    <t>919735113</t>
  </si>
  <si>
    <t>Řezání stávajícího živičného krytu hl do 150 mm</t>
  </si>
  <si>
    <t>-447941398</t>
  </si>
  <si>
    <t>73</t>
  </si>
  <si>
    <t>919112212</t>
  </si>
  <si>
    <t>Řezání spár pro vytvoření komůrky š 10 mm hl 20 mm pro těsnící zálivku v živičném krytu</t>
  </si>
  <si>
    <t>-1168688014</t>
  </si>
  <si>
    <t>6,50  "- napojení na stavající povrchy - komunikace pro aut. dopravu"</t>
  </si>
  <si>
    <t>74</t>
  </si>
  <si>
    <t>919121212</t>
  </si>
  <si>
    <t>Těsnění spár zálivkou za studena pro komůrky š 10 mm hl 20 mm bez těsnicího profilu</t>
  </si>
  <si>
    <t>-1937853615</t>
  </si>
  <si>
    <t>6,50 "- Viz. pol. č. 919112212 - Řezání spar pro vytvoření komůrky 10x20 mm"</t>
  </si>
  <si>
    <t>75</t>
  </si>
  <si>
    <t>938908R11</t>
  </si>
  <si>
    <t>Úklid stavby po výstavbě strojem se samosběrem a ručním zametením</t>
  </si>
  <si>
    <t>-1724042165</t>
  </si>
  <si>
    <t>po výstavbě</t>
  </si>
  <si>
    <t>643,50 "- komunikace pro aut. dopravu - asfalt"</t>
  </si>
  <si>
    <t>14,0 "- komunikace pro pěší - zámk. dlažba"</t>
  </si>
  <si>
    <t>68,0 "- vjezdy"</t>
  </si>
  <si>
    <t>2*100,0 "- Ostatní okolní plochy"</t>
  </si>
  <si>
    <t>R95</t>
  </si>
  <si>
    <t>Osazení obrub a linek</t>
  </si>
  <si>
    <t>76</t>
  </si>
  <si>
    <t>916131213</t>
  </si>
  <si>
    <t>Osazení silničního obrubníku betonového stojatého s boční opěrou do lože z betonu prostého</t>
  </si>
  <si>
    <t>-143813156</t>
  </si>
  <si>
    <t>90,0+92,50</t>
  </si>
  <si>
    <t>77</t>
  </si>
  <si>
    <t>59217031</t>
  </si>
  <si>
    <t>obrubník betonový silniční 100 x 15 x 25 cm</t>
  </si>
  <si>
    <t>-90345630</t>
  </si>
  <si>
    <t>-8,0 "- odpočet přechodových obrub"</t>
  </si>
  <si>
    <t>-74,0 "- odpočet nájezdových obrub"</t>
  </si>
  <si>
    <t>"Ztratné 2,0% -" 100,50*0,02</t>
  </si>
  <si>
    <t>78</t>
  </si>
  <si>
    <t>59217030</t>
  </si>
  <si>
    <t>obrubník betonový silniční přechodový 100x15x15-25 cm</t>
  </si>
  <si>
    <t>-137126560</t>
  </si>
  <si>
    <t>2*4 "- přechodové obruby"</t>
  </si>
  <si>
    <t>"Ztratné 2,0% -" 8,000*0,02</t>
  </si>
  <si>
    <t>79</t>
  </si>
  <si>
    <t>59217029</t>
  </si>
  <si>
    <t>obrubník betonový silniční nájezdový 100x15x15 cm</t>
  </si>
  <si>
    <t>809425020</t>
  </si>
  <si>
    <t>nájezdové obruby:</t>
  </si>
  <si>
    <t>31,50+4,50+4,50+33,50</t>
  </si>
  <si>
    <t>"Ztratné 2,0% -" 74,0*0,02</t>
  </si>
  <si>
    <t>80</t>
  </si>
  <si>
    <t>916231213</t>
  </si>
  <si>
    <t>Osazení chodníkového obrubníku betonového stojatého s boční opěrou do lože z betonu prostého</t>
  </si>
  <si>
    <t>-1140249344</t>
  </si>
  <si>
    <t>1,50+1,0+1,50+1,50</t>
  </si>
  <si>
    <t>81</t>
  </si>
  <si>
    <t>59217017</t>
  </si>
  <si>
    <t>obrubník betonový chodníkový 100x10x25 cm</t>
  </si>
  <si>
    <t>897418004</t>
  </si>
  <si>
    <t>"Ztratné 2,0% -" 5,50*0,02</t>
  </si>
  <si>
    <t>R96</t>
  </si>
  <si>
    <t>Bourání konstrukcí vozovek</t>
  </si>
  <si>
    <t>82</t>
  </si>
  <si>
    <t>113154122</t>
  </si>
  <si>
    <t>Frézování živičného krytu tl 40 mm pruh š 1 m pl do 500 m2 bez překážek v trase</t>
  </si>
  <si>
    <t>-414248471</t>
  </si>
  <si>
    <t>6,50 "- komunikace pro aut. dopravu - plné KS"</t>
  </si>
  <si>
    <t>6,50 "- komunikace pro aut. dopravu - napojení na stáv. komunikace"</t>
  </si>
  <si>
    <t>83</t>
  </si>
  <si>
    <t>113107343</t>
  </si>
  <si>
    <t>Odstranění podkladu živičného tl 150 mm strojně pl do 50 m2</t>
  </si>
  <si>
    <t>342689508</t>
  </si>
  <si>
    <t>84</t>
  </si>
  <si>
    <t>113106521</t>
  </si>
  <si>
    <t>Rozebrání dlažeb vozovek z drobných kostek s ložem z kameniva strojně pl přes 200 m2</t>
  </si>
  <si>
    <t>1011397588</t>
  </si>
  <si>
    <t>667,0 "- komunikace pro aut. dopravu"</t>
  </si>
  <si>
    <t>85</t>
  </si>
  <si>
    <t>113107223</t>
  </si>
  <si>
    <t>Odstranění podkladu z kameniva drceného tl 300 mm strojně pl přes 200 m2</t>
  </si>
  <si>
    <t>1879926410</t>
  </si>
  <si>
    <t>Podkladní vrstva komunikace pro aut. dopravu:</t>
  </si>
  <si>
    <t>6,50 "- komunikace pro aut. dopravu - pod asfaltem"</t>
  </si>
  <si>
    <t>667,0 "- komunikace pro aut. dopravu - drobné kostky"</t>
  </si>
  <si>
    <t>86</t>
  </si>
  <si>
    <t>113106123</t>
  </si>
  <si>
    <t>Rozebrání dlažeb ze zámkových dlaždic komunikací pro pěší ručně</t>
  </si>
  <si>
    <t>-474225239</t>
  </si>
  <si>
    <t>47,0+2,50+39,50 "- komunikace pro pěší"</t>
  </si>
  <si>
    <t>87</t>
  </si>
  <si>
    <t>113107162</t>
  </si>
  <si>
    <t>Odstranění podkladu z kameniva drceného tl 200 mm strojně pl přes 50 do 200 m2</t>
  </si>
  <si>
    <t>-1520240512</t>
  </si>
  <si>
    <t>89,0 "- komunikace pro pěší - zámk. dlažba"</t>
  </si>
  <si>
    <t>88</t>
  </si>
  <si>
    <t>113201112</t>
  </si>
  <si>
    <t>Vytrhání obrub silničních ležatých</t>
  </si>
  <si>
    <t>386147102</t>
  </si>
  <si>
    <t>24,0+36,0 "- podél komunikací"</t>
  </si>
  <si>
    <t>89</t>
  </si>
  <si>
    <t>113202111</t>
  </si>
  <si>
    <t>Vytrhání obrub krajníků obrubníků stojatých</t>
  </si>
  <si>
    <t>883974871</t>
  </si>
  <si>
    <t>5,0+25,50 "- podél komunikací"</t>
  </si>
  <si>
    <t>90</t>
  </si>
  <si>
    <t>113204111</t>
  </si>
  <si>
    <t>Vytrhání obrub záhonových</t>
  </si>
  <si>
    <t>-265349602</t>
  </si>
  <si>
    <t>1,0*2+1,50 "- podél komunikací"</t>
  </si>
  <si>
    <t>R97</t>
  </si>
  <si>
    <t>Ostatní bourací práce</t>
  </si>
  <si>
    <t>91</t>
  </si>
  <si>
    <t>113204R11</t>
  </si>
  <si>
    <t>Odstranění kompletních uličních vpustí typu TBV - Q450 včetně rámů</t>
  </si>
  <si>
    <t>-165606658</t>
  </si>
  <si>
    <t>92</t>
  </si>
  <si>
    <t>966006132</t>
  </si>
  <si>
    <t>Odstranění značek dopravních nebo orientačních se sloupky s betonovými patkami</t>
  </si>
  <si>
    <t>-108305676</t>
  </si>
  <si>
    <t>1 "- pro zpětné osazení"</t>
  </si>
  <si>
    <t>93</t>
  </si>
  <si>
    <t>966006211</t>
  </si>
  <si>
    <t>Odstranění svislých dopravních značek ze sloupů, sloupků nebo konzol</t>
  </si>
  <si>
    <t>79605413</t>
  </si>
  <si>
    <t>94</t>
  </si>
  <si>
    <t>969021R01</t>
  </si>
  <si>
    <t>Vybourání kanalizačního potrubí DN do 400</t>
  </si>
  <si>
    <t>259120487</t>
  </si>
  <si>
    <t>95</t>
  </si>
  <si>
    <t>962042320</t>
  </si>
  <si>
    <t>Bourání zdiva nadzákladového z betonu prostého do 1 m3</t>
  </si>
  <si>
    <t>281891360</t>
  </si>
  <si>
    <t>0,80*0,50*1,50 "- výústní objekt"</t>
  </si>
  <si>
    <t>R98</t>
  </si>
  <si>
    <t>Vodorovné dopravní značení</t>
  </si>
  <si>
    <t>96</t>
  </si>
  <si>
    <t>915611111</t>
  </si>
  <si>
    <t>Předznačení vodorovného liniového značení</t>
  </si>
  <si>
    <t>-1707138460</t>
  </si>
  <si>
    <t>Bližší specifikace viz. technická zpráva, odstavec 7.1.3:</t>
  </si>
  <si>
    <t>28,50+62,50 "- pro čáry š. 0,125 mm"</t>
  </si>
  <si>
    <t>191,0 "- pro čáry š. 0,250 mm"</t>
  </si>
  <si>
    <t>97</t>
  </si>
  <si>
    <t>915111112</t>
  </si>
  <si>
    <t>Vodorovné dopravní značení dělící čáry souvislé š 125 mm retroreflexní bílá barva</t>
  </si>
  <si>
    <t>-1874274385</t>
  </si>
  <si>
    <t>28,50 "- plné čáry"</t>
  </si>
  <si>
    <t>98</t>
  </si>
  <si>
    <t>915111122</t>
  </si>
  <si>
    <t>Vodorovné dopravní značení dělící čáry přerušované š 125 mm retroreflexní bílá barva</t>
  </si>
  <si>
    <t>356684704</t>
  </si>
  <si>
    <t>62,50 "- přerušované čáry"</t>
  </si>
  <si>
    <t>99</t>
  </si>
  <si>
    <t>915121112</t>
  </si>
  <si>
    <t>Vodorovné dopravní značení vodící čáry souvislé š 250 mm retroreflexní bíllá barva</t>
  </si>
  <si>
    <t>-565439742</t>
  </si>
  <si>
    <t>94,50+96,50 "- plné čáry"</t>
  </si>
  <si>
    <t>100</t>
  </si>
  <si>
    <t>915211112</t>
  </si>
  <si>
    <t>Vodorovné dopravní značení dělící čáry souvislé š 125 mm retroreflexní bílý plast</t>
  </si>
  <si>
    <t>-1906141518</t>
  </si>
  <si>
    <t>Obnova značení z barvy:</t>
  </si>
  <si>
    <t>101</t>
  </si>
  <si>
    <t>915211122</t>
  </si>
  <si>
    <t>Vodorovné dopravní značení dělící čáry přerušované š 125 mm retroreflexní bílý plast</t>
  </si>
  <si>
    <t>-112030010</t>
  </si>
  <si>
    <t>102</t>
  </si>
  <si>
    <t>915221112</t>
  </si>
  <si>
    <t>Vodorovné dopravní značení vodící čáry souvislé š 250 mm retroreflexní bílý plast</t>
  </si>
  <si>
    <t>1552174782</t>
  </si>
  <si>
    <t>R99</t>
  </si>
  <si>
    <t>Svislé dopravní značení</t>
  </si>
  <si>
    <t>103</t>
  </si>
  <si>
    <t>914511112</t>
  </si>
  <si>
    <t>Montáž sloupku dopravních značek délky do 3,5 m s betonovým základem a patkou</t>
  </si>
  <si>
    <t>-1301755121</t>
  </si>
  <si>
    <t>1 "- nové sloupky pro značky"</t>
  </si>
  <si>
    <t>104</t>
  </si>
  <si>
    <t>404452250</t>
  </si>
  <si>
    <t>sloupek Zn pro dopravní značku D 60mm v 3,5m</t>
  </si>
  <si>
    <t>-1603802030</t>
  </si>
  <si>
    <t>1 "- pro 2 značky na 1 sloupek"</t>
  </si>
  <si>
    <t>105</t>
  </si>
  <si>
    <t>914111111</t>
  </si>
  <si>
    <t>Montáž svislé dopravní značky do velikosti 1 m2 objímkami na sloupek nebo konzolu</t>
  </si>
  <si>
    <t>994956999</t>
  </si>
  <si>
    <t>1 "- zpětné osazení pův. značek"</t>
  </si>
  <si>
    <t>1 "- nové značky"</t>
  </si>
  <si>
    <t>106</t>
  </si>
  <si>
    <t>404442300</t>
  </si>
  <si>
    <t>značka dopravní svislá FeZn NK 500 x 500 mm</t>
  </si>
  <si>
    <t>-345196235</t>
  </si>
  <si>
    <t>1 "- E2b"</t>
  </si>
  <si>
    <t>Přesun hmot</t>
  </si>
  <si>
    <t>107</t>
  </si>
  <si>
    <t>997002611</t>
  </si>
  <si>
    <t>Nakládání suti a vybouraných hmot</t>
  </si>
  <si>
    <t>763120275</t>
  </si>
  <si>
    <t>108</t>
  </si>
  <si>
    <t>979082R14</t>
  </si>
  <si>
    <t>Vodorovná doprava suti na skládku</t>
  </si>
  <si>
    <t>854812376</t>
  </si>
  <si>
    <t>109</t>
  </si>
  <si>
    <t>979082R13</t>
  </si>
  <si>
    <t>Poplatek za skládkovné suti a vybouraných hmot</t>
  </si>
  <si>
    <t>1080832121</t>
  </si>
  <si>
    <t>110</t>
  </si>
  <si>
    <t>998225111</t>
  </si>
  <si>
    <t>Přesun hmot pro pozemní komunikace s krytem z kamene, monolitickým betonovým nebo živičným</t>
  </si>
  <si>
    <t>1835087670</t>
  </si>
  <si>
    <t>VoN.101 - Vedlejší a ostatní náklady</t>
  </si>
  <si>
    <t>OST -  Vedlejší a osatní náklady</t>
  </si>
  <si>
    <t xml:space="preserve">    O02 -  Vedlejší náklady</t>
  </si>
  <si>
    <t xml:space="preserve">    O03 -  Ostatní náklady</t>
  </si>
  <si>
    <t>OST</t>
  </si>
  <si>
    <t xml:space="preserve"> Vedlejší a osatní náklady</t>
  </si>
  <si>
    <t>O02</t>
  </si>
  <si>
    <t xml:space="preserve"> Vedlejší náklady</t>
  </si>
  <si>
    <t>VON990001</t>
  </si>
  <si>
    <t>Zajištění prostoru a vybudování zařízení staveniště včetně potřebných staveništních komunikací</t>
  </si>
  <si>
    <t>soubor</t>
  </si>
  <si>
    <t>1024</t>
  </si>
  <si>
    <t>1055036722</t>
  </si>
  <si>
    <t>VON990002</t>
  </si>
  <si>
    <t>Oplocení stavby a staveniště mobilním oplocením</t>
  </si>
  <si>
    <t>-1290836421</t>
  </si>
  <si>
    <t>VON990004</t>
  </si>
  <si>
    <t>Vytýčení hranic pozemků při provádění stavby</t>
  </si>
  <si>
    <t>-851300838</t>
  </si>
  <si>
    <t>VON990005</t>
  </si>
  <si>
    <t>Zhotovení podrobné pasportizace stávajících nemovitostí a staveb, které mohou být výstavbou dotčeny</t>
  </si>
  <si>
    <t>215953536</t>
  </si>
  <si>
    <t>VON990007</t>
  </si>
  <si>
    <t>Zajištění vytýčení podzemních zařízení, a v případě jejich křížení či souběhu v otevřeném výkopu, jejich písemné předání zpět jejich správcům před zásypem</t>
  </si>
  <si>
    <t>-1910421078</t>
  </si>
  <si>
    <t>VON990009</t>
  </si>
  <si>
    <t>Zajištění povolení zvláštního užívání komunikací v souladu s postupem výstavby,včetně správních poplatků a povolení k užívání dalších, stavbou dotčených pozemků   (skládky materiálu, mezideponie atd.)</t>
  </si>
  <si>
    <t>495820817</t>
  </si>
  <si>
    <t>VON990010</t>
  </si>
  <si>
    <t>Náklady na opravu objízdných tras stávajících komunikací dotčených stavbou</t>
  </si>
  <si>
    <t>-1331677777</t>
  </si>
  <si>
    <t>VON990011</t>
  </si>
  <si>
    <t>Zajištění provozu a funkčnosti stávajících komunikací které budou při realizaci stavby její realizací dotčeny</t>
  </si>
  <si>
    <t>312365423</t>
  </si>
  <si>
    <t>VON990012</t>
  </si>
  <si>
    <t>Zajištění čistoty na staveništi a v jeho okolí, zajištění každodenního čištění komunikací dotčených provozem zhotovitele</t>
  </si>
  <si>
    <t>638222514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</si>
  <si>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</si>
  <si>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</si>
  <si>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-812321168</t>
  </si>
  <si>
    <t>VON990014</t>
  </si>
  <si>
    <t>Péče o nepředané objekty a konstrukce stavby, jejich ošetřování, zimní opatření, nutný rozsah pojištění</t>
  </si>
  <si>
    <t>-1005371633</t>
  </si>
  <si>
    <t>VON990015</t>
  </si>
  <si>
    <t>Příprava a provedení předepsaných zkoušek dle PD - zkoušky pro určení zhutnění pláně</t>
  </si>
  <si>
    <t>1891340988</t>
  </si>
  <si>
    <t>VON990018</t>
  </si>
  <si>
    <t>Inženýrská a kompletační činnost zhotovitele</t>
  </si>
  <si>
    <t>-715428012</t>
  </si>
  <si>
    <t>VON990080</t>
  </si>
  <si>
    <t>Dopracování a projednání návrhu dočasných dopravních opatření</t>
  </si>
  <si>
    <t>634977344</t>
  </si>
  <si>
    <t>VON990081</t>
  </si>
  <si>
    <t>Dopravně - inženýrské opatření - zřízení</t>
  </si>
  <si>
    <t>-127945975</t>
  </si>
  <si>
    <t>VON990082</t>
  </si>
  <si>
    <t>Dopravně - inženýrské opatření - údržba (pronájem)</t>
  </si>
  <si>
    <t>-1777358842</t>
  </si>
  <si>
    <t>VON990083</t>
  </si>
  <si>
    <t>Dopravně - inženýrské opatření - odstranění</t>
  </si>
  <si>
    <t>772792733</t>
  </si>
  <si>
    <t>O03</t>
  </si>
  <si>
    <t xml:space="preserve"> Ostatní náklady</t>
  </si>
  <si>
    <t>ON990001-A</t>
  </si>
  <si>
    <t>Zajištění činnosti odpovědného geodeta zhotovitele - vytyčení stavby</t>
  </si>
  <si>
    <t>262144</t>
  </si>
  <si>
    <t>510649470</t>
  </si>
  <si>
    <t>ON990001-B</t>
  </si>
  <si>
    <t>Zajištění činnosti odpovědného geodeta zhotovitele - zaměření skutečného provedení stavby</t>
  </si>
  <si>
    <t>1588628280</t>
  </si>
  <si>
    <t>ON990001-C</t>
  </si>
  <si>
    <t>Vyhotovení geometrického plánu</t>
  </si>
  <si>
    <t>93592339</t>
  </si>
  <si>
    <t>ON990002-A</t>
  </si>
  <si>
    <t>Zhotovení realizační dokumentace stavby</t>
  </si>
  <si>
    <t>-857770113</t>
  </si>
  <si>
    <t>ON990002-B</t>
  </si>
  <si>
    <t>Zhotovení dokumentace skutečného provedení díla</t>
  </si>
  <si>
    <t>-1072589547</t>
  </si>
  <si>
    <t>ETAPA 2 - SO.102a - Komunikace II/332 - Krchleby</t>
  </si>
  <si>
    <t>1 - Způsobilé výdaje</t>
  </si>
  <si>
    <t>Úroveň 4:</t>
  </si>
  <si>
    <t>SO.102a.H - SO.102a.H - Komunikace II/332 - Krchleby</t>
  </si>
  <si>
    <t xml:space="preserve">      R59 - Ostatní plochy komunikací</t>
  </si>
  <si>
    <t>1000,50*0,250-129,10</t>
  </si>
  <si>
    <t>129,10 "- ornice"</t>
  </si>
  <si>
    <t>2207,690 "- z komunikací"</t>
  </si>
  <si>
    <t>49,725 "- z hloubení jam"</t>
  </si>
  <si>
    <t>330,0 "- z hloubení rýh š. do 600 mm"</t>
  </si>
  <si>
    <t>266,90 "- z hloubení rýh š. do 2000 mm"</t>
  </si>
  <si>
    <t>2854,315 "- viz. položka č. 162701105 - Vodorovné přemístění výkopku na skládku"</t>
  </si>
  <si>
    <t>2854,315*1,85 "- viz. položka č. 162701105 - Vodorovné přemístění výkopku na skládku"</t>
  </si>
  <si>
    <t>4018,0*1,11 "- komunikace pro aut. dopravu - asfalt"</t>
  </si>
  <si>
    <t>0,095*4018,0*1,11 "- komunikace pro aut. dopravu - asfalt"</t>
  </si>
  <si>
    <t>0,400*4018,0*1,11 "- komunikace pro aut. dopravu - asfalt"</t>
  </si>
  <si>
    <t>2207,690 "- viz. položka 122202201 - Odkopávky pro silnice"</t>
  </si>
  <si>
    <t>2207,690*0,15</t>
  </si>
  <si>
    <t>13*2,25*1,70 "- UV"</t>
  </si>
  <si>
    <t>49,725 "- Viz. pol. č. 131201101 - Hloubení jam nezapažených ve tř. 3"</t>
  </si>
  <si>
    <t>0,60*0,50*1100,0 "- pro drenáž"</t>
  </si>
  <si>
    <t>330,0 "- Viz. pol. č. 132201102 - Hloubení rýh š. do 600 mm "</t>
  </si>
  <si>
    <t>1,0*1,70*(21,50+135,50) "- napojení odvodnění - UV"</t>
  </si>
  <si>
    <t>266,90 "- Viz. pol. č. 132201202 - Hloubení rýh š. do 2000 mm "</t>
  </si>
  <si>
    <t>4*13*1,50*1,70 "- UV"</t>
  </si>
  <si>
    <t>2*1,70*(21,50+135,50) "- napojení odvodnění - UV"</t>
  </si>
  <si>
    <t>666,40 "- viz pol.č. 151101102 Zřízení příložného pažení"</t>
  </si>
  <si>
    <t>13*2,05*1,70 "- UV"</t>
  </si>
  <si>
    <t>1,0*1,50*(21,50+135,50) "- napojení odvodnění - UV"</t>
  </si>
  <si>
    <t>13*2,05*1,70*2,050 "- UV"</t>
  </si>
  <si>
    <t>1,0*1,50*(21,50+135,50)*2,050 "- napojení odvodnění - UV"</t>
  </si>
  <si>
    <t>0,100*(10,0+67,0+28,0+14,0+8,0+3,0+3,0+6,0+10,0+9,0+22,0+10,0+8,0+18,0+15,0+61,0+18,0+32,0+7,0+50,0+27,0+36,0+8,0+16,0+182,0+8,0+15,0+38,0+8,0+303,0)</t>
  </si>
  <si>
    <t>0,100*(32,0+52,0+28,0+52,0+64,0+8,0+15,0)</t>
  </si>
  <si>
    <t>112151361</t>
  </si>
  <si>
    <t>Kácení stromu s postupným spouštěním koruny a kmene D do 1,2 m</t>
  </si>
  <si>
    <t>778172267</t>
  </si>
  <si>
    <t>111211132</t>
  </si>
  <si>
    <t>Spálení listnatého klestu se snášením D přes 30 cm ve svahu do 1:3</t>
  </si>
  <si>
    <t>89861735</t>
  </si>
  <si>
    <t>112201105</t>
  </si>
  <si>
    <t>Odstranění pařezů D přes 900 mm</t>
  </si>
  <si>
    <t>-1605361104</t>
  </si>
  <si>
    <t>174201204</t>
  </si>
  <si>
    <t>Zásyp jam po pařezech D pařezů do 900 mm</t>
  </si>
  <si>
    <t>-457453239</t>
  </si>
  <si>
    <t>10,50+7,50+26,50+7,50+15,0+13,50+17,50+8,0+3,0+3,50+10,0+6,0+9,0+21,50+9,0+9,0+5,50+15,0+9,0+32,0+14,0+27,50+36,0+8,50+23,50+32,0+34,0+41,0+8,50+14,0</t>
  </si>
  <si>
    <t>9,50+22,0+15,50+27,50+11,50+18,0+30,50+8,50+52,0+37,50+31,0+33,50+24,0+28,0+9,50+22,50+49,0+3,0+7,50+14,50+3,50+35,50+21,0+8,0</t>
  </si>
  <si>
    <t>1000,50 "- Viz. pol. č. 184802211 - Chemické odplevelení před založením kultury"</t>
  </si>
  <si>
    <t>1000,50 "- Viz. pol. č. 183402131 - Rozrušení půdy na hl. 150 mm"</t>
  </si>
  <si>
    <t>0,015*1000,50</t>
  </si>
  <si>
    <t>0,00005*1000,50</t>
  </si>
  <si>
    <t>2*4018,0*1,11 "- komunikace pro aut. dopravu - asfalt - 2 vrstvy"</t>
  </si>
  <si>
    <t>2*4018,0*1,11 "- komunikace pro aut. dopravu - asfalt"</t>
  </si>
  <si>
    <t>2,45*0,400*4018,0*1,11 "- komunikace pro aut. dopravu - asfalt"</t>
  </si>
  <si>
    <t>1367,0+1432,50+1218,50 "- komunikace pro aut. dopravu"</t>
  </si>
  <si>
    <t>3,0 "- napojení na stávající komunikace"</t>
  </si>
  <si>
    <t>2*4018,0 "- komunikace pro aut. dopravu"</t>
  </si>
  <si>
    <t>4018,0 "- komunikace pro aut. dopravu"</t>
  </si>
  <si>
    <t>R59</t>
  </si>
  <si>
    <t>Ostatní plochy komunikací</t>
  </si>
  <si>
    <t>597661111</t>
  </si>
  <si>
    <t>Rigol dlážděný do lože z betonu tl 100 mm z dlažebních kostek drobných</t>
  </si>
  <si>
    <t>1871137251</t>
  </si>
  <si>
    <t>91,0+91,0+90,50+80,0+37,50+65,50+0,50+47,0+66,0+38,0+127,0+126,50+1,50+1,50 "- rigol podél komunikace"</t>
  </si>
  <si>
    <t>569851111</t>
  </si>
  <si>
    <t>Zpevnění krajnic štěrkodrtí tl 150 mm</t>
  </si>
  <si>
    <t>-790322932</t>
  </si>
  <si>
    <t>19,0+14,0+8,50</t>
  </si>
  <si>
    <t>899332111</t>
  </si>
  <si>
    <t>Výšková úprava uličního vstupu nebo vpusti do 200 mm snížením poklopu</t>
  </si>
  <si>
    <t>1262446104</t>
  </si>
  <si>
    <t>1,0*0,30*(21,50+135,50) "- přípojky UV"</t>
  </si>
  <si>
    <t>871310310</t>
  </si>
  <si>
    <t>Montáž kanalizačního potrubí hladkého plnostěnného SN 10 z polypropylenu DN 150</t>
  </si>
  <si>
    <t>1954270962</t>
  </si>
  <si>
    <t>12,50+9,0</t>
  </si>
  <si>
    <t>28617003</t>
  </si>
  <si>
    <t>trubka kanalizační PP plnostěnná třívrstvá DN 150x1000 mm SN 10</t>
  </si>
  <si>
    <t>-714711047</t>
  </si>
  <si>
    <t>12,50+9,0 "- napojení odvodnění"</t>
  </si>
  <si>
    <t>"Prořez 5,0% -" 21,50*0,05</t>
  </si>
  <si>
    <t>9,0+2,0+8,50+2,50+8,50+2,50+8,50+14,50+15,50+12,50+12,50+8,50+13,50+4,50+9,50+3,0</t>
  </si>
  <si>
    <t>9,0+2,0+8,50+2,50+8,50+2,50+8,50+14,50+15,50+12,50+12,50+8,50+13,50+4,50+9,50+3,0 "- napojení odvodnění"</t>
  </si>
  <si>
    <t>"Prořez 5,0% -" 135,50*0,05</t>
  </si>
  <si>
    <t>877315211</t>
  </si>
  <si>
    <t>Montáž tvarovek z tvrdého PVC-systém KG nebo z polypropylenu-systém KG 2000 jednoosé DN 160</t>
  </si>
  <si>
    <t>15153590</t>
  </si>
  <si>
    <t>2*2 "- napojení odvodnění"</t>
  </si>
  <si>
    <t>28617182</t>
  </si>
  <si>
    <t>koleno kanalizační PP SN 16 45 ° DN 150</t>
  </si>
  <si>
    <t>-892237726</t>
  </si>
  <si>
    <t>2*16 "- napojení odvodnění"</t>
  </si>
  <si>
    <t>894811123</t>
  </si>
  <si>
    <t>Revizní šachta z PVC typ přímý, DN 315/200 hl od 1410 do 1780 mm</t>
  </si>
  <si>
    <t>1919785641</t>
  </si>
  <si>
    <t>837365125</t>
  </si>
  <si>
    <t>Vývrt a montáž odbočné tvarovky kanalizační potrubí potrubí do DN 500</t>
  </si>
  <si>
    <t>2108260759</t>
  </si>
  <si>
    <t>11"- Napojení UV do stávající kanalizace"</t>
  </si>
  <si>
    <t>286115784</t>
  </si>
  <si>
    <t>sedlová vsazovaná odbočka do otvoru silnostěnné trouby KGEAM DN400/200 s distančním kroužkem a maticí</t>
  </si>
  <si>
    <t>1739832697</t>
  </si>
  <si>
    <t>11 "- Napojení UV do stávající kanalizace"</t>
  </si>
  <si>
    <t>5 "- napojení odvodnění"</t>
  </si>
  <si>
    <t>13*0,50</t>
  </si>
  <si>
    <t>0,03*1100,0</t>
  </si>
  <si>
    <t>620,0+240,0+40,0+40,0+160,0</t>
  </si>
  <si>
    <t>0,34*1100,0</t>
  </si>
  <si>
    <t>2,25*1100,0</t>
  </si>
  <si>
    <t>2,45*1100,0</t>
  </si>
  <si>
    <t>"Prořez 15,0% -" 2695,0*0,15</t>
  </si>
  <si>
    <t>14 "- Napojení drenáží do UV a šachet"</t>
  </si>
  <si>
    <t>6,0</t>
  </si>
  <si>
    <t>6,0  "- napojení na stavající povrchy - komunikace pro aut. dopravu"</t>
  </si>
  <si>
    <t>6,0 "- Viz. pol. č. 919112212 - Řezání spar pro vytvoření komůrky 10x20 mm"</t>
  </si>
  <si>
    <t>4021,0 "- komunikace pro aut. dopravu - asfalt"</t>
  </si>
  <si>
    <t>2*200,0 "- Ostatní okolní plochy"</t>
  </si>
  <si>
    <t>916241213</t>
  </si>
  <si>
    <t>Osazení obrubníku kamenného stojatého s boční opěrou do lože z betonu prostého</t>
  </si>
  <si>
    <t>234,0+624,50+64,0+233,50 "- podél komunikace"</t>
  </si>
  <si>
    <t>58380001</t>
  </si>
  <si>
    <t>krajník silniční kamenný, žula 13x20 x 30-80</t>
  </si>
  <si>
    <t>"Ztratné 2,0% -" 1156,0*0,02</t>
  </si>
  <si>
    <t>194,0 "- komunikace pro aut. dopravu - plné KS"</t>
  </si>
  <si>
    <t>3,0 "- komunikace pro aut. dopravu - frézování, napojení na stáv. komunikace"</t>
  </si>
  <si>
    <t>4824,0 "- komunikace pro aut. dopravu"</t>
  </si>
  <si>
    <t>194,0 "- komunikace pro aut. dopravu - pod asfaltem"</t>
  </si>
  <si>
    <t>4824,0 "- komunikace pro aut. dopravu - drobné kostky"</t>
  </si>
  <si>
    <t>4,0+4,0+58,50+21,0+5,0+4,0+4,0+6,50+5,0+5,50+2,50+4,0+2,50 "- podél komunikace"</t>
  </si>
  <si>
    <t>19,0 "- podél komunikace"</t>
  </si>
  <si>
    <t>4 "- trvale"</t>
  </si>
  <si>
    <t>4 "- pro zpětné osazení"</t>
  </si>
  <si>
    <t>1 "- trvale"</t>
  </si>
  <si>
    <t>46,50+648,0 "- pro čáry š. 0,125 mm"</t>
  </si>
  <si>
    <t>75,0+94,0 "- pro čáry š. 0,250 mm"</t>
  </si>
  <si>
    <t>46,50 "- plné čáry"</t>
  </si>
  <si>
    <t>648,0 "- přerušované čáry"</t>
  </si>
  <si>
    <t>39,0+36,0 "- plné čáry"</t>
  </si>
  <si>
    <t>915121122</t>
  </si>
  <si>
    <t>Vodorovné dopravní značení vodící čáry přerušované š 250 mm retroreflexní bíllá barva</t>
  </si>
  <si>
    <t>87685059</t>
  </si>
  <si>
    <t>44,50+31,50+18,0 "- přerušované čáry"</t>
  </si>
  <si>
    <t>915221122</t>
  </si>
  <si>
    <t>Vodorovné dopravní značení vodící čáry přerušované š 250 mm retroreflexní bílý plast</t>
  </si>
  <si>
    <t>1022104899</t>
  </si>
  <si>
    <t>915621111</t>
  </si>
  <si>
    <t>Předznačení vodorovného plošného značení</t>
  </si>
  <si>
    <t>536577164</t>
  </si>
  <si>
    <t>13,50 "- šrafy na komunikaci"</t>
  </si>
  <si>
    <t>915131112</t>
  </si>
  <si>
    <t>Vodorovné dopravní značení přechody pro chodce, šipky, symboly retroreflexní bílá barva</t>
  </si>
  <si>
    <t>1218277482</t>
  </si>
  <si>
    <t>27,0/2 "- šrafy na komunikaci"</t>
  </si>
  <si>
    <t>915231112</t>
  </si>
  <si>
    <t>Vodorovné dopravní značení přechody pro chodce, šipky, symboly retroreflexní bílý plast</t>
  </si>
  <si>
    <t>-1866150159</t>
  </si>
  <si>
    <t>4 "- nové sloupky pro značky"</t>
  </si>
  <si>
    <t>4 "- pro 2 značky na 1 sloupek"</t>
  </si>
  <si>
    <t>913121111</t>
  </si>
  <si>
    <t>Montáž a demontáž dočasné dopravní značky kompletní základní</t>
  </si>
  <si>
    <t>1369114522</t>
  </si>
  <si>
    <t>3 "- IP22"</t>
  </si>
  <si>
    <t>913111215</t>
  </si>
  <si>
    <t>Příplatek k dočasné dopravní značce samostatné základní za první a ZKD den použití</t>
  </si>
  <si>
    <t>-1448512852</t>
  </si>
  <si>
    <t>3*90 "- uvažovaná doba využití 3 měsíce"</t>
  </si>
  <si>
    <t>4 "- zpětné osazení pův. značek"</t>
  </si>
  <si>
    <t>10 "- nové značky"</t>
  </si>
  <si>
    <t>3 "- P2"</t>
  </si>
  <si>
    <t>6 "- E2b"</t>
  </si>
  <si>
    <t>40444052</t>
  </si>
  <si>
    <t>značka dopravní svislá STOP FeZn NK P6 700mm</t>
  </si>
  <si>
    <t>-912688875</t>
  </si>
  <si>
    <t>111</t>
  </si>
  <si>
    <t>112</t>
  </si>
  <si>
    <t>113</t>
  </si>
  <si>
    <t>SO.102a.V - SO.102a.V - Komunikace II/332 - Krchleby</t>
  </si>
  <si>
    <t xml:space="preserve">    2 - Zakládání</t>
  </si>
  <si>
    <t xml:space="preserve">      R21 - Ochrany sítí</t>
  </si>
  <si>
    <t>575,904 "- z komunikací"</t>
  </si>
  <si>
    <t>575,904 "- viz. položka č. 162701105 - Vodorovné přemístění výkopku na skládku"</t>
  </si>
  <si>
    <t>575,904*1,85 "- viz. položka č. 162701105 - Vodorovné přemístění výkopku na skládku"</t>
  </si>
  <si>
    <t>752,50*1,11 "- komunikace pro aut. dopravu - asfalt"</t>
  </si>
  <si>
    <t>20,0*1,11 "- komunikace pro pěší - zámk. dlažba"</t>
  </si>
  <si>
    <t>(158,0+3,50)*1,11 "- vjezdy"</t>
  </si>
  <si>
    <t>50,0*1,11 "- žulová dlažba na komunikaci"</t>
  </si>
  <si>
    <t>0,120*752,50*1,11 "- komunikace pro aut. dopravu - asfalt"</t>
  </si>
  <si>
    <t>0,020*20,0*1,05 "- komunikace pro pěší - zámk. dlažba"</t>
  </si>
  <si>
    <t>0,200*(158,0+3,50)*1,05 "- vjezdy"</t>
  </si>
  <si>
    <t>0,120*50,0*1,11 "- žulová dlažba na komunikaci"</t>
  </si>
  <si>
    <t>0,300*20,0*1,11 "- komunikace pro pěší - zámk. dlažba"</t>
  </si>
  <si>
    <t>0,400*752,50*1,11 "- komunikace pro aut. dopravu - asfalt"</t>
  </si>
  <si>
    <t>0,400*(158,0+3,50)*1,11 "- vjezdy"</t>
  </si>
  <si>
    <t>0,400*50,0*1,11 "- žulová dlažba na komunikaci"</t>
  </si>
  <si>
    <t>575,904 "- viz. položka 122202201 - Odkopávky pro silnice"</t>
  </si>
  <si>
    <t>575,904*0,15</t>
  </si>
  <si>
    <t>Zakládání</t>
  </si>
  <si>
    <t>R21</t>
  </si>
  <si>
    <t>Ochrany sítí</t>
  </si>
  <si>
    <t>460510024</t>
  </si>
  <si>
    <t>Kabelové prostupy z trub betonových do rýhy s obetonováním, průměru do 15 cm</t>
  </si>
  <si>
    <t>-2019660995</t>
  </si>
  <si>
    <t>20,0*2+10,0 "- ochrana vedení stávajících sítí"</t>
  </si>
  <si>
    <t>345711001</t>
  </si>
  <si>
    <t>chránička podélně dělená HDPE DN 110</t>
  </si>
  <si>
    <t>2070528484</t>
  </si>
  <si>
    <t>50,0 "- ochrana vedení stávajících sítí"</t>
  </si>
  <si>
    <t>"Ztratné 5,0% -" 50,0*0,05</t>
  </si>
  <si>
    <t>2*752,50*1,11 "- komunikace pro aut. dopravu - asfalt - 2 vrstvy"</t>
  </si>
  <si>
    <t>20,0*1,05 "- komunikace pro pěší - zámk. dlažba"</t>
  </si>
  <si>
    <t>564861111</t>
  </si>
  <si>
    <t>Podklad ze štěrkodrtě ŠD tl 200 mm</t>
  </si>
  <si>
    <t>521797867</t>
  </si>
  <si>
    <t>(158,0+3,50)*1,05 "- vjezdy"</t>
  </si>
  <si>
    <t>6,50+6,0+3,0+6,50+18,0+14,50+9,50+2,50+13,50+6,50+3,0+3,50+15,0+3,0+15,0+8,50+3,50+6,0+2,50+5,0+4,0 "- štěrkové plochy"</t>
  </si>
  <si>
    <t>567142111</t>
  </si>
  <si>
    <t>Podklad ze směsi stmelené cementem SC C 8/10 (KSC I) tl 210 mm</t>
  </si>
  <si>
    <t>-156355494</t>
  </si>
  <si>
    <t>50,0*1,05 "- žulová dlažba na komunikaci"</t>
  </si>
  <si>
    <t>2*20,0*1,11 "- komunikace pro pěší - zámk. dlažba"</t>
  </si>
  <si>
    <t>2*752,50*1,11 "- komunikace pro aut. dopravu - asfalt"</t>
  </si>
  <si>
    <t>2*(158,0+3,50)*1,11 "- vjezdy"</t>
  </si>
  <si>
    <t>2*50,0*1,11 "- žulová dlažba na komunikaci"</t>
  </si>
  <si>
    <t>2,45*0,300*20,0*1,11 "- komunikace pro pěší - zámk. dlažba"</t>
  </si>
  <si>
    <t>2,45*0,400*752,50*1,11 "- komunikace pro aut. dopravu - asfalt"</t>
  </si>
  <si>
    <t>2,45*0,400*(158,0+3,50)*1,11 "- vjezdy"</t>
  </si>
  <si>
    <t>2,45*0,400*50,0*1,11 "- žulová dlažba na komunikaci"</t>
  </si>
  <si>
    <t>39,50+33,50+406,0+214,50+59,0 "- komunikace pro aut. dopravu"</t>
  </si>
  <si>
    <t>10,0+9,0+6,50+3,50 "- napojení na stávající komunikace"</t>
  </si>
  <si>
    <t>2*752,50 "- komunikace pro aut. dopravu"</t>
  </si>
  <si>
    <t>29,0 "- napojení na stávající komunikace"</t>
  </si>
  <si>
    <t>752,50 "- komunikace pro aut. dopravu"</t>
  </si>
  <si>
    <t>3,0+3,50+4,50+45,0+6,50+5,0+18,0+4,0+8,0+6,50+5,0+4,0+16,0+7,50+8,0+9,0+4,50  "- napojení sousedních nemovitostí - vjezdy"</t>
  </si>
  <si>
    <t>-5,80 "- odpočet slepecké dlažby"</t>
  </si>
  <si>
    <t>"Ztratné 2,0% -" 152,20*0,02</t>
  </si>
  <si>
    <t>596212214</t>
  </si>
  <si>
    <t>Příplatek za kombinaci dvou barev u betonových dlažeb pozemních komunikací tl 80 mm skupiny A</t>
  </si>
  <si>
    <t>-720212617</t>
  </si>
  <si>
    <t>2,70+0,80+1,50+0,80 "- slepecká dlažba"</t>
  </si>
  <si>
    <t>592450061</t>
  </si>
  <si>
    <t>dlažba skladebná betonová základní pro nevidomé 20 x 10 x 8 cm barevná</t>
  </si>
  <si>
    <t>2083855129</t>
  </si>
  <si>
    <t>5,80 "- slepecká dlažba"</t>
  </si>
  <si>
    <t>"Ztratné 2,0% -" 5,80*0,02</t>
  </si>
  <si>
    <t>596412210</t>
  </si>
  <si>
    <t>Kladení dlažby z vegetačních tvárnic pozemních komunikací tl 80 mm do 50 m2</t>
  </si>
  <si>
    <t>-587217521</t>
  </si>
  <si>
    <t>3,50 "- napojení sousedních nemovitostí - vjezdy"</t>
  </si>
  <si>
    <t>59246016</t>
  </si>
  <si>
    <t>dlažba betonová vegetační 60x40x8cm</t>
  </si>
  <si>
    <t>-1234835073</t>
  </si>
  <si>
    <t>"Ztratné 2,0% -" 3,50*0,02</t>
  </si>
  <si>
    <t>9,50+1,50+2,0+7,0</t>
  </si>
  <si>
    <t>"Ztratné 2,0% -" 20,0*0,02</t>
  </si>
  <si>
    <t>661755069</t>
  </si>
  <si>
    <t>6,50+4,50+7,0</t>
  </si>
  <si>
    <t>591211111</t>
  </si>
  <si>
    <t>Kladení dlažby z kostek drobných z kamene do lože z kameniva těženého tl 50 mm</t>
  </si>
  <si>
    <t>-190023147</t>
  </si>
  <si>
    <t>50,0 "- na komunikaci"</t>
  </si>
  <si>
    <t>58381007</t>
  </si>
  <si>
    <t>kostka dlažební žula drobná 8/10</t>
  </si>
  <si>
    <t>-289336240</t>
  </si>
  <si>
    <t>"Ztratné 2,0% -" 50,0*0,02</t>
  </si>
  <si>
    <t>51*1,02 'Přepočtené koeficientem množství</t>
  </si>
  <si>
    <t>899432111</t>
  </si>
  <si>
    <t>Výšková úprava uličního vstupu nebo vpusti do 200 mm snížením krycího hrnce, šoupěte nebo hydrantu</t>
  </si>
  <si>
    <t>1861820540</t>
  </si>
  <si>
    <t>19,0+17,0+6,50+3,50+5,50</t>
  </si>
  <si>
    <t>51,50  "- napojení na stavající povrchy - komunikace pro aut. dopravu"</t>
  </si>
  <si>
    <t>51,50 "- Viz. pol. č. 919112212 - Řezání spar pro vytvoření komůrky 10x20 mm"</t>
  </si>
  <si>
    <t>781,50 "- komunikace pro aut. dopravu - asfalt"</t>
  </si>
  <si>
    <t>30,0 "- komunikace pro pěší - zámk. dlažba"</t>
  </si>
  <si>
    <t>158,0 "- vjezdy"</t>
  </si>
  <si>
    <t>619550909</t>
  </si>
  <si>
    <t>2,0+39,50+22,50+90,50</t>
  </si>
  <si>
    <t>121054330</t>
  </si>
  <si>
    <t>-14,0 "- odpočet přechodových obrub"</t>
  </si>
  <si>
    <t>-35,0 "- odpočet nájezdových obrub"</t>
  </si>
  <si>
    <t>-2,70 "- odpočet obloukových obrub"</t>
  </si>
  <si>
    <t>"Ztratné 2,0% -" 102,80*0,02</t>
  </si>
  <si>
    <t>-1956897715</t>
  </si>
  <si>
    <t>2*7 "- přechodové obruby"</t>
  </si>
  <si>
    <t>1130521982</t>
  </si>
  <si>
    <t>5,50+3,0+3,0+3,0+6,0+10,0+4,50</t>
  </si>
  <si>
    <t>"Ztratné 2,0% -" 35,0*0,02</t>
  </si>
  <si>
    <t>59217035</t>
  </si>
  <si>
    <t>obrubník betonový obloukový vnější 78 x 15 x 25cm</t>
  </si>
  <si>
    <t>-676613556</t>
  </si>
  <si>
    <t>1,30+1,40</t>
  </si>
  <si>
    <t>1,0*8+1,50*5+13,50+1,0*4+1,50*2+0,50+1,0*3+4,0+3,0+4,0*2+1,0*2+3,0+3,50+2,50*2+1,0*10 "- podél komunikací vjezdů"</t>
  </si>
  <si>
    <t>"Ztratné 2,0% -" 78,0*0,02</t>
  </si>
  <si>
    <t>916331112</t>
  </si>
  <si>
    <t>Osazení zahradního obrubníku betonového do lože z betonu s boční opěrou</t>
  </si>
  <si>
    <t>906717704</t>
  </si>
  <si>
    <t>1,50*2 "- ostrůvek"</t>
  </si>
  <si>
    <t>59217002</t>
  </si>
  <si>
    <t>obrubník betonový zahradní  šedý 100 x 5 x 20 cm</t>
  </si>
  <si>
    <t>1518652838</t>
  </si>
  <si>
    <t>"Ztratné 2,0% -" 3,0*0,02</t>
  </si>
  <si>
    <t>916111123</t>
  </si>
  <si>
    <t>Osazení obruby z drobných kostek s boční opěrou do lože z betonu prostého</t>
  </si>
  <si>
    <t>1080732526</t>
  </si>
  <si>
    <t>32,0 "- podél dlažby komunikace"</t>
  </si>
  <si>
    <t>-718767464</t>
  </si>
  <si>
    <t>0,100*32,0 "- podél dlažby komunikace"</t>
  </si>
  <si>
    <t>51,0+43,50+39,0+70,50 "- komunikace pro aut. dopravu - plné KS"</t>
  </si>
  <si>
    <t>9,50+9,0+138,50+3,50 "- komunikace pro aut. dopravu - frézování, napojení na stáv. komunikace"</t>
  </si>
  <si>
    <t>419,0+234,50+65,0 "- komunikace pro aut. dopravu"</t>
  </si>
  <si>
    <t>204,0 "- komunikace pro aut. dopravu - pod asfaltem"</t>
  </si>
  <si>
    <t>718,50 "- komunikace pro aut. dopravu - drobné kostky"</t>
  </si>
  <si>
    <t>113106192</t>
  </si>
  <si>
    <t>Rozebrání vozovek ze silničních dílců se spárami zalitými cementovou maltou strojně pl do 50 m2</t>
  </si>
  <si>
    <t>1650810420</t>
  </si>
  <si>
    <t>2,0+11,0 "- napojení sousedních nemovitostí"</t>
  </si>
  <si>
    <t>113106121</t>
  </si>
  <si>
    <t>Rozebrání dlažeb z betonových nebo kamenných dlaždic komunikací pro pěší ručně</t>
  </si>
  <si>
    <t>969203223</t>
  </si>
  <si>
    <t>18,50+4,50+2,50  "- napojení sousedních nemovitostí"</t>
  </si>
  <si>
    <t>3,50+4,0+53,0+7,50+5,50+20,0+8,50+8,0+5,50+4,0+16,0+8,50+9,50+5,50+4,50+3,0 "- napojení sousedních nemovitostí"</t>
  </si>
  <si>
    <t>113107331</t>
  </si>
  <si>
    <t>Odstranění podkladu z betonu prostého tl 150 mm strojně pl do 50 m2</t>
  </si>
  <si>
    <t>1660094461</t>
  </si>
  <si>
    <t>2,0 "- betonové plochy - napojení sousedních nemovitostí"</t>
  </si>
  <si>
    <t>13,0 "- betonové panely"</t>
  </si>
  <si>
    <t>25,50 "- betonové desky"</t>
  </si>
  <si>
    <t>166,50 "- zámk. dlažba"</t>
  </si>
  <si>
    <t>2,0 "- betonové plochy"</t>
  </si>
  <si>
    <t>7,0+20,50+15,0+9,0+12,0+4,50+4,0+2,50+14,50+15,50+9,0+7,0 "- štěrkové plochy"</t>
  </si>
  <si>
    <t>1,0*2+4,0+1,0+3,0+1,0*2+3,0+4,0+1,50*5+1,0+1,50+2,0*3+1,50*2+10,0+4,50 "- podél komunikace"</t>
  </si>
  <si>
    <t>1,0*2+0,50+1,0*3+5,0+3,0+4,0*2+3,0+2,50*3+2,0+1,50</t>
  </si>
  <si>
    <t>966006251</t>
  </si>
  <si>
    <t>Odstranění zábrany parkovací zabetonovaného sloupku v do 800 mm</t>
  </si>
  <si>
    <t>-760010087</t>
  </si>
  <si>
    <t>11 "- u úřadu"</t>
  </si>
  <si>
    <t>966006R01</t>
  </si>
  <si>
    <t>Odstranění směrových silničních sloupků</t>
  </si>
  <si>
    <t>1005790439</t>
  </si>
  <si>
    <t>VoN.102a.V - Vedlejší a ostatní náklady</t>
  </si>
  <si>
    <t>883509517</t>
  </si>
  <si>
    <t>1028181252</t>
  </si>
  <si>
    <t>ON990003</t>
  </si>
  <si>
    <t>Zajištění označení stavby informačními panely, deskami v rozsahu TS a v souladu s metodikou dotačního programu</t>
  </si>
  <si>
    <t>-1392138689</t>
  </si>
  <si>
    <t>ON990005</t>
  </si>
  <si>
    <t>Zhotovení a osazení 1 trvalé pamětní desky dle podmínek dotačního programu</t>
  </si>
  <si>
    <t>-553963482</t>
  </si>
  <si>
    <t>2 - Nezpůsobilé výdaje</t>
  </si>
  <si>
    <t>Úroveň 3:</t>
  </si>
  <si>
    <t>SO.102a.N - SO.102a.N - Komunikace II/332 - Krchleby</t>
  </si>
  <si>
    <t xml:space="preserve">      R18 - Výsadba zeleně</t>
  </si>
  <si>
    <t>20,356 "- z komunikací"</t>
  </si>
  <si>
    <t>20,356 "- viz. položka č. 162701105 - Vodorovné přemístění výkopku na skládku"</t>
  </si>
  <si>
    <t>20,356*1,85 "- viz. položka č. 162701105 - Vodorovné přemístění výkopku na skládku"</t>
  </si>
  <si>
    <t>57,50*1,11 "- komunikace pro pěší - zámk. dlažba"</t>
  </si>
  <si>
    <t>0,020*57,50*1,05 "- komunikace pro pěší - zámk. dlažba"</t>
  </si>
  <si>
    <t>0,300*57,50*1,11 "- komunikace pro pěší - zámk. dlažba"</t>
  </si>
  <si>
    <t>20,356 "- viz. položka 122202201 - Odkopávky pro silnice"</t>
  </si>
  <si>
    <t>20,356*0,15</t>
  </si>
  <si>
    <t>R18</t>
  </si>
  <si>
    <t>Výsadba zeleně</t>
  </si>
  <si>
    <t>183101115</t>
  </si>
  <si>
    <t>Hloubení jamek bez výměny půdy zeminy tř 1 až 4 objem do 0,4 m3 v rovině a svahu do 1:5</t>
  </si>
  <si>
    <t>802160</t>
  </si>
  <si>
    <t>2 "- náhradní výsadba"</t>
  </si>
  <si>
    <t>184102113</t>
  </si>
  <si>
    <t>Výsadba dřeviny s balem D do 0,4 m do jamky se zalitím v rovině a svahu do 1:5</t>
  </si>
  <si>
    <t>996990095</t>
  </si>
  <si>
    <t>026504653</t>
  </si>
  <si>
    <t>Jasan ztepilý - vysokokmen, vel. 10-12 cm, se zemním balem o prům. 40 cm, s průběžným kmenem, výška nasazení koruny min. 200 cm</t>
  </si>
  <si>
    <t>379571087</t>
  </si>
  <si>
    <t>184215133</t>
  </si>
  <si>
    <t>Ukotvení kmene dřevin třemi kůly D do 0,1 m délky do 3 m</t>
  </si>
  <si>
    <t>1702954570</t>
  </si>
  <si>
    <t>605910581</t>
  </si>
  <si>
    <t>kůl frézovaný se špicí 6/250</t>
  </si>
  <si>
    <t>989072349</t>
  </si>
  <si>
    <t>2*3</t>
  </si>
  <si>
    <t>605910582</t>
  </si>
  <si>
    <t>příčka 6/60, 3ks/strom</t>
  </si>
  <si>
    <t>-577733468</t>
  </si>
  <si>
    <t>605910583</t>
  </si>
  <si>
    <t>úvazek plochý š. 3cm, 3m/strom</t>
  </si>
  <si>
    <t>1696713256</t>
  </si>
  <si>
    <t>184813121</t>
  </si>
  <si>
    <t>Ochrana dřevin před okusem mechanicky pletivem v rovině a svahu do 1:5</t>
  </si>
  <si>
    <t>989879788</t>
  </si>
  <si>
    <t>313247701</t>
  </si>
  <si>
    <t>uzlíkaté lesní pletivo, v.1,8m, zesílené (2m/strom)</t>
  </si>
  <si>
    <t>-353492133</t>
  </si>
  <si>
    <t>2*2</t>
  </si>
  <si>
    <t>313247702</t>
  </si>
  <si>
    <t>upevňovací kolík proti podhrabání z ocelového drátu prům. min. 4mm, délka 25cm (3ks/strom)</t>
  </si>
  <si>
    <t>ks</t>
  </si>
  <si>
    <t>-1702703256</t>
  </si>
  <si>
    <t>57,50*1,05 "- komunikace pro pěší - zámk. dlažba"</t>
  </si>
  <si>
    <t>2*57,50*1,11 "- komunikace pro pěší - zámk. dlažba"</t>
  </si>
  <si>
    <t>2,45*0,300*57,50*1,11 "- komunikace pro pěší - zámk. dlažba"</t>
  </si>
  <si>
    <t>10,0+29,0+5,0+13,50</t>
  </si>
  <si>
    <t>-8,40 "- odpočet slepecké dlažby"</t>
  </si>
  <si>
    <t>"Ztratné 2,0% -" 49,10*0,02</t>
  </si>
  <si>
    <t>596211114</t>
  </si>
  <si>
    <t>Příplatek za kombinaci dvou barev u kladení betonových dlažeb komunikací pro pěší tl 60 mm skupiny A</t>
  </si>
  <si>
    <t>1608230681</t>
  </si>
  <si>
    <t>3,50+1,20+1,20+2,50 "- slepecká dlažba"</t>
  </si>
  <si>
    <t>59245006</t>
  </si>
  <si>
    <t>dlažba skladebná betonová základní pro nevidomé 20 x 10 x 6 cm barevná</t>
  </si>
  <si>
    <t>800165707</t>
  </si>
  <si>
    <t>"Ztratné 2,0% -" 8,40*0,02</t>
  </si>
  <si>
    <t>47,50 "- komunikace pro pěší - zámk. dlažba"</t>
  </si>
  <si>
    <t>20,0 "- Ostatní okolní plochy"</t>
  </si>
  <si>
    <t>-1757684966</t>
  </si>
  <si>
    <t>3,0+7,50+2,50 "- podél komunikace pro pěší"</t>
  </si>
  <si>
    <t>339303042</t>
  </si>
  <si>
    <t>"Ztratné 2,0% -" 13,0*0,02</t>
  </si>
  <si>
    <t>25,0+8,0 "- komunikace pro pěší"</t>
  </si>
  <si>
    <t>113107322</t>
  </si>
  <si>
    <t>Odstranění podkladu z kameniva drceného tl 200 mm strojně pl do 50 m2</t>
  </si>
  <si>
    <t>33,0 "- zámk. dlažba"</t>
  </si>
  <si>
    <t>3,0*2+4,50+2,50 "- podél komunikace pro pěší"</t>
  </si>
  <si>
    <t>VoN.102a.N - Vedlejší a ostatní náklady</t>
  </si>
  <si>
    <t>1568990761</t>
  </si>
  <si>
    <t>ETAPA 3 - SO.102b - Komunikace II/332 - Zbožíčko</t>
  </si>
  <si>
    <t>SO.102b.H - SO.102b.H - Komunikace II/332 - Zbožíčko</t>
  </si>
  <si>
    <t xml:space="preserve">      R57 - Plochy z kačírku</t>
  </si>
  <si>
    <t xml:space="preserve">      R84 - Zasakovací poldry</t>
  </si>
  <si>
    <t xml:space="preserve">      R94 - Svodidla a ochranné prvky silnic</t>
  </si>
  <si>
    <t>790,50*0,250-95,350</t>
  </si>
  <si>
    <t>95,350 "- ornice"</t>
  </si>
  <si>
    <t>1447,718 "- z komunikací"</t>
  </si>
  <si>
    <t>38,250 "- z hloubení jam"</t>
  </si>
  <si>
    <t>237,90 "- z hloubení rýh š. do 600 mm"</t>
  </si>
  <si>
    <t>210,050 "- z hloubení rýh š. do 2000 mm"</t>
  </si>
  <si>
    <t>1933,918 "- viz. položka č. 162701105 - Vodorovné přemístění výkopku na skládku"</t>
  </si>
  <si>
    <t>1933,918*1,85 "- viz. položka č. 162701105 - Vodorovné přemístění výkopku na skládku"</t>
  </si>
  <si>
    <t>2775,0*1,11 "- komunikace pro aut. dopravu - asfalt"</t>
  </si>
  <si>
    <t>0,070*2775,0*1,11 "- komunikace pro aut. dopravu - asfalt"</t>
  </si>
  <si>
    <t>0,400*2775,0*1,11 "- komunikace pro aut. dopravu - asfalt"</t>
  </si>
  <si>
    <t>1447,718 "- viz. položka 122202201 - Odkopávky pro silnice"</t>
  </si>
  <si>
    <t>1447,718*0,15</t>
  </si>
  <si>
    <t>10*2,25*1,70 "- UV"</t>
  </si>
  <si>
    <t>38,250 "- Viz. pol. č. 131201101 - Hloubení jam nezapažených ve tř. 3"</t>
  </si>
  <si>
    <t>0,60*0,50*793,0 "- pro drenáž"</t>
  </si>
  <si>
    <t>237,90 "- Viz. pol. č. 132201102 - Hloubení rýh š. do 600 mm "</t>
  </si>
  <si>
    <t>1,0*1,70*71,50 "- napojení odvodnění - UV"</t>
  </si>
  <si>
    <t>0,750*1,0*53,0+1,50*1,0*(10,50+11,0+11,0) "- vsaky"</t>
  </si>
  <si>
    <t>210,050 "- Viz. pol. č. 132201202 - Hloubení rýh š. do 2000 mm "</t>
  </si>
  <si>
    <t>4*10*1,50*1,70 "- UV"</t>
  </si>
  <si>
    <t>2*1,70*71,50 "- napojení odvodnění - UV"</t>
  </si>
  <si>
    <t>2*1,0*53,0+2*1,0*(10,50+11,0+11,0) "- vsaky"</t>
  </si>
  <si>
    <t>516,10 "- viz pol.č. 151101102 Zřízení příložného pažení"</t>
  </si>
  <si>
    <t>10*2,05*1,70 "- UV"</t>
  </si>
  <si>
    <t>1,0*1,50*71,50 "- napojení odvodnění - UV"</t>
  </si>
  <si>
    <t>10*2,05*1,70*2,050 "- UV"</t>
  </si>
  <si>
    <t>1,0*1,50*71,50*2,050 "- napojení odvodnění - UV"</t>
  </si>
  <si>
    <t>0,100*(4,50+492,0+66,50+94,50+7,50+15,0+114,0+25,50+30,0+18,0+16,50+38,0+31,50)</t>
  </si>
  <si>
    <t>2,50+203,50+8,50+46,0+80,50+10,0+19,50+30,50+8,50+25,0+7,50+12,50+3,50+26,0+31,0+17,50+20,0+23,0+8,50+20,50+18,0+27,0+12,0+102,0+27,0</t>
  </si>
  <si>
    <t>790,50 "- Viz. pol. č. 184802211 - Chemické odplevelení před založením kultury"</t>
  </si>
  <si>
    <t>790,50 "- Viz. pol. č. 183402131 - Rozrušení půdy na hl. 150 mm"</t>
  </si>
  <si>
    <t>0,015*790,50</t>
  </si>
  <si>
    <t>0,00005*790,50</t>
  </si>
  <si>
    <t>2*2775,0*1,11 "- komunikace pro aut. dopravu - asfalt - 2 vrstvy"</t>
  </si>
  <si>
    <t>2*2775,0*1,11 "- komunikace pro aut. dopravu - asfalt"</t>
  </si>
  <si>
    <t>2,45*0,400*2775,0*1,11 "- komunikace pro aut. dopravu - asfalt"</t>
  </si>
  <si>
    <t>(1316,0-67,50)+905,0+573,50+(789,50-741,50) "- komunikace pro aut. dopravu"</t>
  </si>
  <si>
    <t>2*2775,0 "- komunikace pro aut. dopravu"</t>
  </si>
  <si>
    <t>2775,0 "- komunikace pro aut. dopravu"</t>
  </si>
  <si>
    <t>R57</t>
  </si>
  <si>
    <t>Plochy z kačírku</t>
  </si>
  <si>
    <t>571908111</t>
  </si>
  <si>
    <t>Kryt vymývaným dekoračním kamenivem (kačírkem) tl 200 mm</t>
  </si>
  <si>
    <t>923758159</t>
  </si>
  <si>
    <t>17,50+3,50+12,0+9,0+7,50+2,0+12,0+16,0+8,50+19,0</t>
  </si>
  <si>
    <t>184911311</t>
  </si>
  <si>
    <t>Položení mulčovací textilie v rovině a svahu do 1:5</t>
  </si>
  <si>
    <t>-1550452629</t>
  </si>
  <si>
    <t>693112151</t>
  </si>
  <si>
    <t>textilie netkaná mulčovací 50 g/m2</t>
  </si>
  <si>
    <t>124518213</t>
  </si>
  <si>
    <t>"- prořez a překryv" 107,0*0,15</t>
  </si>
  <si>
    <t>38,0 "- rigol podél komunikace"</t>
  </si>
  <si>
    <t>2,0+172,0</t>
  </si>
  <si>
    <t>879613109</t>
  </si>
  <si>
    <t>1,0*0,30*71,50 "- přípojky UV"</t>
  </si>
  <si>
    <t>9,50+12,50+10,50+1,0+8,0+8,0+9,0+2,0+2,0+9,0 "- napojení odvodnění"</t>
  </si>
  <si>
    <t>"Prořez 5,0% -" 71,50*0,05</t>
  </si>
  <si>
    <t>2*10 "- napojení odvodnění"</t>
  </si>
  <si>
    <t>4 "- Napojení UV do stávající kanalizace"</t>
  </si>
  <si>
    <t>6 "- napojení odvodnění"</t>
  </si>
  <si>
    <t>10*0,50</t>
  </si>
  <si>
    <t>R84</t>
  </si>
  <si>
    <t>Zasakovací poldry</t>
  </si>
  <si>
    <t>-2077647839</t>
  </si>
  <si>
    <t>Zasakovací rýhy:</t>
  </si>
  <si>
    <t>0,750*1,0*53,0</t>
  </si>
  <si>
    <t>1,50*1,0*(10,50+11,0+11,0)</t>
  </si>
  <si>
    <t>211971110</t>
  </si>
  <si>
    <t>Zřízení opláštění žeber nebo trativodů geotextilií v rýze nebo zářezu sklonu do 1:2</t>
  </si>
  <si>
    <t>-257810605</t>
  </si>
  <si>
    <t>3*(0,750*53,0+1,50*(10,50+11,0+11,0)) "- vodorovné plochy"</t>
  </si>
  <si>
    <t>2*(1,0*53,0+1,0*(10,50+11,0+11,0)) "- svislé plochy"</t>
  </si>
  <si>
    <t>2*0,750*1,0+3*0,750*1,0 "- ukončení příkopů"</t>
  </si>
  <si>
    <t>69311068</t>
  </si>
  <si>
    <t>geotextilie netkaná PP 300g/m2</t>
  </si>
  <si>
    <t>-1423819166</t>
  </si>
  <si>
    <t>"Ztratné 15,0% -" 440,250*0,15</t>
  </si>
  <si>
    <t>-282040833</t>
  </si>
  <si>
    <t>0,03*85,50</t>
  </si>
  <si>
    <t>1607427367</t>
  </si>
  <si>
    <t>53,0+10,50+11,0+11,0</t>
  </si>
  <si>
    <t>895641R01</t>
  </si>
  <si>
    <t>Zřízení drenážní vyústě z betonových prefabrikátů</t>
  </si>
  <si>
    <t>-604373563</t>
  </si>
  <si>
    <t>592990001</t>
  </si>
  <si>
    <t>drenážní výúsť prefabrikovaná</t>
  </si>
  <si>
    <t>1902539210</t>
  </si>
  <si>
    <t>0,03*793,0</t>
  </si>
  <si>
    <t>16,0+10,0+27,0+61,0+51,0+284,0+284,0+60,0</t>
  </si>
  <si>
    <t>0,34*793,0</t>
  </si>
  <si>
    <t>2,25*793,0</t>
  </si>
  <si>
    <t>2,45*793,0</t>
  </si>
  <si>
    <t>"Prořez 15,0% -" 1784,250*0,15</t>
  </si>
  <si>
    <t>11 "- Napojení drenáží do UV a šachet"</t>
  </si>
  <si>
    <t>6,0+7,0+8,0</t>
  </si>
  <si>
    <t>6,0+7,0+8,0  "- napojení na stavající povrchy - komunikace pro aut. dopravu"</t>
  </si>
  <si>
    <t>21,0 "- Viz. pol. č. 919112212 - Řezání spar pro vytvoření komůrky 10x20 mm"</t>
  </si>
  <si>
    <t>2778,0 "- komunikace pro aut. dopravu - asfalt"</t>
  </si>
  <si>
    <t>R94</t>
  </si>
  <si>
    <t>Svodidla a ochranné prvky silnic</t>
  </si>
  <si>
    <t>911331141</t>
  </si>
  <si>
    <t>Svodidlo ocelové jednostranné zádržnosti H2 typ KB3 RH2 B se zaberaněním sloupků v rozmezí do 2 m</t>
  </si>
  <si>
    <t>-207340499</t>
  </si>
  <si>
    <t>32,0 "- svodidlo km 0,980 00"</t>
  </si>
  <si>
    <t>911331411</t>
  </si>
  <si>
    <t>Náběh ocelového svodidla jednostranný délky do 4 m se zaberaněním sloupků v rozmezí do 2 m</t>
  </si>
  <si>
    <t>79896909</t>
  </si>
  <si>
    <t>2*3,0</t>
  </si>
  <si>
    <t>935113119</t>
  </si>
  <si>
    <t>Osazení odvodňovacího obrubníku do betonového lože s boční patkou</t>
  </si>
  <si>
    <t>-1917618960</t>
  </si>
  <si>
    <t>12,50 "- Odvodňovací obruby - km 0,760 00"</t>
  </si>
  <si>
    <t>592174R01</t>
  </si>
  <si>
    <t>liniové odvodnění kompozitními obrubníkovými žlaby, včetně litinové vpusti s poklopem</t>
  </si>
  <si>
    <t>126127877</t>
  </si>
  <si>
    <t>"Ztratné 2,0% -" 12,50*0,02</t>
  </si>
  <si>
    <t>2076664285</t>
  </si>
  <si>
    <t>119,50+280,0+255,50</t>
  </si>
  <si>
    <t>1352661899</t>
  </si>
  <si>
    <t>-56,0 "- odpočet přechodových obrub"</t>
  </si>
  <si>
    <t>-140,50 "- odpočet nájezdových obrub"</t>
  </si>
  <si>
    <t>"Ztratné 2,0% -" 458,50*0,02</t>
  </si>
  <si>
    <t>544916596</t>
  </si>
  <si>
    <t>2*28 "- přechodové obruby"</t>
  </si>
  <si>
    <t>"Ztratné 2,0% -" 56,0*0,02</t>
  </si>
  <si>
    <t>-1577108222</t>
  </si>
  <si>
    <t>4,50+7,0+2,0+2,0+5,50+5,50+6,50+6,50+3,50+4,50+5,0+5,0+4,50+6,50+4,0+4,50+4,0+3,0+4,0+5,0+5,50+5,50+6,0+4,50+8,0+5,50+9,50+3,0</t>
  </si>
  <si>
    <t>"Ztratné 2,0% -" 140,50*0,02</t>
  </si>
  <si>
    <t>915491211</t>
  </si>
  <si>
    <t>Osazení vodícího proužku z betonových desek do betonového lože tl do 100 mm š proužku 250 mm</t>
  </si>
  <si>
    <t>2108826636</t>
  </si>
  <si>
    <t>274,0+255,50 "- podél komunikace"</t>
  </si>
  <si>
    <t>592170R01</t>
  </si>
  <si>
    <t>krajník betonový silniční 50x8x25 cm</t>
  </si>
  <si>
    <t>-1862048103</t>
  </si>
  <si>
    <t>"Ztratné 2,0% -" 529,50*0,02</t>
  </si>
  <si>
    <t>29,0+22,0 "- podél komunikace"</t>
  </si>
  <si>
    <t>"Ztratné 2,0% -" 51,0*0,02</t>
  </si>
  <si>
    <t>1253,0 "- komunikace pro aut. dopravu - plné KS"</t>
  </si>
  <si>
    <t>2463,0 "- komunikace pro aut. dopravu"</t>
  </si>
  <si>
    <t>1256,0 "- pod asfaltem"</t>
  </si>
  <si>
    <t>9,50+4,0 "- podél komunikace"</t>
  </si>
  <si>
    <t>10,50+3,50+6,0+54,50+3,0+3,50+7,0+13,0+8,0+3,50+11,0+29,50+27,50 "- podél komunikace"</t>
  </si>
  <si>
    <t>259,0+253,50 "- pro čáry š. 0,125 mm"</t>
  </si>
  <si>
    <t>289,50+121,0 "- pro čáry š. 0,250 mm"</t>
  </si>
  <si>
    <t>83,0+160,0+16,0 "- plné čáry"</t>
  </si>
  <si>
    <t>76,0+33,50+144,0 "- přerušované čáry"</t>
  </si>
  <si>
    <t>3,50+171,50+114,50 "- plné čáry"</t>
  </si>
  <si>
    <t>39,50+32,0+49,50 "- přerušované čáry"</t>
  </si>
  <si>
    <t>2 "- nové značky"</t>
  </si>
  <si>
    <t>1 "- P2"</t>
  </si>
  <si>
    <t>114</t>
  </si>
  <si>
    <t>115</t>
  </si>
  <si>
    <t>116</t>
  </si>
  <si>
    <t>117</t>
  </si>
  <si>
    <t>SO.102b.V - SO.102b.V - Komunikace II/332 - Zbožíčko</t>
  </si>
  <si>
    <t>443,003 "- z komunikací"</t>
  </si>
  <si>
    <t>443,003 "- viz. položka č. 162701105 - Vodorovné přemístění výkopku na skládku"</t>
  </si>
  <si>
    <t>443,003*1,85 "- viz. položka č. 162701105 - Vodorovné přemístění výkopku na skládku"</t>
  </si>
  <si>
    <t>550,0*1,11 "- komunikace pro aut. dopravu - asfalt"</t>
  </si>
  <si>
    <t>115,50*1,11 "- vjezdy"</t>
  </si>
  <si>
    <t>46,50*1,11 "- komunikace pro pěší - zámk. dlažba"</t>
  </si>
  <si>
    <t>111,0*1,11 "- žulová dlažba na komunikaci"</t>
  </si>
  <si>
    <t>0,070*550,0*1,11 "- komunikace pro aut. dopravu - asfalt"</t>
  </si>
  <si>
    <t>0,200*115,50*1,05 "- vjezdy"</t>
  </si>
  <si>
    <t>0,020*46,50*1,05 "- komunikace pro pěší - zámk. dlažba"</t>
  </si>
  <si>
    <t>0,120*111,0*1,11 "- žulová dlažba na komunikaci"</t>
  </si>
  <si>
    <t>0,300*46,50*1,11 "- komunikace pro pěší - zámk. dlažba"</t>
  </si>
  <si>
    <t>0,400*550,0*1,11 "- komunikace pro aut. dopravu - asfalt"</t>
  </si>
  <si>
    <t>0,400*115,50*1,11 "- vjezdy"</t>
  </si>
  <si>
    <t>0,400*111,0*1,11 "- žulová dlažba na komunikaci"</t>
  </si>
  <si>
    <t>443,003 "- viz. položka 122202201 - Odkopávky pro silnice"</t>
  </si>
  <si>
    <t>443,003*0,15</t>
  </si>
  <si>
    <t>2*550,0*1,11 "- komunikace pro aut. dopravu - asfalt - 2 vrstvy"</t>
  </si>
  <si>
    <t>46,50*1,05 "- komunikace pro pěší - zámk. dlažba"</t>
  </si>
  <si>
    <t>115,50*1,05 "- vjezdy"</t>
  </si>
  <si>
    <t>6,0+6,0+6,50+4,50+6,50+6,0+5,50+5,50+7,0+7,0+5,50+7,50+4,0 "- štěrkové plochy"</t>
  </si>
  <si>
    <t>111,0*1,05 "- žulová dlažba na komunikaci"</t>
  </si>
  <si>
    <t>-1049104951</t>
  </si>
  <si>
    <t>2*46,50*1,11 "- komunikace pro pěší - zámk. dlažba"</t>
  </si>
  <si>
    <t>2*550,0*1,11 "- komunikace pro aut. dopravu - asfalt"</t>
  </si>
  <si>
    <t>2*115,50*1,11 "- vjezdy"</t>
  </si>
  <si>
    <t>2*111,0*1,11 "- žulová dlažba na komunikaci"</t>
  </si>
  <si>
    <t>2,45*0,300*46,50*1,11 "- komunikace pro pěší - zámk. dlažba"</t>
  </si>
  <si>
    <t>2,45*0,400*550,0*1,11 "- komunikace pro aut. dopravu - asfalt"</t>
  </si>
  <si>
    <t>2,45*0,400*115,50*1,11 "- vjezdy"</t>
  </si>
  <si>
    <t>2,45*0,400*111,0*1,11 "- žulová dlažba na komunikaci"</t>
  </si>
  <si>
    <t>38,0+67,50+(471,50-27,0) "- komunikace pro aut. dopravu"</t>
  </si>
  <si>
    <t>17,50+11,0 "- napojení na stávající komunikace"</t>
  </si>
  <si>
    <t>2*550,50 "- komunikace pro aut. dopravu"</t>
  </si>
  <si>
    <t>28,50 "- napojení na stávající komunikace"</t>
  </si>
  <si>
    <t>550,0 "- komunikace pro aut. dopravu"</t>
  </si>
  <si>
    <t>6,50+8,0+4,0+9,50+3,0+16,50+4,0+3,50+4,50+7,0+7,0+11,0+20,0+5,50+5,50 "- napojení sousedních nemovitostí - vjezdy"</t>
  </si>
  <si>
    <t>-30,30 "- odpočet slepecké dlažby"</t>
  </si>
  <si>
    <t>"Ztratné 2,0% -" 127,70*0,02</t>
  </si>
  <si>
    <t>1,80+2,80+2,20+1,60+2,40+1,60+1,0+1,40+2,0+2,30+3,10+6,20+1,90 "- slepecká dlažba"</t>
  </si>
  <si>
    <t>30,30 "- slepecká dlažba"</t>
  </si>
  <si>
    <t>"Ztratné 2,0% -" 30,30*0,02</t>
  </si>
  <si>
    <t>2133109912</t>
  </si>
  <si>
    <t>26,50+10,0+10,0</t>
  </si>
  <si>
    <t>1462425881</t>
  </si>
  <si>
    <t>-9,50 "- odpočet slepecké dlažby"</t>
  </si>
  <si>
    <t>"Ztratné 2,0% -" 37,0*0,02</t>
  </si>
  <si>
    <t>849073866</t>
  </si>
  <si>
    <t>3,10+3,40+3,0 "- slepecká dlažba"</t>
  </si>
  <si>
    <t>-1947011400</t>
  </si>
  <si>
    <t>"Ztratné 2,0% -" 9,50*0,02</t>
  </si>
  <si>
    <t>32,50+27,0+51,50</t>
  </si>
  <si>
    <t>111,0 "- na komunikaci"</t>
  </si>
  <si>
    <t>"Ztratné 2,0% -" 111,0*0,02</t>
  </si>
  <si>
    <t>113,22*1,02 'Přepočtené koeficientem množství</t>
  </si>
  <si>
    <t>-300248834</t>
  </si>
  <si>
    <t>34,50+29,0+6,0</t>
  </si>
  <si>
    <t>1916856693</t>
  </si>
  <si>
    <t>36,0+31,0</t>
  </si>
  <si>
    <t>-619388393</t>
  </si>
  <si>
    <t>34,50+29,0+6,0  "- napojení na stavající povrchy - komunikace pro aut. dopravu"</t>
  </si>
  <si>
    <t>389538956</t>
  </si>
  <si>
    <t>69,50 "- Viz. pol. č. 919112212 - Řezání spar pro vytvoření komůrky 10x20 mm"</t>
  </si>
  <si>
    <t>578,50 "- komunikace pro aut. dopravu - asfalt"</t>
  </si>
  <si>
    <t>115,50 "- vjezdy"</t>
  </si>
  <si>
    <t>46,50 "- komunikace pro pěší - zámk. dlažba"</t>
  </si>
  <si>
    <t>111,0 "- žulová dlažba na komunikaci"</t>
  </si>
  <si>
    <t>18,0+11,50+49,50+72,50</t>
  </si>
  <si>
    <t>-10,0 "- odpočet přechodových obrub"</t>
  </si>
  <si>
    <t>-17,0 "- odpočet nájezdových obrub"</t>
  </si>
  <si>
    <t>"Ztratné 2,0% -" 124,50*0,02</t>
  </si>
  <si>
    <t>2*5 "- přechodové obruby"</t>
  </si>
  <si>
    <t>"Ztratné 2,0% -" 10,0*0,02</t>
  </si>
  <si>
    <t>3,50+3,50+4,0+3,0+3,0</t>
  </si>
  <si>
    <t>"Ztratné 2,0% -" 17,0*0,02</t>
  </si>
  <si>
    <t>1,50*2+1,50*2+0,50+1,0+2,0+1,0*2+1,0*2+2,50*2+1,0*2+1,50*2+1,0*2+1,50*2+1,50*2+1,50*2+2,50+1,50*2+0,50*2+1,0 "- podél komunikací vjezdů"</t>
  </si>
  <si>
    <t>"Ztratné 2,0% -" 42,0*0,02</t>
  </si>
  <si>
    <t>-1781549051</t>
  </si>
  <si>
    <t>1,50 "- podél komunikace pro pěší"</t>
  </si>
  <si>
    <t>2071085966</t>
  </si>
  <si>
    <t>"Ztratné 2,0% -" 1,50*0,02</t>
  </si>
  <si>
    <t>507051875</t>
  </si>
  <si>
    <t>50,0+45,50+73,50 "- podél komunikace"</t>
  </si>
  <si>
    <t>-742767030</t>
  </si>
  <si>
    <t>"Ztratné 2,0% -" 169,0*0,02</t>
  </si>
  <si>
    <t>593,0 "- komunikace pro aut. dopravu"</t>
  </si>
  <si>
    <t>593,0 "- komunikace pro aut. dopravu - drobné kostky"</t>
  </si>
  <si>
    <t>9,50+2,50+2,0+12,0+1,50+1,50+6,50+6,0+10,50+16,0+2,0+4,50 "- napojení sousedních nemovitostí"</t>
  </si>
  <si>
    <t>2,0+12,0 "- komunikace pro pěší"</t>
  </si>
  <si>
    <t>10,0+3,0 "- betonové plochy - napojení sousedních nemovitostí"</t>
  </si>
  <si>
    <t>74,50 "- zámk. dlažba"</t>
  </si>
  <si>
    <t>13,0 "- betonové plochy"</t>
  </si>
  <si>
    <t>6,0+3,50  "- štěrkové plochy"</t>
  </si>
  <si>
    <t>-1963459965</t>
  </si>
  <si>
    <t>14,0 "- zámk. dlažba"</t>
  </si>
  <si>
    <t>1,50*2+3,50+1,0*4+1,50*2+1,0+2,0+1,50*2  "- podél vjezdů"</t>
  </si>
  <si>
    <t>-939874503</t>
  </si>
  <si>
    <t>VoN.102b.V - Vedlejší a ostatní náklady</t>
  </si>
  <si>
    <t>-1824162759</t>
  </si>
  <si>
    <t>SO.102b.N - SO.102.N - Komunikace II/332 - Zbožíčko</t>
  </si>
  <si>
    <t>46,374 "- z komunikací"</t>
  </si>
  <si>
    <t>46,374 "- viz. položka č. 162701105 - Vodorovné přemístění výkopku na skládku"</t>
  </si>
  <si>
    <t>46,374*1,85 "- viz. položka č. 162701105 - Vodorovné přemístění výkopku na skládku"</t>
  </si>
  <si>
    <t>131,0*1,11 "- komunikace pro pěší - zámk. dlažba"</t>
  </si>
  <si>
    <t>0,020*131,0*1,05 "- komunikace pro pěší - zámk. dlažba"</t>
  </si>
  <si>
    <t>0,300*131,0*1,11 "- komunikace pro pěší - zámk. dlažba"</t>
  </si>
  <si>
    <t>46,374 "- viz. položka 122202201 - Odkopávky pro silnice"</t>
  </si>
  <si>
    <t>46,374*0,15</t>
  </si>
  <si>
    <t>214758727</t>
  </si>
  <si>
    <t>2*(10,0+10,0) "- rezerva pro budoucí vedení"</t>
  </si>
  <si>
    <t>34571357</t>
  </si>
  <si>
    <t>trubka elektroinstalační ohebná dvouplášťová korugovaná D 108/125 mm, HDPE+LDPE</t>
  </si>
  <si>
    <t>1123133306</t>
  </si>
  <si>
    <t>"Ztratné 5,0% -" 40,0*0,05</t>
  </si>
  <si>
    <t>131,0*1,05 "- komunikace pro pěší - zámk. dlažba"</t>
  </si>
  <si>
    <t>2*131,0*1,11 "- komunikace pro pěší - zámk. dlažba"</t>
  </si>
  <si>
    <t>2,45*0,300*131,0*1,11 "- komunikace pro pěší - zámk. dlažba"</t>
  </si>
  <si>
    <t>19,0+11,0+46,50+68,0-26,50+23,0-10,0</t>
  </si>
  <si>
    <t>-2,60 "- odpočet slepecké dlažby"</t>
  </si>
  <si>
    <t>"Ztratné 2,0% -" 128,40*0,02</t>
  </si>
  <si>
    <t>959998785</t>
  </si>
  <si>
    <t>1,20+1,40 "- slepecká dlažba"</t>
  </si>
  <si>
    <t>-932765889</t>
  </si>
  <si>
    <t>"Ztratné 2,0% -" 2,60*0,02</t>
  </si>
  <si>
    <t>131,0 "- komunikace pro pěší - zámk. dlažba"</t>
  </si>
  <si>
    <t>50,0 "- Ostatní okolní plochy"</t>
  </si>
  <si>
    <t>14,50+12,50+6,0+36,0+3,50+3,0 "- podél komunikace pro pěší"</t>
  </si>
  <si>
    <t>"Ztratné 2,0% -" 75,50*0,02</t>
  </si>
  <si>
    <t>3,0+46,50+23,0+14,0 "- komunikace pro pěší"</t>
  </si>
  <si>
    <t>86,50 "- zámk. dlažba"</t>
  </si>
  <si>
    <t>1090279506</t>
  </si>
  <si>
    <t>17,0+3,50+1,0  "- štěrkové plochy"</t>
  </si>
  <si>
    <t>525806533</t>
  </si>
  <si>
    <t>3,0 "- podél komunikace pro pěší"</t>
  </si>
  <si>
    <t>VoN.102b.N - Vedlejší a ostatní náklady</t>
  </si>
  <si>
    <t>-753488345</t>
  </si>
  <si>
    <t>ETAPA 4 - SO.103 - Komunikace III/3323 - Čilec</t>
  </si>
  <si>
    <t>SO.103 - SO.103 - Komunikace III/3323 - Čilec</t>
  </si>
  <si>
    <t xml:space="preserve">      R53 - Autobusový záliv - žulová dlažba</t>
  </si>
  <si>
    <t xml:space="preserve">      R54 - Pojížděná komunikace pro pěší - vjezdy - žulová dlažba</t>
  </si>
  <si>
    <t xml:space="preserve">      R83 - Liniové a povrchové odvodnění</t>
  </si>
  <si>
    <t>653,0*0,250-54,750</t>
  </si>
  <si>
    <t>54,750 "- ornice"</t>
  </si>
  <si>
    <t>1546,997 "- z komunikací"</t>
  </si>
  <si>
    <t>30,60 "- z hloubení jam"</t>
  </si>
  <si>
    <t>173,10 "- z hloubení rýh š. do 600 mm"</t>
  </si>
  <si>
    <t>194,350 "- z hloubení rýh š. do 2000 mm"</t>
  </si>
  <si>
    <t>1945,047 "- viz. položka č. 162701105 - Vodorovné přemístění výkopku na skládku"</t>
  </si>
  <si>
    <t>1945,047*1,85 "- viz. položka č. 162701105 - Vodorovné přemístění výkopku na skládku"</t>
  </si>
  <si>
    <t>221,0*1,11 "- komunikace pro pěší - zámk. dlažba"</t>
  </si>
  <si>
    <t>2455,50*1,11 "- komunikace pro aut. dopravu - asfalt"</t>
  </si>
  <si>
    <t>91,50*1,11 "-  autobusový záliv"</t>
  </si>
  <si>
    <t>14,50*1,11 "- vjezdy - žul. dlažba"</t>
  </si>
  <si>
    <t>136,50*1,11 "- vjezdy - zámk. dlažba"</t>
  </si>
  <si>
    <t>0,070*2455,50*1,11 "- komunikace pro aut. dopravu - asfalt"</t>
  </si>
  <si>
    <t>0,150*221,0*1,05 "- komunikace pro pěší - zámk. dlažba"</t>
  </si>
  <si>
    <t>0,460*91,50*1,11 "-  autobusový záliv"</t>
  </si>
  <si>
    <t>0,020*14,50*1,05 "- vjezdy - žul. dlažba"</t>
  </si>
  <si>
    <t>0,020*136,50*1,05 "- vjezdy - zámk. dlažba"</t>
  </si>
  <si>
    <t>0,300*221,0*1,11 "- komunikace pro pěší - zámk. dlažba"</t>
  </si>
  <si>
    <t>0,400*2455,50*1,11 "- komunikace pro aut. dopravu - asfalt"</t>
  </si>
  <si>
    <t>0,400*91,50*1,11 "-  autobusový záliv"</t>
  </si>
  <si>
    <t>0,400*14,50*1,11 "- vjezdy - žul. dlažba"</t>
  </si>
  <si>
    <t>0,400*136,50*1,11 "- vjezdy - zámk. dlažba"</t>
  </si>
  <si>
    <t>1546,997 "- viz. položka 122202201 - Odkopávky pro silnice"</t>
  </si>
  <si>
    <t>1546,997*0,15</t>
  </si>
  <si>
    <t>8*2,25*1,70 "- UV"</t>
  </si>
  <si>
    <t>30,60 "- Viz. pol. č. 131201101 - Hloubení jam nezapažených ve tř. 3"</t>
  </si>
  <si>
    <t>0,60*0,50*577,0 "- pro drenáž"</t>
  </si>
  <si>
    <t>173,10 "- Viz. pol. č. 132201102 - Hloubení rýh š. do 600 mm "</t>
  </si>
  <si>
    <t>1,0*1,70*(6,50+84,0) "- napojení odvodnění - UV"</t>
  </si>
  <si>
    <t>0,750*0,750*72,0 "- vsaky"</t>
  </si>
  <si>
    <t>194,350 "- Viz. pol. č. 132201202 - Hloubení rýh š. do 2000 mm "</t>
  </si>
  <si>
    <t>4*8*1,50*1,70 "- UV"</t>
  </si>
  <si>
    <t>2*1,70*(6,50+84,0) "- napojení odvodnění - UV"</t>
  </si>
  <si>
    <t>2*0,750*72,0 "- vsaky"</t>
  </si>
  <si>
    <t>497,30 "- viz pol.č. 151101102 Zřízení příložného pažení"</t>
  </si>
  <si>
    <t>8*2,05*1,70 "- UV"</t>
  </si>
  <si>
    <t>1,0*1,50*(6,50+84,0) "- napojení odvodnění - UV"</t>
  </si>
  <si>
    <t>8*2,05*1,70*2,050 "- UV"</t>
  </si>
  <si>
    <t>1,0*1,50*(6,50+84,0)*2,050 "- napojení odvodnění - UV"</t>
  </si>
  <si>
    <t>0,100*(232,0+18,50+67,0+133,0+97,0)</t>
  </si>
  <si>
    <t>16,0+10,0+24,0+18,0+18,0+23,0+8,0+10,0+16,0+8,0+12,0+32,0+3,0+22,0+7,0+17,0+56,0+114,0+2,0+62,0+94,0+19,0+62,0</t>
  </si>
  <si>
    <t>653,0 "- Viz. pol. č. 184802211 - Chemické odplevelení před založením kultury"</t>
  </si>
  <si>
    <t>653,0 "- Viz. pol. č. 183402131 - Rozrušení půdy na hl. 150 mm"</t>
  </si>
  <si>
    <t>0,015*653,0</t>
  </si>
  <si>
    <t>0,00005*653,0</t>
  </si>
  <si>
    <t>2*2455,50*1,11 "- komunikace pro aut. dopravu - asfalt - 2 vrstvy"</t>
  </si>
  <si>
    <t>221,0*1,05 "- komunikace pro pěší - zámk. dlažba"</t>
  </si>
  <si>
    <t>883610468</t>
  </si>
  <si>
    <t>14,50*1,05 "- vjezdy - žul. dlažba"</t>
  </si>
  <si>
    <t>136,50*1,05 "- vjezdy - zámk. dlažba"</t>
  </si>
  <si>
    <t>7,50+8,50+5,0+5,0+3,50+5,0+7,0+4,50+9,0+5,50+1,0+1,0+2,0+8,50+4,0+24,0+0,50 "- štěrkové plochy"</t>
  </si>
  <si>
    <t>157839518</t>
  </si>
  <si>
    <t>91,50*1,05 "-  autobusový záliv"</t>
  </si>
  <si>
    <t>2*221,0*1,11 "- komunikace pro pěší - zámk. dlažba"</t>
  </si>
  <si>
    <t>2*2455,50*1,11 "- komunikace pro aut. dopravu - asfalt"</t>
  </si>
  <si>
    <t>2*91,50*1,11 "-  autobusový záliv"</t>
  </si>
  <si>
    <t>2*14,50*1,11 "- vjezdy - žul. dlažba"</t>
  </si>
  <si>
    <t>2*136,50*1,11 "- vjezdy - zámk. dlažba"</t>
  </si>
  <si>
    <t>2,45*0,300*221,0*1,11 "- komunikace pro pěší - zámk. dlažba"</t>
  </si>
  <si>
    <t>2,45*0,400*2455,50*1,11 "- komunikace pro aut. dopravu - asfalt"</t>
  </si>
  <si>
    <t>2,45*0,400*91,50*1,11 "-  autobusový záliv"</t>
  </si>
  <si>
    <t>2,45*0,400*14,50*1,11 "- vjezdy - žul. dlažba"</t>
  </si>
  <si>
    <t>2,45*0,400*136,50*1,11 "- vjezdy - zámk. dlažba"</t>
  </si>
  <si>
    <t>348,50+93,50+20,50+218,0+541,50+29,0+410,50+51,0+232,50+510,50 "- komunikace pro aut. dopravu"</t>
  </si>
  <si>
    <t>26,0+4,0+33,0+21,50+3,0 "- napojení na stávající komunikace"</t>
  </si>
  <si>
    <t>2*2455,50 "- komunikace pro aut. dopravu"</t>
  </si>
  <si>
    <t>87,50 "- napojení na stávající komunikace"</t>
  </si>
  <si>
    <t>2455,50 "- komunikace pro aut. dopravu"</t>
  </si>
  <si>
    <t>R53</t>
  </si>
  <si>
    <t>Autobusový záliv - žulová dlažba</t>
  </si>
  <si>
    <t>591111111</t>
  </si>
  <si>
    <t>Kladení dlažby z kostek velkých z kamene do lože z kameniva těženého tl 50 mm</t>
  </si>
  <si>
    <t>1346787667</t>
  </si>
  <si>
    <t>91,50 "-  autobusový záliv"</t>
  </si>
  <si>
    <t>58381008</t>
  </si>
  <si>
    <t>kostka dlažební žula velká 15/17</t>
  </si>
  <si>
    <t>-396979314</t>
  </si>
  <si>
    <t>"Ztratné 2,0% -" 91,50*0,02</t>
  </si>
  <si>
    <t>93,33*1,01 'Přepočtené koeficientem množství</t>
  </si>
  <si>
    <t>R54</t>
  </si>
  <si>
    <t>Pojížděná komunikace pro pěší - vjezdy - žulová dlažba</t>
  </si>
  <si>
    <t>-1858687351</t>
  </si>
  <si>
    <t>14,50 "- vjezd km 0,060 00"</t>
  </si>
  <si>
    <t>-1758862214</t>
  </si>
  <si>
    <t>"Ztratné 2,0% -" 14,50*0,02</t>
  </si>
  <si>
    <t>14,79*1,02 'Přepočtené koeficientem množství</t>
  </si>
  <si>
    <t>6,0+4,0+3,0+3,0+6,0+4,50+3,50+6,50+5,50+18,50+12,50+27,50+6,0+8,0+12,0+10,0 "- vjezdy"</t>
  </si>
  <si>
    <t>-28,90 "- odpočet slepecké dlažby"</t>
  </si>
  <si>
    <t>"Ztratné 2,0% -" 107,60*0,02</t>
  </si>
  <si>
    <t>-1469262079</t>
  </si>
  <si>
    <t>2,10+1,50+1,0+1,10+2,0+1,50+1,10+2,20+1,80+2,70+2,0+4,0+1,20+1,30+3,40 "- slepecká dlažba"</t>
  </si>
  <si>
    <t>1769786082</t>
  </si>
  <si>
    <t>28,90 "- slepecká dlažba"</t>
  </si>
  <si>
    <t>"Ztratné 2,0% -" 28,90*0,02</t>
  </si>
  <si>
    <t>11,50+15,50+13,50+37,50+10,50+12,0+4,50+31,50+84,50</t>
  </si>
  <si>
    <t>-30,840 "- odpočet slepecké a barevné dlažby"</t>
  </si>
  <si>
    <t>"Ztratné 2,0% -" 190,160*0,02</t>
  </si>
  <si>
    <t>-2005935269</t>
  </si>
  <si>
    <t>4,20+3,60+1,20+0,64+2,40+1,20+1,50+1,30+1,70+1,50+1,0+2,20 "- slepecká dlažba"</t>
  </si>
  <si>
    <t>2*4,20 "- kontrastní pás podél zastávky BUS"</t>
  </si>
  <si>
    <t>-856537490</t>
  </si>
  <si>
    <t>"Ztratné 2,0% -" 22,440*0,02</t>
  </si>
  <si>
    <t>59245008</t>
  </si>
  <si>
    <t>dlažba skladebná betonová 20 x 10 x 6 cm barevná</t>
  </si>
  <si>
    <t>515436925</t>
  </si>
  <si>
    <t>209484322</t>
  </si>
  <si>
    <t>5,50+1,50+5,0+9,0+2,50+1,0+2,50+12,0+6,50+9,50+4,0+5,0+8,0+3,0+4,50</t>
  </si>
  <si>
    <t>314522178</t>
  </si>
  <si>
    <t>-1529770092</t>
  </si>
  <si>
    <t>"- prořez a překryv" 79,50*0,15</t>
  </si>
  <si>
    <t>-1140540180</t>
  </si>
  <si>
    <t>31,50+37,0</t>
  </si>
  <si>
    <t>130254793</t>
  </si>
  <si>
    <t>1,0*0,30*(6,50+84,0) "- přípojky UV"</t>
  </si>
  <si>
    <t>1244855456</t>
  </si>
  <si>
    <t>6,50  "- napojení odvodnění"</t>
  </si>
  <si>
    <t>677415885</t>
  </si>
  <si>
    <t>"Prořez 5,0% -" 6,50*0,05</t>
  </si>
  <si>
    <t>7,0+2,0+8,50+15,50+13,0+12,0+8,0+12,0+6,0 "- napojení odvodnění"</t>
  </si>
  <si>
    <t>"Prořez 5,0% -" 84,0*0,05</t>
  </si>
  <si>
    <t>-1002133283</t>
  </si>
  <si>
    <t>2*1 "- napojení odvodnění"</t>
  </si>
  <si>
    <t>-1348993775</t>
  </si>
  <si>
    <t>2*9 "- napojení odvodnění"</t>
  </si>
  <si>
    <t>-2090074074</t>
  </si>
  <si>
    <t>1340277338</t>
  </si>
  <si>
    <t>5 "- Napojení UV do stávající kanalizace"</t>
  </si>
  <si>
    <t>1034733081</t>
  </si>
  <si>
    <t>284069049</t>
  </si>
  <si>
    <t>1 "- napojení odvodnění"</t>
  </si>
  <si>
    <t>4 "- napojení odvodnění"</t>
  </si>
  <si>
    <t>8*0,50</t>
  </si>
  <si>
    <t>R83</t>
  </si>
  <si>
    <t>Liniové a povrchové odvodnění</t>
  </si>
  <si>
    <t>935113111</t>
  </si>
  <si>
    <t>Osazení odvodňovacího polymerbetonového žlabu s krycím roštem šířky do 200 mm</t>
  </si>
  <si>
    <t>-24751967</t>
  </si>
  <si>
    <t>19,90 "- žlab km 0,300 00"</t>
  </si>
  <si>
    <t>592270R01</t>
  </si>
  <si>
    <t>žlab odvodňovací s litinovým roštem, monolitické konstrukce bez lepených spojů, polymerbeton, 100x23,5x12 cm, D400</t>
  </si>
  <si>
    <t>-1788407727</t>
  </si>
  <si>
    <t>266354558</t>
  </si>
  <si>
    <t>0,750*0,750*72,0</t>
  </si>
  <si>
    <t>2024471670</t>
  </si>
  <si>
    <t>3*0,750*72,0 "- vodorovné plochy"</t>
  </si>
  <si>
    <t>2*0,750*72,0 "- svislé plochy"</t>
  </si>
  <si>
    <t>2*0,750*0,750 "- ukončení příkopů"</t>
  </si>
  <si>
    <t>58027982</t>
  </si>
  <si>
    <t>"Ztratné 15,0% -" 271,125*0,15</t>
  </si>
  <si>
    <t>0,03*577,0</t>
  </si>
  <si>
    <t>333,0+244,0</t>
  </si>
  <si>
    <t>0,34*577,0</t>
  </si>
  <si>
    <t>2,25*577,0</t>
  </si>
  <si>
    <t>2,45*577,0</t>
  </si>
  <si>
    <t>"Prořez 15,0% -" 1413,650*0,15</t>
  </si>
  <si>
    <t>8 "- Napojení drenáží do UV a šachet"</t>
  </si>
  <si>
    <t>5,50+4,0+8,50+6,0+6,0</t>
  </si>
  <si>
    <t>17,0+4,0+19,0+10,0+6,0</t>
  </si>
  <si>
    <t>30,0  "- napojení na stavající povrchy - komunikace pro aut. dopravu"</t>
  </si>
  <si>
    <t>30,0 "- Viz. pol. č. 919112212 - Řezání spar pro vytvoření komůrky 10x20 mm"</t>
  </si>
  <si>
    <t>2543,0 "- komunikace pro aut. dopravu - asfalt"</t>
  </si>
  <si>
    <t>221,0 "- komunikace pro pěší - zámk. dlažba"</t>
  </si>
  <si>
    <t>14,50 "- vjezdy - žul. dlažba"</t>
  </si>
  <si>
    <t>136,50 "- vjezdy - zámk. dlažba"</t>
  </si>
  <si>
    <t>1046253013</t>
  </si>
  <si>
    <t>5,0 "- Odvodňovací obruby - km 0,125 00"</t>
  </si>
  <si>
    <t>898241146</t>
  </si>
  <si>
    <t>"Ztratné 2,0% -" 5,0*0,02</t>
  </si>
  <si>
    <t>69,50+255,0+11,50+91,0+159,50+57,50 "- podél komunikace"</t>
  </si>
  <si>
    <t>-64,0 "- odpočet přechodových obrub"</t>
  </si>
  <si>
    <t>-158,0 "- odpočet nájezdových obrub"</t>
  </si>
  <si>
    <t>"Ztratné 2,0% -" 422,0*0,02</t>
  </si>
  <si>
    <t>2*32 "- přechodové obruby"</t>
  </si>
  <si>
    <t>"Ztratné 2,0% -" 64,000*0,02</t>
  </si>
  <si>
    <t>21,50+5,0+4,0+2,50+3,50+3,0+3,50+5,0+4,0+3,0+4,0+2,50+3,0+5,50+3,50+5,0+4,50+3,50+6,50+7,0+4,0+5,0+10,50+3,0*3+3,50*2+3,0+4,0+8,50+7,0</t>
  </si>
  <si>
    <t>"Ztratné 2,0% -" 158,0*0,02</t>
  </si>
  <si>
    <t>0,50*24+3,0+4,0+3,0</t>
  </si>
  <si>
    <t>"Ztratné 2,0% -" 22,0*0,02</t>
  </si>
  <si>
    <t>407654582</t>
  </si>
  <si>
    <t>7,50+0,50*2+33,0+1,50*2+5,0+2,0+2,0+14,0+11,0 "- podél komunikace pro pěší"</t>
  </si>
  <si>
    <t>2035565084</t>
  </si>
  <si>
    <t>"Ztratné 2,0% -" 78,50*0,02</t>
  </si>
  <si>
    <t>1470264248</t>
  </si>
  <si>
    <t>67,0+248,0+106,50+148,0+50,50 "- podél komunikace"</t>
  </si>
  <si>
    <t>1133268941</t>
  </si>
  <si>
    <t>"Ztratné 2,0% -" 620,0*0,02</t>
  </si>
  <si>
    <t>18,50+28,50+36,50+182,50+549,0 "- komunikace pro aut. dopravu - plné KS"</t>
  </si>
  <si>
    <t>26,50+4,0+33,0+21,50+3,0 "- komunikace pro aut. dopravu - napojení na stáv. komunikace"</t>
  </si>
  <si>
    <t>2372,0 "- komunikace pro aut. dopravu"</t>
  </si>
  <si>
    <t>36,50+549,0 "- pod asfaltem"</t>
  </si>
  <si>
    <t>815,0 "- komunikace pro aut. dopravu - pod asfaltem"</t>
  </si>
  <si>
    <t>2372,0 "- komunikace pro aut. dopravu - drobné kostky"</t>
  </si>
  <si>
    <t>118</t>
  </si>
  <si>
    <t>8,0+3,0+2,0+1,50+1,50+2,50+10,50+20,0+2,0+1,50+3,0+2,50+14,50+10,0+20,50+10,50+14,50+14,0+1,50 "- komunikace pro pěší"</t>
  </si>
  <si>
    <t>119</t>
  </si>
  <si>
    <t>143,50 "- komunikace pro pěší - zámk. dlažba"</t>
  </si>
  <si>
    <t>23,0+59,50+86,0+6,0+2,0 "- štěrkové plochy"</t>
  </si>
  <si>
    <t>120</t>
  </si>
  <si>
    <t>14,50+4,0+2,50+3,0+5,0+5,0+4,0+3,0+6,0+4,50+7,0+5,0+10,50+5,0+7,50+4,50+42,0 "- podél komunikací"</t>
  </si>
  <si>
    <t>121</t>
  </si>
  <si>
    <t>5,0+2,0+8,50  "- podél komunikací"</t>
  </si>
  <si>
    <t>122</t>
  </si>
  <si>
    <t>6 "- pro zpětné osazení"</t>
  </si>
  <si>
    <t>123</t>
  </si>
  <si>
    <t>154,0+316,0 "- pro čáry š. 0,125 mm"</t>
  </si>
  <si>
    <t>42,0 "- pro čáry š. 0,250 mm"</t>
  </si>
  <si>
    <t>17,0 "- vodící pás"</t>
  </si>
  <si>
    <t>124</t>
  </si>
  <si>
    <t>14,0+30,0+30,0 "- plné čáry"</t>
  </si>
  <si>
    <t>2*40,0 "- zastávka BUS"</t>
  </si>
  <si>
    <t>125</t>
  </si>
  <si>
    <t>31,0+285,0 "- přerušované čáry"</t>
  </si>
  <si>
    <t>126</t>
  </si>
  <si>
    <t>1406362375</t>
  </si>
  <si>
    <t>10,50+13,50+18,0  "- přerušované čáry"</t>
  </si>
  <si>
    <t>127</t>
  </si>
  <si>
    <t>74,0+40,0 "- plné čáry"</t>
  </si>
  <si>
    <t>128</t>
  </si>
  <si>
    <t>316,0 "- přerušované čáry"</t>
  </si>
  <si>
    <t>129</t>
  </si>
  <si>
    <t>42,0 "- přerušované čáry"</t>
  </si>
  <si>
    <t>130</t>
  </si>
  <si>
    <t>915321115</t>
  </si>
  <si>
    <t>Předformátované vodorovné dopravní značení vodící pás pro slabozraké</t>
  </si>
  <si>
    <t>1031352251</t>
  </si>
  <si>
    <t>7,0+10,0 "- vodící pás"</t>
  </si>
  <si>
    <t>131</t>
  </si>
  <si>
    <t>-2120190255</t>
  </si>
  <si>
    <t>16,10 "- plošné značení"</t>
  </si>
  <si>
    <t>132</t>
  </si>
  <si>
    <t>-701978020</t>
  </si>
  <si>
    <t>0,50*0,80*8+0,50*1,40*7 "- přechod pro chodce"</t>
  </si>
  <si>
    <t>4*2,0 "- nápisy BUS"</t>
  </si>
  <si>
    <t>133</t>
  </si>
  <si>
    <t>915231111</t>
  </si>
  <si>
    <t>Vodorovné dopravní značení přechody pro chodce, šipky, symboly bílý plast</t>
  </si>
  <si>
    <t>880268510</t>
  </si>
  <si>
    <t>8,10 "- plošné značení"</t>
  </si>
  <si>
    <t>134</t>
  </si>
  <si>
    <t>6 "- zpětné osazní pův. značek"</t>
  </si>
  <si>
    <t>135</t>
  </si>
  <si>
    <t>136</t>
  </si>
  <si>
    <t>137</t>
  </si>
  <si>
    <t>138</t>
  </si>
  <si>
    <t>VoN.103 - Vedlejší a ostatní náklady</t>
  </si>
  <si>
    <t>1752710776</t>
  </si>
  <si>
    <t>-1295129366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</si>
</sst>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6">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0" fontId="0"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left" vertical="center"/>
    </xf>
    <xf numFmtId="0" fontId="19" fillId="0" borderId="0" xfId="0" applyFont="1" applyAlignment="1">
      <alignment vertical="center"/>
    </xf>
    <xf numFmtId="165" fontId="0"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1" fillId="5" borderId="0" xfId="0" applyFont="1" applyFill="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0" fillId="0" borderId="11" xfId="0" applyFont="1" applyBorder="1" applyAlignment="1">
      <alignment vertical="center"/>
    </xf>
    <xf numFmtId="0" fontId="3" fillId="0" borderId="3"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3"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5" xfId="0" applyNumberFormat="1" applyFont="1" applyBorder="1" applyAlignment="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 fillId="0" borderId="0" xfId="0" applyFont="1" applyAlignment="1">
      <alignment horizontal="center" vertical="center"/>
    </xf>
    <xf numFmtId="4" fontId="27" fillId="0" borderId="14"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5" xfId="0" applyNumberFormat="1" applyFont="1" applyBorder="1" applyAlignment="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lignment vertical="center"/>
    </xf>
    <xf numFmtId="0" fontId="5"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6" xfId="0" applyFont="1" applyFill="1" applyBorder="1" applyAlignment="1">
      <alignment horizontal="left" vertical="center"/>
    </xf>
    <xf numFmtId="0" fontId="3" fillId="5" borderId="7" xfId="0" applyFont="1" applyFill="1" applyBorder="1" applyAlignment="1">
      <alignment horizontal="right" vertical="center"/>
    </xf>
    <xf numFmtId="0" fontId="3"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3"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7" xfId="0" applyFont="1" applyFill="1" applyBorder="1" applyAlignment="1" applyProtection="1">
      <alignment horizontal="center" vertical="center" wrapText="1"/>
      <protection locked="0"/>
    </xf>
    <xf numFmtId="0" fontId="21" fillId="5" borderId="18" xfId="0" applyFont="1" applyFill="1" applyBorder="1" applyAlignment="1">
      <alignment horizontal="center" vertical="center" wrapText="1"/>
    </xf>
    <xf numFmtId="4" fontId="23"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19"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0" fillId="0" borderId="22" xfId="0" applyFont="1" applyBorder="1" applyAlignment="1" applyProtection="1">
      <alignment horizontal="center" vertical="center"/>
      <protection locked="0"/>
    </xf>
    <xf numFmtId="49" fontId="0" fillId="0" borderId="22" xfId="0" applyNumberFormat="1" applyFont="1" applyBorder="1" applyAlignment="1" applyProtection="1">
      <alignment horizontal="left" vertical="center" wrapText="1"/>
      <protection locked="0"/>
    </xf>
    <xf numFmtId="0" fontId="0" fillId="0" borderId="22" xfId="0" applyFont="1" applyBorder="1" applyAlignment="1" applyProtection="1">
      <alignment horizontal="left" vertical="center" wrapText="1"/>
      <protection locked="0"/>
    </xf>
    <xf numFmtId="0" fontId="0" fillId="0" borderId="22" xfId="0" applyFont="1" applyBorder="1" applyAlignment="1" applyProtection="1">
      <alignment horizontal="center" vertical="center" wrapText="1"/>
      <protection locked="0"/>
    </xf>
    <xf numFmtId="167" fontId="0" fillId="0" borderId="22" xfId="0" applyNumberFormat="1" applyFont="1" applyBorder="1" applyAlignment="1" applyProtection="1">
      <alignment vertical="center"/>
      <protection locked="0"/>
    </xf>
    <xf numFmtId="4" fontId="0" fillId="3"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protection locked="0"/>
    </xf>
    <xf numFmtId="0" fontId="1" fillId="3" borderId="14"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5" xfId="0" applyNumberFormat="1" applyFont="1" applyBorder="1" applyAlignment="1">
      <alignment vertical="center"/>
    </xf>
    <xf numFmtId="4" fontId="0" fillId="0" borderId="0" xfId="0" applyNumberFormat="1" applyFont="1" applyAlignment="1">
      <alignment vertical="center"/>
    </xf>
    <xf numFmtId="0" fontId="9" fillId="0" borderId="3" xfId="0" applyFont="1" applyBorder="1" applyAlignment="1">
      <alignment vertical="center"/>
    </xf>
    <xf numFmtId="0" fontId="33"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3"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4" fillId="0" borderId="3" xfId="0" applyFont="1" applyBorder="1" applyAlignment="1">
      <alignment vertical="center"/>
    </xf>
    <xf numFmtId="0" fontId="34" fillId="3" borderId="14"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1" fillId="3" borderId="19" xfId="0" applyFont="1" applyFill="1" applyBorder="1" applyAlignment="1" applyProtection="1">
      <alignment horizontal="left" vertical="center"/>
      <protection locked="0"/>
    </xf>
    <xf numFmtId="0" fontId="1" fillId="0" borderId="20" xfId="0" applyFont="1" applyBorder="1" applyAlignment="1">
      <alignment horizontal="center" vertical="center"/>
    </xf>
    <xf numFmtId="0" fontId="0" fillId="0" borderId="20" xfId="0" applyFont="1" applyBorder="1" applyAlignment="1">
      <alignment vertical="center"/>
    </xf>
    <xf numFmtId="166" fontId="1" fillId="0" borderId="20" xfId="0" applyNumberFormat="1" applyFont="1" applyBorder="1" applyAlignment="1">
      <alignment vertical="center"/>
    </xf>
    <xf numFmtId="166" fontId="1" fillId="0" borderId="21" xfId="0" applyNumberFormat="1" applyFont="1" applyBorder="1" applyAlignment="1">
      <alignment vertical="center"/>
    </xf>
    <xf numFmtId="4" fontId="17" fillId="0" borderId="0" xfId="0" applyNumberFormat="1" applyFont="1" applyAlignment="1">
      <alignment vertical="center"/>
    </xf>
    <xf numFmtId="0" fontId="1" fillId="0" borderId="0" xfId="0"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3" fillId="4" borderId="7" xfId="0" applyFont="1" applyFill="1" applyBorder="1" applyAlignment="1">
      <alignment horizontal="left" vertical="center"/>
    </xf>
    <xf numFmtId="0" fontId="0" fillId="4" borderId="7" xfId="0" applyFont="1" applyFill="1" applyBorder="1" applyAlignment="1">
      <alignment vertical="center"/>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14" fillId="2" borderId="0" xfId="0" applyFont="1" applyFill="1" applyAlignment="1">
      <alignment horizontal="center"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165" fontId="0" fillId="0" borderId="0" xfId="0" applyNumberFormat="1" applyFont="1" applyAlignment="1">
      <alignment horizontal="left" vertical="center"/>
    </xf>
    <xf numFmtId="0" fontId="0" fillId="0" borderId="0" xfId="0" applyFont="1" applyAlignment="1">
      <alignment horizontal="left" vertical="center"/>
    </xf>
    <xf numFmtId="0" fontId="2" fillId="0" borderId="0" xfId="0" applyFont="1" applyAlignment="1">
      <alignment horizontal="left" vertical="top" wrapText="1"/>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6" fillId="0" borderId="0" xfId="0" applyNumberFormat="1" applyFont="1" applyAlignment="1">
      <alignment vertical="center"/>
    </xf>
    <xf numFmtId="0" fontId="26" fillId="0" borderId="0" xfId="0" applyFont="1" applyAlignment="1">
      <alignment vertical="center"/>
    </xf>
    <xf numFmtId="0" fontId="29" fillId="0" borderId="0" xfId="0" applyFont="1" applyAlignment="1">
      <alignment horizontal="left" vertical="center" wrapText="1"/>
    </xf>
    <xf numFmtId="0" fontId="25" fillId="0" borderId="0" xfId="0" applyFont="1" applyAlignment="1">
      <alignment horizontal="left" vertical="center" wrapText="1"/>
    </xf>
    <xf numFmtId="4" fontId="26" fillId="0" borderId="0" xfId="0" applyNumberFormat="1" applyFont="1" applyAlignment="1">
      <alignment horizontal="right" vertical="center"/>
    </xf>
    <xf numFmtId="0" fontId="21" fillId="5" borderId="7" xfId="0" applyFont="1" applyFill="1" applyBorder="1" applyAlignment="1">
      <alignment horizontal="center" vertical="center"/>
    </xf>
    <xf numFmtId="0" fontId="21" fillId="5" borderId="7" xfId="0" applyFont="1" applyFill="1" applyBorder="1" applyAlignment="1">
      <alignment horizontal="left" vertical="center"/>
    </xf>
    <xf numFmtId="0" fontId="21" fillId="5" borderId="8" xfId="0" applyFont="1" applyFill="1" applyBorder="1" applyAlignment="1">
      <alignment horizontal="left" vertical="center"/>
    </xf>
    <xf numFmtId="0" fontId="21" fillId="5" borderId="7" xfId="0" applyFont="1" applyFill="1" applyBorder="1" applyAlignment="1">
      <alignment horizontal="right" vertical="center"/>
    </xf>
    <xf numFmtId="4" fontId="7" fillId="0" borderId="0" xfId="0" applyNumberFormat="1" applyFont="1" applyAlignment="1">
      <alignment horizontal="righ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1" fillId="5" borderId="6"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82"/>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1</v>
      </c>
      <c r="BT1" s="16" t="s">
        <v>3</v>
      </c>
      <c r="BU1" s="16" t="s">
        <v>3</v>
      </c>
      <c r="BV1" s="16" t="s">
        <v>4</v>
      </c>
    </row>
    <row r="2" spans="1:74" ht="36.950000000000003" customHeight="1">
      <c r="AR2" s="216" t="s">
        <v>5</v>
      </c>
      <c r="AS2" s="217"/>
      <c r="AT2" s="217"/>
      <c r="AU2" s="217"/>
      <c r="AV2" s="217"/>
      <c r="AW2" s="217"/>
      <c r="AX2" s="217"/>
      <c r="AY2" s="217"/>
      <c r="AZ2" s="217"/>
      <c r="BA2" s="217"/>
      <c r="BB2" s="217"/>
      <c r="BC2" s="217"/>
      <c r="BD2" s="217"/>
      <c r="BE2" s="217"/>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27" t="s">
        <v>14</v>
      </c>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R5" s="20"/>
      <c r="BE5" s="208" t="s">
        <v>15</v>
      </c>
      <c r="BS5" s="17" t="s">
        <v>6</v>
      </c>
    </row>
    <row r="6" spans="1:74" ht="36.950000000000003" customHeight="1">
      <c r="B6" s="20"/>
      <c r="D6" s="25" t="s">
        <v>16</v>
      </c>
      <c r="K6" s="228" t="s">
        <v>17</v>
      </c>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R6" s="20"/>
      <c r="BE6" s="209"/>
      <c r="BS6" s="17" t="s">
        <v>6</v>
      </c>
    </row>
    <row r="7" spans="1:74" ht="12" customHeight="1">
      <c r="B7" s="20"/>
      <c r="D7" s="26" t="s">
        <v>18</v>
      </c>
      <c r="K7" s="17" t="s">
        <v>1</v>
      </c>
      <c r="AK7" s="26" t="s">
        <v>19</v>
      </c>
      <c r="AN7" s="17" t="s">
        <v>1</v>
      </c>
      <c r="AR7" s="20"/>
      <c r="BE7" s="209"/>
      <c r="BS7" s="17" t="s">
        <v>6</v>
      </c>
    </row>
    <row r="8" spans="1:74" ht="12" customHeight="1">
      <c r="B8" s="20"/>
      <c r="D8" s="26" t="s">
        <v>20</v>
      </c>
      <c r="K8" s="17" t="s">
        <v>21</v>
      </c>
      <c r="AK8" s="26" t="s">
        <v>22</v>
      </c>
      <c r="AN8" s="27" t="s">
        <v>23</v>
      </c>
      <c r="AR8" s="20"/>
      <c r="BE8" s="209"/>
      <c r="BS8" s="17" t="s">
        <v>6</v>
      </c>
    </row>
    <row r="9" spans="1:74" ht="14.45" customHeight="1">
      <c r="B9" s="20"/>
      <c r="AR9" s="20"/>
      <c r="BE9" s="209"/>
      <c r="BS9" s="17" t="s">
        <v>6</v>
      </c>
    </row>
    <row r="10" spans="1:74" ht="12" customHeight="1">
      <c r="B10" s="20"/>
      <c r="D10" s="26" t="s">
        <v>24</v>
      </c>
      <c r="AK10" s="26" t="s">
        <v>25</v>
      </c>
      <c r="AN10" s="17" t="s">
        <v>26</v>
      </c>
      <c r="AR10" s="20"/>
      <c r="BE10" s="209"/>
      <c r="BS10" s="17" t="s">
        <v>6</v>
      </c>
    </row>
    <row r="11" spans="1:74" ht="18.399999999999999" customHeight="1">
      <c r="B11" s="20"/>
      <c r="E11" s="17" t="s">
        <v>27</v>
      </c>
      <c r="AK11" s="26" t="s">
        <v>28</v>
      </c>
      <c r="AN11" s="17" t="s">
        <v>29</v>
      </c>
      <c r="AR11" s="20"/>
      <c r="BE11" s="209"/>
      <c r="BS11" s="17" t="s">
        <v>6</v>
      </c>
    </row>
    <row r="12" spans="1:74" ht="6.95" customHeight="1">
      <c r="B12" s="20"/>
      <c r="AR12" s="20"/>
      <c r="BE12" s="209"/>
      <c r="BS12" s="17" t="s">
        <v>6</v>
      </c>
    </row>
    <row r="13" spans="1:74" ht="12" customHeight="1">
      <c r="B13" s="20"/>
      <c r="D13" s="26" t="s">
        <v>30</v>
      </c>
      <c r="AK13" s="26" t="s">
        <v>25</v>
      </c>
      <c r="AN13" s="28" t="s">
        <v>31</v>
      </c>
      <c r="AR13" s="20"/>
      <c r="BE13" s="209"/>
      <c r="BS13" s="17" t="s">
        <v>6</v>
      </c>
    </row>
    <row r="14" spans="1:74" ht="11.25">
      <c r="B14" s="20"/>
      <c r="E14" s="229" t="s">
        <v>31</v>
      </c>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6" t="s">
        <v>28</v>
      </c>
      <c r="AN14" s="28" t="s">
        <v>31</v>
      </c>
      <c r="AR14" s="20"/>
      <c r="BE14" s="209"/>
      <c r="BS14" s="17" t="s">
        <v>6</v>
      </c>
    </row>
    <row r="15" spans="1:74" ht="6.95" customHeight="1">
      <c r="B15" s="20"/>
      <c r="AR15" s="20"/>
      <c r="BE15" s="209"/>
      <c r="BS15" s="17" t="s">
        <v>3</v>
      </c>
    </row>
    <row r="16" spans="1:74" ht="12" customHeight="1">
      <c r="B16" s="20"/>
      <c r="D16" s="26" t="s">
        <v>32</v>
      </c>
      <c r="AK16" s="26" t="s">
        <v>25</v>
      </c>
      <c r="AN16" s="17" t="s">
        <v>33</v>
      </c>
      <c r="AR16" s="20"/>
      <c r="BE16" s="209"/>
      <c r="BS16" s="17" t="s">
        <v>3</v>
      </c>
    </row>
    <row r="17" spans="2:71" ht="18.399999999999999" customHeight="1">
      <c r="B17" s="20"/>
      <c r="E17" s="17" t="s">
        <v>34</v>
      </c>
      <c r="AK17" s="26" t="s">
        <v>28</v>
      </c>
      <c r="AN17" s="17" t="s">
        <v>35</v>
      </c>
      <c r="AR17" s="20"/>
      <c r="BE17" s="209"/>
      <c r="BS17" s="17" t="s">
        <v>36</v>
      </c>
    </row>
    <row r="18" spans="2:71" ht="6.95" customHeight="1">
      <c r="B18" s="20"/>
      <c r="AR18" s="20"/>
      <c r="BE18" s="209"/>
      <c r="BS18" s="17" t="s">
        <v>6</v>
      </c>
    </row>
    <row r="19" spans="2:71" ht="12" customHeight="1">
      <c r="B19" s="20"/>
      <c r="D19" s="26" t="s">
        <v>37</v>
      </c>
      <c r="AK19" s="26" t="s">
        <v>25</v>
      </c>
      <c r="AN19" s="17" t="s">
        <v>1</v>
      </c>
      <c r="AR19" s="20"/>
      <c r="BE19" s="209"/>
      <c r="BS19" s="17" t="s">
        <v>6</v>
      </c>
    </row>
    <row r="20" spans="2:71" ht="18.399999999999999" customHeight="1">
      <c r="B20" s="20"/>
      <c r="E20" s="17" t="s">
        <v>38</v>
      </c>
      <c r="AK20" s="26" t="s">
        <v>28</v>
      </c>
      <c r="AN20" s="17" t="s">
        <v>1</v>
      </c>
      <c r="AR20" s="20"/>
      <c r="BE20" s="209"/>
      <c r="BS20" s="17" t="s">
        <v>36</v>
      </c>
    </row>
    <row r="21" spans="2:71" ht="6.95" customHeight="1">
      <c r="B21" s="20"/>
      <c r="AR21" s="20"/>
      <c r="BE21" s="209"/>
    </row>
    <row r="22" spans="2:71" ht="12" customHeight="1">
      <c r="B22" s="20"/>
      <c r="D22" s="26" t="s">
        <v>39</v>
      </c>
      <c r="AR22" s="20"/>
      <c r="BE22" s="209"/>
    </row>
    <row r="23" spans="2:71" ht="191.25" customHeight="1">
      <c r="B23" s="20"/>
      <c r="E23" s="231" t="s">
        <v>40</v>
      </c>
      <c r="F23" s="231"/>
      <c r="G23" s="231"/>
      <c r="H23" s="231"/>
      <c r="I23" s="231"/>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1"/>
      <c r="AK23" s="231"/>
      <c r="AL23" s="231"/>
      <c r="AM23" s="231"/>
      <c r="AN23" s="231"/>
      <c r="AR23" s="20"/>
      <c r="BE23" s="209"/>
    </row>
    <row r="24" spans="2:71" ht="6.95" customHeight="1">
      <c r="B24" s="20"/>
      <c r="AR24" s="20"/>
      <c r="BE24" s="209"/>
    </row>
    <row r="25" spans="2:71" ht="6.95" customHeight="1">
      <c r="B25" s="2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0"/>
      <c r="BE25" s="209"/>
    </row>
    <row r="26" spans="2:71" s="1" customFormat="1" ht="25.9" customHeight="1">
      <c r="B26" s="31"/>
      <c r="D26" s="32" t="s">
        <v>41</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0">
        <f>ROUND(AG54,2)</f>
        <v>0</v>
      </c>
      <c r="AL26" s="211"/>
      <c r="AM26" s="211"/>
      <c r="AN26" s="211"/>
      <c r="AO26" s="211"/>
      <c r="AR26" s="31"/>
      <c r="BE26" s="209"/>
    </row>
    <row r="27" spans="2:71" s="1" customFormat="1" ht="6.95" customHeight="1">
      <c r="B27" s="31"/>
      <c r="AR27" s="31"/>
      <c r="BE27" s="209"/>
    </row>
    <row r="28" spans="2:71" s="1" customFormat="1" ht="11.25">
      <c r="B28" s="31"/>
      <c r="L28" s="232" t="s">
        <v>42</v>
      </c>
      <c r="M28" s="232"/>
      <c r="N28" s="232"/>
      <c r="O28" s="232"/>
      <c r="P28" s="232"/>
      <c r="W28" s="232" t="s">
        <v>43</v>
      </c>
      <c r="X28" s="232"/>
      <c r="Y28" s="232"/>
      <c r="Z28" s="232"/>
      <c r="AA28" s="232"/>
      <c r="AB28" s="232"/>
      <c r="AC28" s="232"/>
      <c r="AD28" s="232"/>
      <c r="AE28" s="232"/>
      <c r="AK28" s="232" t="s">
        <v>44</v>
      </c>
      <c r="AL28" s="232"/>
      <c r="AM28" s="232"/>
      <c r="AN28" s="232"/>
      <c r="AO28" s="232"/>
      <c r="AR28" s="31"/>
      <c r="BE28" s="209"/>
    </row>
    <row r="29" spans="2:71" s="2" customFormat="1" ht="14.45" customHeight="1">
      <c r="B29" s="35"/>
      <c r="D29" s="26" t="s">
        <v>45</v>
      </c>
      <c r="F29" s="26" t="s">
        <v>46</v>
      </c>
      <c r="L29" s="233">
        <v>0.21</v>
      </c>
      <c r="M29" s="207"/>
      <c r="N29" s="207"/>
      <c r="O29" s="207"/>
      <c r="P29" s="207"/>
      <c r="W29" s="206">
        <f>ROUND(AZ54, 2)</f>
        <v>0</v>
      </c>
      <c r="X29" s="207"/>
      <c r="Y29" s="207"/>
      <c r="Z29" s="207"/>
      <c r="AA29" s="207"/>
      <c r="AB29" s="207"/>
      <c r="AC29" s="207"/>
      <c r="AD29" s="207"/>
      <c r="AE29" s="207"/>
      <c r="AK29" s="206">
        <f>ROUND(AV54, 2)</f>
        <v>0</v>
      </c>
      <c r="AL29" s="207"/>
      <c r="AM29" s="207"/>
      <c r="AN29" s="207"/>
      <c r="AO29" s="207"/>
      <c r="AR29" s="35"/>
      <c r="BE29" s="209"/>
    </row>
    <row r="30" spans="2:71" s="2" customFormat="1" ht="14.45" customHeight="1">
      <c r="B30" s="35"/>
      <c r="F30" s="26" t="s">
        <v>47</v>
      </c>
      <c r="L30" s="233">
        <v>0.15</v>
      </c>
      <c r="M30" s="207"/>
      <c r="N30" s="207"/>
      <c r="O30" s="207"/>
      <c r="P30" s="207"/>
      <c r="W30" s="206">
        <f>ROUND(BA54, 2)</f>
        <v>0</v>
      </c>
      <c r="X30" s="207"/>
      <c r="Y30" s="207"/>
      <c r="Z30" s="207"/>
      <c r="AA30" s="207"/>
      <c r="AB30" s="207"/>
      <c r="AC30" s="207"/>
      <c r="AD30" s="207"/>
      <c r="AE30" s="207"/>
      <c r="AK30" s="206">
        <f>ROUND(AW54, 2)</f>
        <v>0</v>
      </c>
      <c r="AL30" s="207"/>
      <c r="AM30" s="207"/>
      <c r="AN30" s="207"/>
      <c r="AO30" s="207"/>
      <c r="AR30" s="35"/>
      <c r="BE30" s="209"/>
    </row>
    <row r="31" spans="2:71" s="2" customFormat="1" ht="14.45" hidden="1" customHeight="1">
      <c r="B31" s="35"/>
      <c r="F31" s="26" t="s">
        <v>48</v>
      </c>
      <c r="L31" s="233">
        <v>0.21</v>
      </c>
      <c r="M31" s="207"/>
      <c r="N31" s="207"/>
      <c r="O31" s="207"/>
      <c r="P31" s="207"/>
      <c r="W31" s="206">
        <f>ROUND(BB54, 2)</f>
        <v>0</v>
      </c>
      <c r="X31" s="207"/>
      <c r="Y31" s="207"/>
      <c r="Z31" s="207"/>
      <c r="AA31" s="207"/>
      <c r="AB31" s="207"/>
      <c r="AC31" s="207"/>
      <c r="AD31" s="207"/>
      <c r="AE31" s="207"/>
      <c r="AK31" s="206">
        <v>0</v>
      </c>
      <c r="AL31" s="207"/>
      <c r="AM31" s="207"/>
      <c r="AN31" s="207"/>
      <c r="AO31" s="207"/>
      <c r="AR31" s="35"/>
      <c r="BE31" s="209"/>
    </row>
    <row r="32" spans="2:71" s="2" customFormat="1" ht="14.45" hidden="1" customHeight="1">
      <c r="B32" s="35"/>
      <c r="F32" s="26" t="s">
        <v>49</v>
      </c>
      <c r="L32" s="233">
        <v>0.15</v>
      </c>
      <c r="M32" s="207"/>
      <c r="N32" s="207"/>
      <c r="O32" s="207"/>
      <c r="P32" s="207"/>
      <c r="W32" s="206">
        <f>ROUND(BC54, 2)</f>
        <v>0</v>
      </c>
      <c r="X32" s="207"/>
      <c r="Y32" s="207"/>
      <c r="Z32" s="207"/>
      <c r="AA32" s="207"/>
      <c r="AB32" s="207"/>
      <c r="AC32" s="207"/>
      <c r="AD32" s="207"/>
      <c r="AE32" s="207"/>
      <c r="AK32" s="206">
        <v>0</v>
      </c>
      <c r="AL32" s="207"/>
      <c r="AM32" s="207"/>
      <c r="AN32" s="207"/>
      <c r="AO32" s="207"/>
      <c r="AR32" s="35"/>
      <c r="BE32" s="209"/>
    </row>
    <row r="33" spans="2:57" s="2" customFormat="1" ht="14.45" hidden="1" customHeight="1">
      <c r="B33" s="35"/>
      <c r="F33" s="26" t="s">
        <v>50</v>
      </c>
      <c r="L33" s="233">
        <v>0</v>
      </c>
      <c r="M33" s="207"/>
      <c r="N33" s="207"/>
      <c r="O33" s="207"/>
      <c r="P33" s="207"/>
      <c r="W33" s="206">
        <f>ROUND(BD54, 2)</f>
        <v>0</v>
      </c>
      <c r="X33" s="207"/>
      <c r="Y33" s="207"/>
      <c r="Z33" s="207"/>
      <c r="AA33" s="207"/>
      <c r="AB33" s="207"/>
      <c r="AC33" s="207"/>
      <c r="AD33" s="207"/>
      <c r="AE33" s="207"/>
      <c r="AK33" s="206">
        <v>0</v>
      </c>
      <c r="AL33" s="207"/>
      <c r="AM33" s="207"/>
      <c r="AN33" s="207"/>
      <c r="AO33" s="207"/>
      <c r="AR33" s="35"/>
      <c r="BE33" s="209"/>
    </row>
    <row r="34" spans="2:57" s="1" customFormat="1" ht="6.95" customHeight="1">
      <c r="B34" s="31"/>
      <c r="AR34" s="31"/>
      <c r="BE34" s="209"/>
    </row>
    <row r="35" spans="2:57" s="1" customFormat="1" ht="25.9" customHeight="1">
      <c r="B35" s="31"/>
      <c r="C35" s="36"/>
      <c r="D35" s="37" t="s">
        <v>51</v>
      </c>
      <c r="E35" s="38"/>
      <c r="F35" s="38"/>
      <c r="G35" s="38"/>
      <c r="H35" s="38"/>
      <c r="I35" s="38"/>
      <c r="J35" s="38"/>
      <c r="K35" s="38"/>
      <c r="L35" s="38"/>
      <c r="M35" s="38"/>
      <c r="N35" s="38"/>
      <c r="O35" s="38"/>
      <c r="P35" s="38"/>
      <c r="Q35" s="38"/>
      <c r="R35" s="38"/>
      <c r="S35" s="38"/>
      <c r="T35" s="39" t="s">
        <v>52</v>
      </c>
      <c r="U35" s="38"/>
      <c r="V35" s="38"/>
      <c r="W35" s="38"/>
      <c r="X35" s="212" t="s">
        <v>53</v>
      </c>
      <c r="Y35" s="213"/>
      <c r="Z35" s="213"/>
      <c r="AA35" s="213"/>
      <c r="AB35" s="213"/>
      <c r="AC35" s="38"/>
      <c r="AD35" s="38"/>
      <c r="AE35" s="38"/>
      <c r="AF35" s="38"/>
      <c r="AG35" s="38"/>
      <c r="AH35" s="38"/>
      <c r="AI35" s="38"/>
      <c r="AJ35" s="38"/>
      <c r="AK35" s="214">
        <f>SUM(AK26:AK33)</f>
        <v>0</v>
      </c>
      <c r="AL35" s="213"/>
      <c r="AM35" s="213"/>
      <c r="AN35" s="213"/>
      <c r="AO35" s="215"/>
      <c r="AP35" s="36"/>
      <c r="AQ35" s="36"/>
      <c r="AR35" s="31"/>
    </row>
    <row r="36" spans="2:57" s="1" customFormat="1" ht="6.95" customHeight="1">
      <c r="B36" s="31"/>
      <c r="AR36" s="31"/>
    </row>
    <row r="37" spans="2:57" s="1" customFormat="1" ht="6.95" customHeight="1">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row>
    <row r="41" spans="2:57" s="1" customFormat="1" ht="6.95" customHeight="1">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row>
    <row r="42" spans="2:57" s="1" customFormat="1" ht="24.95" customHeight="1">
      <c r="B42" s="31"/>
      <c r="C42" s="21" t="s">
        <v>54</v>
      </c>
      <c r="AR42" s="31"/>
    </row>
    <row r="43" spans="2:57" s="1" customFormat="1" ht="6.95" customHeight="1">
      <c r="B43" s="31"/>
      <c r="AR43" s="31"/>
    </row>
    <row r="44" spans="2:57" s="1" customFormat="1" ht="12" customHeight="1">
      <c r="B44" s="31"/>
      <c r="C44" s="26" t="s">
        <v>13</v>
      </c>
      <c r="L44" s="1" t="str">
        <f>K5</f>
        <v>2016-037</v>
      </c>
      <c r="AR44" s="31"/>
    </row>
    <row r="45" spans="2:57" s="3" customFormat="1" ht="36.950000000000003" customHeight="1">
      <c r="B45" s="44"/>
      <c r="C45" s="45" t="s">
        <v>16</v>
      </c>
      <c r="L45" s="224" t="str">
        <f>K6</f>
        <v>II/332, III/27212, III/3323 Straky</v>
      </c>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R45" s="44"/>
    </row>
    <row r="46" spans="2:57" s="1" customFormat="1" ht="6.95" customHeight="1">
      <c r="B46" s="31"/>
      <c r="AR46" s="31"/>
    </row>
    <row r="47" spans="2:57" s="1" customFormat="1" ht="12" customHeight="1">
      <c r="B47" s="31"/>
      <c r="C47" s="26" t="s">
        <v>20</v>
      </c>
      <c r="L47" s="46" t="str">
        <f>IF(K8="","",K8)</f>
        <v>Straky</v>
      </c>
      <c r="AI47" s="26" t="s">
        <v>22</v>
      </c>
      <c r="AM47" s="226" t="str">
        <f>IF(AN8= "","",AN8)</f>
        <v>7. 5. 2019</v>
      </c>
      <c r="AN47" s="226"/>
      <c r="AR47" s="31"/>
    </row>
    <row r="48" spans="2:57" s="1" customFormat="1" ht="6.95" customHeight="1">
      <c r="B48" s="31"/>
      <c r="AR48" s="31"/>
    </row>
    <row r="49" spans="1:91" s="1" customFormat="1" ht="13.7" customHeight="1">
      <c r="B49" s="31"/>
      <c r="C49" s="26" t="s">
        <v>24</v>
      </c>
      <c r="L49" s="1" t="str">
        <f>IF(E11= "","",E11)</f>
        <v>Krajská správa a údržba silnic Středočeského kraje</v>
      </c>
      <c r="AI49" s="26" t="s">
        <v>32</v>
      </c>
      <c r="AM49" s="222" t="str">
        <f>IF(E17="","",E17)</f>
        <v>CR Project s.r.o.</v>
      </c>
      <c r="AN49" s="223"/>
      <c r="AO49" s="223"/>
      <c r="AP49" s="223"/>
      <c r="AR49" s="31"/>
      <c r="AS49" s="218" t="s">
        <v>55</v>
      </c>
      <c r="AT49" s="219"/>
      <c r="AU49" s="48"/>
      <c r="AV49" s="48"/>
      <c r="AW49" s="48"/>
      <c r="AX49" s="48"/>
      <c r="AY49" s="48"/>
      <c r="AZ49" s="48"/>
      <c r="BA49" s="48"/>
      <c r="BB49" s="48"/>
      <c r="BC49" s="48"/>
      <c r="BD49" s="49"/>
    </row>
    <row r="50" spans="1:91" s="1" customFormat="1" ht="13.7" customHeight="1">
      <c r="B50" s="31"/>
      <c r="C50" s="26" t="s">
        <v>30</v>
      </c>
      <c r="L50" s="1" t="str">
        <f>IF(E14= "Vyplň údaj","",E14)</f>
        <v/>
      </c>
      <c r="AI50" s="26" t="s">
        <v>37</v>
      </c>
      <c r="AM50" s="222" t="str">
        <f>IF(E20="","",E20)</f>
        <v>Josef Nentwich</v>
      </c>
      <c r="AN50" s="223"/>
      <c r="AO50" s="223"/>
      <c r="AP50" s="223"/>
      <c r="AR50" s="31"/>
      <c r="AS50" s="220"/>
      <c r="AT50" s="221"/>
      <c r="AU50" s="50"/>
      <c r="AV50" s="50"/>
      <c r="AW50" s="50"/>
      <c r="AX50" s="50"/>
      <c r="AY50" s="50"/>
      <c r="AZ50" s="50"/>
      <c r="BA50" s="50"/>
      <c r="BB50" s="50"/>
      <c r="BC50" s="50"/>
      <c r="BD50" s="51"/>
    </row>
    <row r="51" spans="1:91" s="1" customFormat="1" ht="10.9" customHeight="1">
      <c r="B51" s="31"/>
      <c r="AR51" s="31"/>
      <c r="AS51" s="220"/>
      <c r="AT51" s="221"/>
      <c r="AU51" s="50"/>
      <c r="AV51" s="50"/>
      <c r="AW51" s="50"/>
      <c r="AX51" s="50"/>
      <c r="AY51" s="50"/>
      <c r="AZ51" s="50"/>
      <c r="BA51" s="50"/>
      <c r="BB51" s="50"/>
      <c r="BC51" s="50"/>
      <c r="BD51" s="51"/>
    </row>
    <row r="52" spans="1:91" s="1" customFormat="1" ht="29.25" customHeight="1">
      <c r="B52" s="31"/>
      <c r="C52" s="248" t="s">
        <v>56</v>
      </c>
      <c r="D52" s="242"/>
      <c r="E52" s="242"/>
      <c r="F52" s="242"/>
      <c r="G52" s="242"/>
      <c r="H52" s="52"/>
      <c r="I52" s="241" t="s">
        <v>57</v>
      </c>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4" t="s">
        <v>58</v>
      </c>
      <c r="AH52" s="242"/>
      <c r="AI52" s="242"/>
      <c r="AJ52" s="242"/>
      <c r="AK52" s="242"/>
      <c r="AL52" s="242"/>
      <c r="AM52" s="242"/>
      <c r="AN52" s="241" t="s">
        <v>59</v>
      </c>
      <c r="AO52" s="242"/>
      <c r="AP52" s="243"/>
      <c r="AQ52" s="53" t="s">
        <v>60</v>
      </c>
      <c r="AR52" s="31"/>
      <c r="AS52" s="54" t="s">
        <v>61</v>
      </c>
      <c r="AT52" s="55" t="s">
        <v>62</v>
      </c>
      <c r="AU52" s="55" t="s">
        <v>63</v>
      </c>
      <c r="AV52" s="55" t="s">
        <v>64</v>
      </c>
      <c r="AW52" s="55" t="s">
        <v>65</v>
      </c>
      <c r="AX52" s="55" t="s">
        <v>66</v>
      </c>
      <c r="AY52" s="55" t="s">
        <v>67</v>
      </c>
      <c r="AZ52" s="55" t="s">
        <v>68</v>
      </c>
      <c r="BA52" s="55" t="s">
        <v>69</v>
      </c>
      <c r="BB52" s="55" t="s">
        <v>70</v>
      </c>
      <c r="BC52" s="55" t="s">
        <v>71</v>
      </c>
      <c r="BD52" s="56" t="s">
        <v>72</v>
      </c>
    </row>
    <row r="53" spans="1:91" s="1" customFormat="1" ht="10.9" customHeight="1">
      <c r="B53" s="31"/>
      <c r="AR53" s="31"/>
      <c r="AS53" s="57"/>
      <c r="AT53" s="48"/>
      <c r="AU53" s="48"/>
      <c r="AV53" s="48"/>
      <c r="AW53" s="48"/>
      <c r="AX53" s="48"/>
      <c r="AY53" s="48"/>
      <c r="AZ53" s="48"/>
      <c r="BA53" s="48"/>
      <c r="BB53" s="48"/>
      <c r="BC53" s="48"/>
      <c r="BD53" s="49"/>
    </row>
    <row r="54" spans="1:91" s="4" customFormat="1" ht="32.450000000000003" customHeight="1">
      <c r="B54" s="58"/>
      <c r="C54" s="59" t="s">
        <v>73</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246">
        <f>ROUND(AG55+AG58+AG68+AG78,2)</f>
        <v>0</v>
      </c>
      <c r="AH54" s="246"/>
      <c r="AI54" s="246"/>
      <c r="AJ54" s="246"/>
      <c r="AK54" s="246"/>
      <c r="AL54" s="246"/>
      <c r="AM54" s="246"/>
      <c r="AN54" s="247">
        <f t="shared" ref="AN54:AN80" si="0">SUM(AG54,AT54)</f>
        <v>0</v>
      </c>
      <c r="AO54" s="247"/>
      <c r="AP54" s="247"/>
      <c r="AQ54" s="62" t="s">
        <v>1</v>
      </c>
      <c r="AR54" s="58"/>
      <c r="AS54" s="63">
        <f>ROUND(AS55+AS58+AS68+AS78,2)</f>
        <v>0</v>
      </c>
      <c r="AT54" s="64">
        <f t="shared" ref="AT54:AT80" si="1">ROUND(SUM(AV54:AW54),2)</f>
        <v>0</v>
      </c>
      <c r="AU54" s="65">
        <f>ROUND(AU55+AU58+AU68+AU78,5)</f>
        <v>0</v>
      </c>
      <c r="AV54" s="64">
        <f>ROUND(AZ54*L29,2)</f>
        <v>0</v>
      </c>
      <c r="AW54" s="64">
        <f>ROUND(BA54*L30,2)</f>
        <v>0</v>
      </c>
      <c r="AX54" s="64">
        <f>ROUND(BB54*L29,2)</f>
        <v>0</v>
      </c>
      <c r="AY54" s="64">
        <f>ROUND(BC54*L30,2)</f>
        <v>0</v>
      </c>
      <c r="AZ54" s="64">
        <f>ROUND(AZ55+AZ58+AZ68+AZ78,2)</f>
        <v>0</v>
      </c>
      <c r="BA54" s="64">
        <f>ROUND(BA55+BA58+BA68+BA78,2)</f>
        <v>0</v>
      </c>
      <c r="BB54" s="64">
        <f>ROUND(BB55+BB58+BB68+BB78,2)</f>
        <v>0</v>
      </c>
      <c r="BC54" s="64">
        <f>ROUND(BC55+BC58+BC68+BC78,2)</f>
        <v>0</v>
      </c>
      <c r="BD54" s="66">
        <f>ROUND(BD55+BD58+BD68+BD78,2)</f>
        <v>0</v>
      </c>
      <c r="BS54" s="67" t="s">
        <v>74</v>
      </c>
      <c r="BT54" s="67" t="s">
        <v>75</v>
      </c>
      <c r="BU54" s="68" t="s">
        <v>76</v>
      </c>
      <c r="BV54" s="67" t="s">
        <v>77</v>
      </c>
      <c r="BW54" s="67" t="s">
        <v>4</v>
      </c>
      <c r="BX54" s="67" t="s">
        <v>78</v>
      </c>
      <c r="CL54" s="67" t="s">
        <v>1</v>
      </c>
    </row>
    <row r="55" spans="1:91" s="5" customFormat="1" ht="27" customHeight="1">
      <c r="B55" s="69"/>
      <c r="C55" s="70"/>
      <c r="D55" s="239" t="s">
        <v>79</v>
      </c>
      <c r="E55" s="239"/>
      <c r="F55" s="239"/>
      <c r="G55" s="239"/>
      <c r="H55" s="239"/>
      <c r="I55" s="71"/>
      <c r="J55" s="239" t="s">
        <v>80</v>
      </c>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40">
        <f>ROUND(SUM(AG56:AG57),2)</f>
        <v>0</v>
      </c>
      <c r="AH55" s="237"/>
      <c r="AI55" s="237"/>
      <c r="AJ55" s="237"/>
      <c r="AK55" s="237"/>
      <c r="AL55" s="237"/>
      <c r="AM55" s="237"/>
      <c r="AN55" s="236">
        <f t="shared" si="0"/>
        <v>0</v>
      </c>
      <c r="AO55" s="237"/>
      <c r="AP55" s="237"/>
      <c r="AQ55" s="72" t="s">
        <v>81</v>
      </c>
      <c r="AR55" s="69"/>
      <c r="AS55" s="73">
        <f>ROUND(SUM(AS56:AS57),2)</f>
        <v>0</v>
      </c>
      <c r="AT55" s="74">
        <f t="shared" si="1"/>
        <v>0</v>
      </c>
      <c r="AU55" s="75">
        <f>ROUND(SUM(AU56:AU57),5)</f>
        <v>0</v>
      </c>
      <c r="AV55" s="74">
        <f>ROUND(AZ55*L29,2)</f>
        <v>0</v>
      </c>
      <c r="AW55" s="74">
        <f>ROUND(BA55*L30,2)</f>
        <v>0</v>
      </c>
      <c r="AX55" s="74">
        <f>ROUND(BB55*L29,2)</f>
        <v>0</v>
      </c>
      <c r="AY55" s="74">
        <f>ROUND(BC55*L30,2)</f>
        <v>0</v>
      </c>
      <c r="AZ55" s="74">
        <f>ROUND(SUM(AZ56:AZ57),2)</f>
        <v>0</v>
      </c>
      <c r="BA55" s="74">
        <f>ROUND(SUM(BA56:BA57),2)</f>
        <v>0</v>
      </c>
      <c r="BB55" s="74">
        <f>ROUND(SUM(BB56:BB57),2)</f>
        <v>0</v>
      </c>
      <c r="BC55" s="74">
        <f>ROUND(SUM(BC56:BC57),2)</f>
        <v>0</v>
      </c>
      <c r="BD55" s="76">
        <f>ROUND(SUM(BD56:BD57),2)</f>
        <v>0</v>
      </c>
      <c r="BS55" s="77" t="s">
        <v>74</v>
      </c>
      <c r="BT55" s="77" t="s">
        <v>82</v>
      </c>
      <c r="BU55" s="77" t="s">
        <v>76</v>
      </c>
      <c r="BV55" s="77" t="s">
        <v>77</v>
      </c>
      <c r="BW55" s="77" t="s">
        <v>83</v>
      </c>
      <c r="BX55" s="77" t="s">
        <v>4</v>
      </c>
      <c r="CL55" s="77" t="s">
        <v>1</v>
      </c>
      <c r="CM55" s="77" t="s">
        <v>84</v>
      </c>
    </row>
    <row r="56" spans="1:91" s="6" customFormat="1" ht="16.5" customHeight="1">
      <c r="A56" s="78" t="s">
        <v>85</v>
      </c>
      <c r="B56" s="79"/>
      <c r="C56" s="9"/>
      <c r="D56" s="9"/>
      <c r="E56" s="238" t="s">
        <v>86</v>
      </c>
      <c r="F56" s="238"/>
      <c r="G56" s="238"/>
      <c r="H56" s="238"/>
      <c r="I56" s="238"/>
      <c r="J56" s="9"/>
      <c r="K56" s="238" t="s">
        <v>80</v>
      </c>
      <c r="L56" s="238"/>
      <c r="M56" s="238"/>
      <c r="N56" s="238"/>
      <c r="O56" s="238"/>
      <c r="P56" s="238"/>
      <c r="Q56" s="238"/>
      <c r="R56" s="238"/>
      <c r="S56" s="238"/>
      <c r="T56" s="238"/>
      <c r="U56" s="238"/>
      <c r="V56" s="238"/>
      <c r="W56" s="238"/>
      <c r="X56" s="238"/>
      <c r="Y56" s="238"/>
      <c r="Z56" s="238"/>
      <c r="AA56" s="238"/>
      <c r="AB56" s="238"/>
      <c r="AC56" s="238"/>
      <c r="AD56" s="238"/>
      <c r="AE56" s="238"/>
      <c r="AF56" s="238"/>
      <c r="AG56" s="234">
        <f>'SO.101 - SO.101 - Komunik...'!J32</f>
        <v>0</v>
      </c>
      <c r="AH56" s="235"/>
      <c r="AI56" s="235"/>
      <c r="AJ56" s="235"/>
      <c r="AK56" s="235"/>
      <c r="AL56" s="235"/>
      <c r="AM56" s="235"/>
      <c r="AN56" s="234">
        <f t="shared" si="0"/>
        <v>0</v>
      </c>
      <c r="AO56" s="235"/>
      <c r="AP56" s="235"/>
      <c r="AQ56" s="80" t="s">
        <v>87</v>
      </c>
      <c r="AR56" s="79"/>
      <c r="AS56" s="81">
        <v>0</v>
      </c>
      <c r="AT56" s="82">
        <f t="shared" si="1"/>
        <v>0</v>
      </c>
      <c r="AU56" s="83">
        <f>'SO.101 - SO.101 - Komunik...'!P110</f>
        <v>0</v>
      </c>
      <c r="AV56" s="82">
        <f>'SO.101 - SO.101 - Komunik...'!J35</f>
        <v>0</v>
      </c>
      <c r="AW56" s="82">
        <f>'SO.101 - SO.101 - Komunik...'!J36</f>
        <v>0</v>
      </c>
      <c r="AX56" s="82">
        <f>'SO.101 - SO.101 - Komunik...'!J37</f>
        <v>0</v>
      </c>
      <c r="AY56" s="82">
        <f>'SO.101 - SO.101 - Komunik...'!J38</f>
        <v>0</v>
      </c>
      <c r="AZ56" s="82">
        <f>'SO.101 - SO.101 - Komunik...'!F35</f>
        <v>0</v>
      </c>
      <c r="BA56" s="82">
        <f>'SO.101 - SO.101 - Komunik...'!F36</f>
        <v>0</v>
      </c>
      <c r="BB56" s="82">
        <f>'SO.101 - SO.101 - Komunik...'!F37</f>
        <v>0</v>
      </c>
      <c r="BC56" s="82">
        <f>'SO.101 - SO.101 - Komunik...'!F38</f>
        <v>0</v>
      </c>
      <c r="BD56" s="84">
        <f>'SO.101 - SO.101 - Komunik...'!F39</f>
        <v>0</v>
      </c>
      <c r="BT56" s="85" t="s">
        <v>84</v>
      </c>
      <c r="BV56" s="85" t="s">
        <v>77</v>
      </c>
      <c r="BW56" s="85" t="s">
        <v>88</v>
      </c>
      <c r="BX56" s="85" t="s">
        <v>83</v>
      </c>
      <c r="CL56" s="85" t="s">
        <v>1</v>
      </c>
    </row>
    <row r="57" spans="1:91" s="6" customFormat="1" ht="16.5" customHeight="1">
      <c r="A57" s="78" t="s">
        <v>85</v>
      </c>
      <c r="B57" s="79"/>
      <c r="C57" s="9"/>
      <c r="D57" s="9"/>
      <c r="E57" s="238" t="s">
        <v>89</v>
      </c>
      <c r="F57" s="238"/>
      <c r="G57" s="238"/>
      <c r="H57" s="238"/>
      <c r="I57" s="238"/>
      <c r="J57" s="9"/>
      <c r="K57" s="238" t="s">
        <v>90</v>
      </c>
      <c r="L57" s="238"/>
      <c r="M57" s="238"/>
      <c r="N57" s="238"/>
      <c r="O57" s="238"/>
      <c r="P57" s="238"/>
      <c r="Q57" s="238"/>
      <c r="R57" s="238"/>
      <c r="S57" s="238"/>
      <c r="T57" s="238"/>
      <c r="U57" s="238"/>
      <c r="V57" s="238"/>
      <c r="W57" s="238"/>
      <c r="X57" s="238"/>
      <c r="Y57" s="238"/>
      <c r="Z57" s="238"/>
      <c r="AA57" s="238"/>
      <c r="AB57" s="238"/>
      <c r="AC57" s="238"/>
      <c r="AD57" s="238"/>
      <c r="AE57" s="238"/>
      <c r="AF57" s="238"/>
      <c r="AG57" s="234">
        <f>'VoN.101 - Vedlejší a osta...'!J32</f>
        <v>0</v>
      </c>
      <c r="AH57" s="235"/>
      <c r="AI57" s="235"/>
      <c r="AJ57" s="235"/>
      <c r="AK57" s="235"/>
      <c r="AL57" s="235"/>
      <c r="AM57" s="235"/>
      <c r="AN57" s="234">
        <f t="shared" si="0"/>
        <v>0</v>
      </c>
      <c r="AO57" s="235"/>
      <c r="AP57" s="235"/>
      <c r="AQ57" s="80" t="s">
        <v>87</v>
      </c>
      <c r="AR57" s="79"/>
      <c r="AS57" s="81">
        <v>0</v>
      </c>
      <c r="AT57" s="82">
        <f t="shared" si="1"/>
        <v>0</v>
      </c>
      <c r="AU57" s="83">
        <f>'VoN.101 - Vedlejší a osta...'!P88</f>
        <v>0</v>
      </c>
      <c r="AV57" s="82">
        <f>'VoN.101 - Vedlejší a osta...'!J35</f>
        <v>0</v>
      </c>
      <c r="AW57" s="82">
        <f>'VoN.101 - Vedlejší a osta...'!J36</f>
        <v>0</v>
      </c>
      <c r="AX57" s="82">
        <f>'VoN.101 - Vedlejší a osta...'!J37</f>
        <v>0</v>
      </c>
      <c r="AY57" s="82">
        <f>'VoN.101 - Vedlejší a osta...'!J38</f>
        <v>0</v>
      </c>
      <c r="AZ57" s="82">
        <f>'VoN.101 - Vedlejší a osta...'!F35</f>
        <v>0</v>
      </c>
      <c r="BA57" s="82">
        <f>'VoN.101 - Vedlejší a osta...'!F36</f>
        <v>0</v>
      </c>
      <c r="BB57" s="82">
        <f>'VoN.101 - Vedlejší a osta...'!F37</f>
        <v>0</v>
      </c>
      <c r="BC57" s="82">
        <f>'VoN.101 - Vedlejší a osta...'!F38</f>
        <v>0</v>
      </c>
      <c r="BD57" s="84">
        <f>'VoN.101 - Vedlejší a osta...'!F39</f>
        <v>0</v>
      </c>
      <c r="BT57" s="85" t="s">
        <v>84</v>
      </c>
      <c r="BV57" s="85" t="s">
        <v>77</v>
      </c>
      <c r="BW57" s="85" t="s">
        <v>91</v>
      </c>
      <c r="BX57" s="85" t="s">
        <v>83</v>
      </c>
      <c r="CL57" s="85" t="s">
        <v>1</v>
      </c>
    </row>
    <row r="58" spans="1:91" s="5" customFormat="1" ht="27" customHeight="1">
      <c r="B58" s="69"/>
      <c r="C58" s="70"/>
      <c r="D58" s="239" t="s">
        <v>92</v>
      </c>
      <c r="E58" s="239"/>
      <c r="F58" s="239"/>
      <c r="G58" s="239"/>
      <c r="H58" s="239"/>
      <c r="I58" s="71"/>
      <c r="J58" s="239" t="s">
        <v>93</v>
      </c>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40">
        <f>ROUND(AG59+AG65,2)</f>
        <v>0</v>
      </c>
      <c r="AH58" s="237"/>
      <c r="AI58" s="237"/>
      <c r="AJ58" s="237"/>
      <c r="AK58" s="237"/>
      <c r="AL58" s="237"/>
      <c r="AM58" s="237"/>
      <c r="AN58" s="236">
        <f t="shared" si="0"/>
        <v>0</v>
      </c>
      <c r="AO58" s="237"/>
      <c r="AP58" s="237"/>
      <c r="AQ58" s="72" t="s">
        <v>81</v>
      </c>
      <c r="AR58" s="69"/>
      <c r="AS58" s="73">
        <f>ROUND(AS59+AS65,2)</f>
        <v>0</v>
      </c>
      <c r="AT58" s="74">
        <f t="shared" si="1"/>
        <v>0</v>
      </c>
      <c r="AU58" s="75">
        <f>ROUND(AU59+AU65,5)</f>
        <v>0</v>
      </c>
      <c r="AV58" s="74">
        <f>ROUND(AZ58*L29,2)</f>
        <v>0</v>
      </c>
      <c r="AW58" s="74">
        <f>ROUND(BA58*L30,2)</f>
        <v>0</v>
      </c>
      <c r="AX58" s="74">
        <f>ROUND(BB58*L29,2)</f>
        <v>0</v>
      </c>
      <c r="AY58" s="74">
        <f>ROUND(BC58*L30,2)</f>
        <v>0</v>
      </c>
      <c r="AZ58" s="74">
        <f>ROUND(AZ59+AZ65,2)</f>
        <v>0</v>
      </c>
      <c r="BA58" s="74">
        <f>ROUND(BA59+BA65,2)</f>
        <v>0</v>
      </c>
      <c r="BB58" s="74">
        <f>ROUND(BB59+BB65,2)</f>
        <v>0</v>
      </c>
      <c r="BC58" s="74">
        <f>ROUND(BC59+BC65,2)</f>
        <v>0</v>
      </c>
      <c r="BD58" s="76">
        <f>ROUND(BD59+BD65,2)</f>
        <v>0</v>
      </c>
      <c r="BS58" s="77" t="s">
        <v>74</v>
      </c>
      <c r="BT58" s="77" t="s">
        <v>82</v>
      </c>
      <c r="BU58" s="77" t="s">
        <v>76</v>
      </c>
      <c r="BV58" s="77" t="s">
        <v>77</v>
      </c>
      <c r="BW58" s="77" t="s">
        <v>94</v>
      </c>
      <c r="BX58" s="77" t="s">
        <v>4</v>
      </c>
      <c r="CL58" s="77" t="s">
        <v>1</v>
      </c>
      <c r="CM58" s="77" t="s">
        <v>84</v>
      </c>
    </row>
    <row r="59" spans="1:91" s="6" customFormat="1" ht="16.5" customHeight="1">
      <c r="B59" s="79"/>
      <c r="C59" s="9"/>
      <c r="D59" s="9"/>
      <c r="E59" s="238" t="s">
        <v>82</v>
      </c>
      <c r="F59" s="238"/>
      <c r="G59" s="238"/>
      <c r="H59" s="238"/>
      <c r="I59" s="238"/>
      <c r="J59" s="9"/>
      <c r="K59" s="238" t="s">
        <v>95</v>
      </c>
      <c r="L59" s="238"/>
      <c r="M59" s="238"/>
      <c r="N59" s="238"/>
      <c r="O59" s="238"/>
      <c r="P59" s="238"/>
      <c r="Q59" s="238"/>
      <c r="R59" s="238"/>
      <c r="S59" s="238"/>
      <c r="T59" s="238"/>
      <c r="U59" s="238"/>
      <c r="V59" s="238"/>
      <c r="W59" s="238"/>
      <c r="X59" s="238"/>
      <c r="Y59" s="238"/>
      <c r="Z59" s="238"/>
      <c r="AA59" s="238"/>
      <c r="AB59" s="238"/>
      <c r="AC59" s="238"/>
      <c r="AD59" s="238"/>
      <c r="AE59" s="238"/>
      <c r="AF59" s="238"/>
      <c r="AG59" s="245">
        <f>ROUND(AG60+AG62,2)</f>
        <v>0</v>
      </c>
      <c r="AH59" s="235"/>
      <c r="AI59" s="235"/>
      <c r="AJ59" s="235"/>
      <c r="AK59" s="235"/>
      <c r="AL59" s="235"/>
      <c r="AM59" s="235"/>
      <c r="AN59" s="234">
        <f t="shared" si="0"/>
        <v>0</v>
      </c>
      <c r="AO59" s="235"/>
      <c r="AP59" s="235"/>
      <c r="AQ59" s="80" t="s">
        <v>87</v>
      </c>
      <c r="AR59" s="79"/>
      <c r="AS59" s="81">
        <f>ROUND(AS60+AS62,2)</f>
        <v>0</v>
      </c>
      <c r="AT59" s="82">
        <f t="shared" si="1"/>
        <v>0</v>
      </c>
      <c r="AU59" s="83">
        <f>ROUND(AU60+AU62,5)</f>
        <v>0</v>
      </c>
      <c r="AV59" s="82">
        <f>ROUND(AZ59*L29,2)</f>
        <v>0</v>
      </c>
      <c r="AW59" s="82">
        <f>ROUND(BA59*L30,2)</f>
        <v>0</v>
      </c>
      <c r="AX59" s="82">
        <f>ROUND(BB59*L29,2)</f>
        <v>0</v>
      </c>
      <c r="AY59" s="82">
        <f>ROUND(BC59*L30,2)</f>
        <v>0</v>
      </c>
      <c r="AZ59" s="82">
        <f>ROUND(AZ60+AZ62,2)</f>
        <v>0</v>
      </c>
      <c r="BA59" s="82">
        <f>ROUND(BA60+BA62,2)</f>
        <v>0</v>
      </c>
      <c r="BB59" s="82">
        <f>ROUND(BB60+BB62,2)</f>
        <v>0</v>
      </c>
      <c r="BC59" s="82">
        <f>ROUND(BC60+BC62,2)</f>
        <v>0</v>
      </c>
      <c r="BD59" s="84">
        <f>ROUND(BD60+BD62,2)</f>
        <v>0</v>
      </c>
      <c r="BS59" s="85" t="s">
        <v>74</v>
      </c>
      <c r="BT59" s="85" t="s">
        <v>84</v>
      </c>
      <c r="BU59" s="85" t="s">
        <v>76</v>
      </c>
      <c r="BV59" s="85" t="s">
        <v>77</v>
      </c>
      <c r="BW59" s="85" t="s">
        <v>96</v>
      </c>
      <c r="BX59" s="85" t="s">
        <v>94</v>
      </c>
      <c r="CL59" s="85" t="s">
        <v>1</v>
      </c>
    </row>
    <row r="60" spans="1:91" s="6" customFormat="1" ht="16.5" customHeight="1">
      <c r="B60" s="79"/>
      <c r="C60" s="9"/>
      <c r="D60" s="9"/>
      <c r="E60" s="9"/>
      <c r="F60" s="238" t="s">
        <v>97</v>
      </c>
      <c r="G60" s="238"/>
      <c r="H60" s="238"/>
      <c r="I60" s="238"/>
      <c r="J60" s="238"/>
      <c r="K60" s="9"/>
      <c r="L60" s="238" t="s">
        <v>98</v>
      </c>
      <c r="M60" s="238"/>
      <c r="N60" s="238"/>
      <c r="O60" s="238"/>
      <c r="P60" s="238"/>
      <c r="Q60" s="238"/>
      <c r="R60" s="238"/>
      <c r="S60" s="238"/>
      <c r="T60" s="238"/>
      <c r="U60" s="238"/>
      <c r="V60" s="238"/>
      <c r="W60" s="238"/>
      <c r="X60" s="238"/>
      <c r="Y60" s="238"/>
      <c r="Z60" s="238"/>
      <c r="AA60" s="238"/>
      <c r="AB60" s="238"/>
      <c r="AC60" s="238"/>
      <c r="AD60" s="238"/>
      <c r="AE60" s="238"/>
      <c r="AF60" s="238"/>
      <c r="AG60" s="245">
        <f>ROUND(AG61,2)</f>
        <v>0</v>
      </c>
      <c r="AH60" s="235"/>
      <c r="AI60" s="235"/>
      <c r="AJ60" s="235"/>
      <c r="AK60" s="235"/>
      <c r="AL60" s="235"/>
      <c r="AM60" s="235"/>
      <c r="AN60" s="234">
        <f t="shared" si="0"/>
        <v>0</v>
      </c>
      <c r="AO60" s="235"/>
      <c r="AP60" s="235"/>
      <c r="AQ60" s="80" t="s">
        <v>87</v>
      </c>
      <c r="AR60" s="79"/>
      <c r="AS60" s="81">
        <f>ROUND(AS61,2)</f>
        <v>0</v>
      </c>
      <c r="AT60" s="82">
        <f t="shared" si="1"/>
        <v>0</v>
      </c>
      <c r="AU60" s="83">
        <f>ROUND(AU61,5)</f>
        <v>0</v>
      </c>
      <c r="AV60" s="82">
        <f>ROUND(AZ60*L29,2)</f>
        <v>0</v>
      </c>
      <c r="AW60" s="82">
        <f>ROUND(BA60*L30,2)</f>
        <v>0</v>
      </c>
      <c r="AX60" s="82">
        <f>ROUND(BB60*L29,2)</f>
        <v>0</v>
      </c>
      <c r="AY60" s="82">
        <f>ROUND(BC60*L30,2)</f>
        <v>0</v>
      </c>
      <c r="AZ60" s="82">
        <f>ROUND(AZ61,2)</f>
        <v>0</v>
      </c>
      <c r="BA60" s="82">
        <f>ROUND(BA61,2)</f>
        <v>0</v>
      </c>
      <c r="BB60" s="82">
        <f>ROUND(BB61,2)</f>
        <v>0</v>
      </c>
      <c r="BC60" s="82">
        <f>ROUND(BC61,2)</f>
        <v>0</v>
      </c>
      <c r="BD60" s="84">
        <f>ROUND(BD61,2)</f>
        <v>0</v>
      </c>
      <c r="BS60" s="85" t="s">
        <v>74</v>
      </c>
      <c r="BT60" s="85" t="s">
        <v>99</v>
      </c>
      <c r="BU60" s="85" t="s">
        <v>76</v>
      </c>
      <c r="BV60" s="85" t="s">
        <v>77</v>
      </c>
      <c r="BW60" s="85" t="s">
        <v>100</v>
      </c>
      <c r="BX60" s="85" t="s">
        <v>96</v>
      </c>
      <c r="CL60" s="85" t="s">
        <v>1</v>
      </c>
    </row>
    <row r="61" spans="1:91" s="6" customFormat="1" ht="25.5" customHeight="1">
      <c r="A61" s="78" t="s">
        <v>85</v>
      </c>
      <c r="B61" s="79"/>
      <c r="C61" s="9"/>
      <c r="D61" s="9"/>
      <c r="E61" s="9"/>
      <c r="F61" s="9"/>
      <c r="G61" s="238" t="s">
        <v>101</v>
      </c>
      <c r="H61" s="238"/>
      <c r="I61" s="238"/>
      <c r="J61" s="238"/>
      <c r="K61" s="238"/>
      <c r="L61" s="9"/>
      <c r="M61" s="238" t="s">
        <v>102</v>
      </c>
      <c r="N61" s="238"/>
      <c r="O61" s="238"/>
      <c r="P61" s="238"/>
      <c r="Q61" s="238"/>
      <c r="R61" s="238"/>
      <c r="S61" s="238"/>
      <c r="T61" s="238"/>
      <c r="U61" s="238"/>
      <c r="V61" s="238"/>
      <c r="W61" s="238"/>
      <c r="X61" s="238"/>
      <c r="Y61" s="238"/>
      <c r="Z61" s="238"/>
      <c r="AA61" s="238"/>
      <c r="AB61" s="238"/>
      <c r="AC61" s="238"/>
      <c r="AD61" s="238"/>
      <c r="AE61" s="238"/>
      <c r="AF61" s="238"/>
      <c r="AG61" s="234">
        <f>'SO.102a.H - SO.102a.H - K...'!J34</f>
        <v>0</v>
      </c>
      <c r="AH61" s="235"/>
      <c r="AI61" s="235"/>
      <c r="AJ61" s="235"/>
      <c r="AK61" s="235"/>
      <c r="AL61" s="235"/>
      <c r="AM61" s="235"/>
      <c r="AN61" s="234">
        <f t="shared" si="0"/>
        <v>0</v>
      </c>
      <c r="AO61" s="235"/>
      <c r="AP61" s="235"/>
      <c r="AQ61" s="80" t="s">
        <v>87</v>
      </c>
      <c r="AR61" s="79"/>
      <c r="AS61" s="81">
        <v>0</v>
      </c>
      <c r="AT61" s="82">
        <f t="shared" si="1"/>
        <v>0</v>
      </c>
      <c r="AU61" s="83">
        <f>'SO.102a.H - SO.102a.H - K...'!P115</f>
        <v>0</v>
      </c>
      <c r="AV61" s="82">
        <f>'SO.102a.H - SO.102a.H - K...'!J37</f>
        <v>0</v>
      </c>
      <c r="AW61" s="82">
        <f>'SO.102a.H - SO.102a.H - K...'!J38</f>
        <v>0</v>
      </c>
      <c r="AX61" s="82">
        <f>'SO.102a.H - SO.102a.H - K...'!J39</f>
        <v>0</v>
      </c>
      <c r="AY61" s="82">
        <f>'SO.102a.H - SO.102a.H - K...'!J40</f>
        <v>0</v>
      </c>
      <c r="AZ61" s="82">
        <f>'SO.102a.H - SO.102a.H - K...'!F37</f>
        <v>0</v>
      </c>
      <c r="BA61" s="82">
        <f>'SO.102a.H - SO.102a.H - K...'!F38</f>
        <v>0</v>
      </c>
      <c r="BB61" s="82">
        <f>'SO.102a.H - SO.102a.H - K...'!F39</f>
        <v>0</v>
      </c>
      <c r="BC61" s="82">
        <f>'SO.102a.H - SO.102a.H - K...'!F40</f>
        <v>0</v>
      </c>
      <c r="BD61" s="84">
        <f>'SO.102a.H - SO.102a.H - K...'!F41</f>
        <v>0</v>
      </c>
      <c r="BT61" s="85" t="s">
        <v>103</v>
      </c>
      <c r="BV61" s="85" t="s">
        <v>77</v>
      </c>
      <c r="BW61" s="85" t="s">
        <v>104</v>
      </c>
      <c r="BX61" s="85" t="s">
        <v>100</v>
      </c>
      <c r="CL61" s="85" t="s">
        <v>1</v>
      </c>
    </row>
    <row r="62" spans="1:91" s="6" customFormat="1" ht="16.5" customHeight="1">
      <c r="B62" s="79"/>
      <c r="C62" s="9"/>
      <c r="D62" s="9"/>
      <c r="E62" s="9"/>
      <c r="F62" s="238" t="s">
        <v>105</v>
      </c>
      <c r="G62" s="238"/>
      <c r="H62" s="238"/>
      <c r="I62" s="238"/>
      <c r="J62" s="238"/>
      <c r="K62" s="9"/>
      <c r="L62" s="238" t="s">
        <v>106</v>
      </c>
      <c r="M62" s="238"/>
      <c r="N62" s="238"/>
      <c r="O62" s="238"/>
      <c r="P62" s="238"/>
      <c r="Q62" s="238"/>
      <c r="R62" s="238"/>
      <c r="S62" s="238"/>
      <c r="T62" s="238"/>
      <c r="U62" s="238"/>
      <c r="V62" s="238"/>
      <c r="W62" s="238"/>
      <c r="X62" s="238"/>
      <c r="Y62" s="238"/>
      <c r="Z62" s="238"/>
      <c r="AA62" s="238"/>
      <c r="AB62" s="238"/>
      <c r="AC62" s="238"/>
      <c r="AD62" s="238"/>
      <c r="AE62" s="238"/>
      <c r="AF62" s="238"/>
      <c r="AG62" s="245">
        <f>ROUND(SUM(AG63:AG64),2)</f>
        <v>0</v>
      </c>
      <c r="AH62" s="235"/>
      <c r="AI62" s="235"/>
      <c r="AJ62" s="235"/>
      <c r="AK62" s="235"/>
      <c r="AL62" s="235"/>
      <c r="AM62" s="235"/>
      <c r="AN62" s="234">
        <f t="shared" si="0"/>
        <v>0</v>
      </c>
      <c r="AO62" s="235"/>
      <c r="AP62" s="235"/>
      <c r="AQ62" s="80" t="s">
        <v>87</v>
      </c>
      <c r="AR62" s="79"/>
      <c r="AS62" s="81">
        <f>ROUND(SUM(AS63:AS64),2)</f>
        <v>0</v>
      </c>
      <c r="AT62" s="82">
        <f t="shared" si="1"/>
        <v>0</v>
      </c>
      <c r="AU62" s="83">
        <f>ROUND(SUM(AU63:AU64),5)</f>
        <v>0</v>
      </c>
      <c r="AV62" s="82">
        <f>ROUND(AZ62*L29,2)</f>
        <v>0</v>
      </c>
      <c r="AW62" s="82">
        <f>ROUND(BA62*L30,2)</f>
        <v>0</v>
      </c>
      <c r="AX62" s="82">
        <f>ROUND(BB62*L29,2)</f>
        <v>0</v>
      </c>
      <c r="AY62" s="82">
        <f>ROUND(BC62*L30,2)</f>
        <v>0</v>
      </c>
      <c r="AZ62" s="82">
        <f>ROUND(SUM(AZ63:AZ64),2)</f>
        <v>0</v>
      </c>
      <c r="BA62" s="82">
        <f>ROUND(SUM(BA63:BA64),2)</f>
        <v>0</v>
      </c>
      <c r="BB62" s="82">
        <f>ROUND(SUM(BB63:BB64),2)</f>
        <v>0</v>
      </c>
      <c r="BC62" s="82">
        <f>ROUND(SUM(BC63:BC64),2)</f>
        <v>0</v>
      </c>
      <c r="BD62" s="84">
        <f>ROUND(SUM(BD63:BD64),2)</f>
        <v>0</v>
      </c>
      <c r="BS62" s="85" t="s">
        <v>74</v>
      </c>
      <c r="BT62" s="85" t="s">
        <v>99</v>
      </c>
      <c r="BU62" s="85" t="s">
        <v>76</v>
      </c>
      <c r="BV62" s="85" t="s">
        <v>77</v>
      </c>
      <c r="BW62" s="85" t="s">
        <v>107</v>
      </c>
      <c r="BX62" s="85" t="s">
        <v>96</v>
      </c>
      <c r="CL62" s="85" t="s">
        <v>1</v>
      </c>
    </row>
    <row r="63" spans="1:91" s="6" customFormat="1" ht="25.5" customHeight="1">
      <c r="A63" s="78" t="s">
        <v>85</v>
      </c>
      <c r="B63" s="79"/>
      <c r="C63" s="9"/>
      <c r="D63" s="9"/>
      <c r="E63" s="9"/>
      <c r="F63" s="9"/>
      <c r="G63" s="238" t="s">
        <v>108</v>
      </c>
      <c r="H63" s="238"/>
      <c r="I63" s="238"/>
      <c r="J63" s="238"/>
      <c r="K63" s="238"/>
      <c r="L63" s="9"/>
      <c r="M63" s="238" t="s">
        <v>109</v>
      </c>
      <c r="N63" s="238"/>
      <c r="O63" s="238"/>
      <c r="P63" s="238"/>
      <c r="Q63" s="238"/>
      <c r="R63" s="238"/>
      <c r="S63" s="238"/>
      <c r="T63" s="238"/>
      <c r="U63" s="238"/>
      <c r="V63" s="238"/>
      <c r="W63" s="238"/>
      <c r="X63" s="238"/>
      <c r="Y63" s="238"/>
      <c r="Z63" s="238"/>
      <c r="AA63" s="238"/>
      <c r="AB63" s="238"/>
      <c r="AC63" s="238"/>
      <c r="AD63" s="238"/>
      <c r="AE63" s="238"/>
      <c r="AF63" s="238"/>
      <c r="AG63" s="234">
        <f>'SO.102a.V - SO.102a.V - K...'!J34</f>
        <v>0</v>
      </c>
      <c r="AH63" s="235"/>
      <c r="AI63" s="235"/>
      <c r="AJ63" s="235"/>
      <c r="AK63" s="235"/>
      <c r="AL63" s="235"/>
      <c r="AM63" s="235"/>
      <c r="AN63" s="234">
        <f t="shared" si="0"/>
        <v>0</v>
      </c>
      <c r="AO63" s="235"/>
      <c r="AP63" s="235"/>
      <c r="AQ63" s="80" t="s">
        <v>87</v>
      </c>
      <c r="AR63" s="79"/>
      <c r="AS63" s="81">
        <v>0</v>
      </c>
      <c r="AT63" s="82">
        <f t="shared" si="1"/>
        <v>0</v>
      </c>
      <c r="AU63" s="83">
        <f>'SO.102a.V - SO.102a.V - K...'!P111</f>
        <v>0</v>
      </c>
      <c r="AV63" s="82">
        <f>'SO.102a.V - SO.102a.V - K...'!J37</f>
        <v>0</v>
      </c>
      <c r="AW63" s="82">
        <f>'SO.102a.V - SO.102a.V - K...'!J38</f>
        <v>0</v>
      </c>
      <c r="AX63" s="82">
        <f>'SO.102a.V - SO.102a.V - K...'!J39</f>
        <v>0</v>
      </c>
      <c r="AY63" s="82">
        <f>'SO.102a.V - SO.102a.V - K...'!J40</f>
        <v>0</v>
      </c>
      <c r="AZ63" s="82">
        <f>'SO.102a.V - SO.102a.V - K...'!F37</f>
        <v>0</v>
      </c>
      <c r="BA63" s="82">
        <f>'SO.102a.V - SO.102a.V - K...'!F38</f>
        <v>0</v>
      </c>
      <c r="BB63" s="82">
        <f>'SO.102a.V - SO.102a.V - K...'!F39</f>
        <v>0</v>
      </c>
      <c r="BC63" s="82">
        <f>'SO.102a.V - SO.102a.V - K...'!F40</f>
        <v>0</v>
      </c>
      <c r="BD63" s="84">
        <f>'SO.102a.V - SO.102a.V - K...'!F41</f>
        <v>0</v>
      </c>
      <c r="BT63" s="85" t="s">
        <v>103</v>
      </c>
      <c r="BV63" s="85" t="s">
        <v>77</v>
      </c>
      <c r="BW63" s="85" t="s">
        <v>110</v>
      </c>
      <c r="BX63" s="85" t="s">
        <v>107</v>
      </c>
      <c r="CL63" s="85" t="s">
        <v>1</v>
      </c>
    </row>
    <row r="64" spans="1:91" s="6" customFormat="1" ht="25.5" customHeight="1">
      <c r="A64" s="78" t="s">
        <v>85</v>
      </c>
      <c r="B64" s="79"/>
      <c r="C64" s="9"/>
      <c r="D64" s="9"/>
      <c r="E64" s="9"/>
      <c r="F64" s="9"/>
      <c r="G64" s="238" t="s">
        <v>111</v>
      </c>
      <c r="H64" s="238"/>
      <c r="I64" s="238"/>
      <c r="J64" s="238"/>
      <c r="K64" s="238"/>
      <c r="L64" s="9"/>
      <c r="M64" s="238" t="s">
        <v>90</v>
      </c>
      <c r="N64" s="238"/>
      <c r="O64" s="238"/>
      <c r="P64" s="238"/>
      <c r="Q64" s="238"/>
      <c r="R64" s="238"/>
      <c r="S64" s="238"/>
      <c r="T64" s="238"/>
      <c r="U64" s="238"/>
      <c r="V64" s="238"/>
      <c r="W64" s="238"/>
      <c r="X64" s="238"/>
      <c r="Y64" s="238"/>
      <c r="Z64" s="238"/>
      <c r="AA64" s="238"/>
      <c r="AB64" s="238"/>
      <c r="AC64" s="238"/>
      <c r="AD64" s="238"/>
      <c r="AE64" s="238"/>
      <c r="AF64" s="238"/>
      <c r="AG64" s="234">
        <f>'VoN.102a.V - Vedlejší a o...'!J34</f>
        <v>0</v>
      </c>
      <c r="AH64" s="235"/>
      <c r="AI64" s="235"/>
      <c r="AJ64" s="235"/>
      <c r="AK64" s="235"/>
      <c r="AL64" s="235"/>
      <c r="AM64" s="235"/>
      <c r="AN64" s="234">
        <f t="shared" si="0"/>
        <v>0</v>
      </c>
      <c r="AO64" s="235"/>
      <c r="AP64" s="235"/>
      <c r="AQ64" s="80" t="s">
        <v>87</v>
      </c>
      <c r="AR64" s="79"/>
      <c r="AS64" s="81">
        <v>0</v>
      </c>
      <c r="AT64" s="82">
        <f t="shared" si="1"/>
        <v>0</v>
      </c>
      <c r="AU64" s="83">
        <f>'VoN.102a.V - Vedlejší a o...'!P94</f>
        <v>0</v>
      </c>
      <c r="AV64" s="82">
        <f>'VoN.102a.V - Vedlejší a o...'!J37</f>
        <v>0</v>
      </c>
      <c r="AW64" s="82">
        <f>'VoN.102a.V - Vedlejší a o...'!J38</f>
        <v>0</v>
      </c>
      <c r="AX64" s="82">
        <f>'VoN.102a.V - Vedlejší a o...'!J39</f>
        <v>0</v>
      </c>
      <c r="AY64" s="82">
        <f>'VoN.102a.V - Vedlejší a o...'!J40</f>
        <v>0</v>
      </c>
      <c r="AZ64" s="82">
        <f>'VoN.102a.V - Vedlejší a o...'!F37</f>
        <v>0</v>
      </c>
      <c r="BA64" s="82">
        <f>'VoN.102a.V - Vedlejší a o...'!F38</f>
        <v>0</v>
      </c>
      <c r="BB64" s="82">
        <f>'VoN.102a.V - Vedlejší a o...'!F39</f>
        <v>0</v>
      </c>
      <c r="BC64" s="82">
        <f>'VoN.102a.V - Vedlejší a o...'!F40</f>
        <v>0</v>
      </c>
      <c r="BD64" s="84">
        <f>'VoN.102a.V - Vedlejší a o...'!F41</f>
        <v>0</v>
      </c>
      <c r="BT64" s="85" t="s">
        <v>103</v>
      </c>
      <c r="BV64" s="85" t="s">
        <v>77</v>
      </c>
      <c r="BW64" s="85" t="s">
        <v>112</v>
      </c>
      <c r="BX64" s="85" t="s">
        <v>107</v>
      </c>
      <c r="CL64" s="85" t="s">
        <v>1</v>
      </c>
    </row>
    <row r="65" spans="1:91" s="6" customFormat="1" ht="16.5" customHeight="1">
      <c r="B65" s="79"/>
      <c r="C65" s="9"/>
      <c r="D65" s="9"/>
      <c r="E65" s="238" t="s">
        <v>84</v>
      </c>
      <c r="F65" s="238"/>
      <c r="G65" s="238"/>
      <c r="H65" s="238"/>
      <c r="I65" s="238"/>
      <c r="J65" s="9"/>
      <c r="K65" s="238" t="s">
        <v>113</v>
      </c>
      <c r="L65" s="238"/>
      <c r="M65" s="238"/>
      <c r="N65" s="238"/>
      <c r="O65" s="238"/>
      <c r="P65" s="238"/>
      <c r="Q65" s="238"/>
      <c r="R65" s="238"/>
      <c r="S65" s="238"/>
      <c r="T65" s="238"/>
      <c r="U65" s="238"/>
      <c r="V65" s="238"/>
      <c r="W65" s="238"/>
      <c r="X65" s="238"/>
      <c r="Y65" s="238"/>
      <c r="Z65" s="238"/>
      <c r="AA65" s="238"/>
      <c r="AB65" s="238"/>
      <c r="AC65" s="238"/>
      <c r="AD65" s="238"/>
      <c r="AE65" s="238"/>
      <c r="AF65" s="238"/>
      <c r="AG65" s="245">
        <f>ROUND(SUM(AG66:AG67),2)</f>
        <v>0</v>
      </c>
      <c r="AH65" s="235"/>
      <c r="AI65" s="235"/>
      <c r="AJ65" s="235"/>
      <c r="AK65" s="235"/>
      <c r="AL65" s="235"/>
      <c r="AM65" s="235"/>
      <c r="AN65" s="234">
        <f t="shared" si="0"/>
        <v>0</v>
      </c>
      <c r="AO65" s="235"/>
      <c r="AP65" s="235"/>
      <c r="AQ65" s="80" t="s">
        <v>87</v>
      </c>
      <c r="AR65" s="79"/>
      <c r="AS65" s="81">
        <f>ROUND(SUM(AS66:AS67),2)</f>
        <v>0</v>
      </c>
      <c r="AT65" s="82">
        <f t="shared" si="1"/>
        <v>0</v>
      </c>
      <c r="AU65" s="83">
        <f>ROUND(SUM(AU66:AU67),5)</f>
        <v>0</v>
      </c>
      <c r="AV65" s="82">
        <f>ROUND(AZ65*L29,2)</f>
        <v>0</v>
      </c>
      <c r="AW65" s="82">
        <f>ROUND(BA65*L30,2)</f>
        <v>0</v>
      </c>
      <c r="AX65" s="82">
        <f>ROUND(BB65*L29,2)</f>
        <v>0</v>
      </c>
      <c r="AY65" s="82">
        <f>ROUND(BC65*L30,2)</f>
        <v>0</v>
      </c>
      <c r="AZ65" s="82">
        <f>ROUND(SUM(AZ66:AZ67),2)</f>
        <v>0</v>
      </c>
      <c r="BA65" s="82">
        <f>ROUND(SUM(BA66:BA67),2)</f>
        <v>0</v>
      </c>
      <c r="BB65" s="82">
        <f>ROUND(SUM(BB66:BB67),2)</f>
        <v>0</v>
      </c>
      <c r="BC65" s="82">
        <f>ROUND(SUM(BC66:BC67),2)</f>
        <v>0</v>
      </c>
      <c r="BD65" s="84">
        <f>ROUND(SUM(BD66:BD67),2)</f>
        <v>0</v>
      </c>
      <c r="BS65" s="85" t="s">
        <v>74</v>
      </c>
      <c r="BT65" s="85" t="s">
        <v>84</v>
      </c>
      <c r="BU65" s="85" t="s">
        <v>76</v>
      </c>
      <c r="BV65" s="85" t="s">
        <v>77</v>
      </c>
      <c r="BW65" s="85" t="s">
        <v>114</v>
      </c>
      <c r="BX65" s="85" t="s">
        <v>94</v>
      </c>
      <c r="CL65" s="85" t="s">
        <v>1</v>
      </c>
    </row>
    <row r="66" spans="1:91" s="6" customFormat="1" ht="25.5" customHeight="1">
      <c r="A66" s="78" t="s">
        <v>85</v>
      </c>
      <c r="B66" s="79"/>
      <c r="C66" s="9"/>
      <c r="D66" s="9"/>
      <c r="E66" s="9"/>
      <c r="F66" s="238" t="s">
        <v>115</v>
      </c>
      <c r="G66" s="238"/>
      <c r="H66" s="238"/>
      <c r="I66" s="238"/>
      <c r="J66" s="238"/>
      <c r="K66" s="9"/>
      <c r="L66" s="238" t="s">
        <v>116</v>
      </c>
      <c r="M66" s="238"/>
      <c r="N66" s="238"/>
      <c r="O66" s="238"/>
      <c r="P66" s="238"/>
      <c r="Q66" s="238"/>
      <c r="R66" s="238"/>
      <c r="S66" s="238"/>
      <c r="T66" s="238"/>
      <c r="U66" s="238"/>
      <c r="V66" s="238"/>
      <c r="W66" s="238"/>
      <c r="X66" s="238"/>
      <c r="Y66" s="238"/>
      <c r="Z66" s="238"/>
      <c r="AA66" s="238"/>
      <c r="AB66" s="238"/>
      <c r="AC66" s="238"/>
      <c r="AD66" s="238"/>
      <c r="AE66" s="238"/>
      <c r="AF66" s="238"/>
      <c r="AG66" s="234">
        <f>'SO.102a.N - SO.102a.N - K...'!J34</f>
        <v>0</v>
      </c>
      <c r="AH66" s="235"/>
      <c r="AI66" s="235"/>
      <c r="AJ66" s="235"/>
      <c r="AK66" s="235"/>
      <c r="AL66" s="235"/>
      <c r="AM66" s="235"/>
      <c r="AN66" s="234">
        <f t="shared" si="0"/>
        <v>0</v>
      </c>
      <c r="AO66" s="235"/>
      <c r="AP66" s="235"/>
      <c r="AQ66" s="80" t="s">
        <v>87</v>
      </c>
      <c r="AR66" s="79"/>
      <c r="AS66" s="81">
        <v>0</v>
      </c>
      <c r="AT66" s="82">
        <f t="shared" si="1"/>
        <v>0</v>
      </c>
      <c r="AU66" s="83">
        <f>'SO.102a.N - SO.102a.N - K...'!P104</f>
        <v>0</v>
      </c>
      <c r="AV66" s="82">
        <f>'SO.102a.N - SO.102a.N - K...'!J37</f>
        <v>0</v>
      </c>
      <c r="AW66" s="82">
        <f>'SO.102a.N - SO.102a.N - K...'!J38</f>
        <v>0</v>
      </c>
      <c r="AX66" s="82">
        <f>'SO.102a.N - SO.102a.N - K...'!J39</f>
        <v>0</v>
      </c>
      <c r="AY66" s="82">
        <f>'SO.102a.N - SO.102a.N - K...'!J40</f>
        <v>0</v>
      </c>
      <c r="AZ66" s="82">
        <f>'SO.102a.N - SO.102a.N - K...'!F37</f>
        <v>0</v>
      </c>
      <c r="BA66" s="82">
        <f>'SO.102a.N - SO.102a.N - K...'!F38</f>
        <v>0</v>
      </c>
      <c r="BB66" s="82">
        <f>'SO.102a.N - SO.102a.N - K...'!F39</f>
        <v>0</v>
      </c>
      <c r="BC66" s="82">
        <f>'SO.102a.N - SO.102a.N - K...'!F40</f>
        <v>0</v>
      </c>
      <c r="BD66" s="84">
        <f>'SO.102a.N - SO.102a.N - K...'!F41</f>
        <v>0</v>
      </c>
      <c r="BT66" s="85" t="s">
        <v>99</v>
      </c>
      <c r="BV66" s="85" t="s">
        <v>77</v>
      </c>
      <c r="BW66" s="85" t="s">
        <v>117</v>
      </c>
      <c r="BX66" s="85" t="s">
        <v>114</v>
      </c>
      <c r="CL66" s="85" t="s">
        <v>1</v>
      </c>
    </row>
    <row r="67" spans="1:91" s="6" customFormat="1" ht="25.5" customHeight="1">
      <c r="A67" s="78" t="s">
        <v>85</v>
      </c>
      <c r="B67" s="79"/>
      <c r="C67" s="9"/>
      <c r="D67" s="9"/>
      <c r="E67" s="9"/>
      <c r="F67" s="238" t="s">
        <v>118</v>
      </c>
      <c r="G67" s="238"/>
      <c r="H67" s="238"/>
      <c r="I67" s="238"/>
      <c r="J67" s="238"/>
      <c r="K67" s="9"/>
      <c r="L67" s="238" t="s">
        <v>90</v>
      </c>
      <c r="M67" s="238"/>
      <c r="N67" s="238"/>
      <c r="O67" s="238"/>
      <c r="P67" s="238"/>
      <c r="Q67" s="238"/>
      <c r="R67" s="238"/>
      <c r="S67" s="238"/>
      <c r="T67" s="238"/>
      <c r="U67" s="238"/>
      <c r="V67" s="238"/>
      <c r="W67" s="238"/>
      <c r="X67" s="238"/>
      <c r="Y67" s="238"/>
      <c r="Z67" s="238"/>
      <c r="AA67" s="238"/>
      <c r="AB67" s="238"/>
      <c r="AC67" s="238"/>
      <c r="AD67" s="238"/>
      <c r="AE67" s="238"/>
      <c r="AF67" s="238"/>
      <c r="AG67" s="234">
        <f>'VoN.102a.N - Vedlejší a o...'!J34</f>
        <v>0</v>
      </c>
      <c r="AH67" s="235"/>
      <c r="AI67" s="235"/>
      <c r="AJ67" s="235"/>
      <c r="AK67" s="235"/>
      <c r="AL67" s="235"/>
      <c r="AM67" s="235"/>
      <c r="AN67" s="234">
        <f t="shared" si="0"/>
        <v>0</v>
      </c>
      <c r="AO67" s="235"/>
      <c r="AP67" s="235"/>
      <c r="AQ67" s="80" t="s">
        <v>87</v>
      </c>
      <c r="AR67" s="79"/>
      <c r="AS67" s="81">
        <v>0</v>
      </c>
      <c r="AT67" s="82">
        <f t="shared" si="1"/>
        <v>0</v>
      </c>
      <c r="AU67" s="83">
        <f>'VoN.102a.N - Vedlejší a o...'!P93</f>
        <v>0</v>
      </c>
      <c r="AV67" s="82">
        <f>'VoN.102a.N - Vedlejší a o...'!J37</f>
        <v>0</v>
      </c>
      <c r="AW67" s="82">
        <f>'VoN.102a.N - Vedlejší a o...'!J38</f>
        <v>0</v>
      </c>
      <c r="AX67" s="82">
        <f>'VoN.102a.N - Vedlejší a o...'!J39</f>
        <v>0</v>
      </c>
      <c r="AY67" s="82">
        <f>'VoN.102a.N - Vedlejší a o...'!J40</f>
        <v>0</v>
      </c>
      <c r="AZ67" s="82">
        <f>'VoN.102a.N - Vedlejší a o...'!F37</f>
        <v>0</v>
      </c>
      <c r="BA67" s="82">
        <f>'VoN.102a.N - Vedlejší a o...'!F38</f>
        <v>0</v>
      </c>
      <c r="BB67" s="82">
        <f>'VoN.102a.N - Vedlejší a o...'!F39</f>
        <v>0</v>
      </c>
      <c r="BC67" s="82">
        <f>'VoN.102a.N - Vedlejší a o...'!F40</f>
        <v>0</v>
      </c>
      <c r="BD67" s="84">
        <f>'VoN.102a.N - Vedlejší a o...'!F41</f>
        <v>0</v>
      </c>
      <c r="BT67" s="85" t="s">
        <v>99</v>
      </c>
      <c r="BV67" s="85" t="s">
        <v>77</v>
      </c>
      <c r="BW67" s="85" t="s">
        <v>119</v>
      </c>
      <c r="BX67" s="85" t="s">
        <v>114</v>
      </c>
      <c r="CL67" s="85" t="s">
        <v>1</v>
      </c>
    </row>
    <row r="68" spans="1:91" s="5" customFormat="1" ht="27" customHeight="1">
      <c r="B68" s="69"/>
      <c r="C68" s="70"/>
      <c r="D68" s="239" t="s">
        <v>120</v>
      </c>
      <c r="E68" s="239"/>
      <c r="F68" s="239"/>
      <c r="G68" s="239"/>
      <c r="H68" s="239"/>
      <c r="I68" s="71"/>
      <c r="J68" s="239" t="s">
        <v>121</v>
      </c>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40">
        <f>ROUND(AG69+AG75,2)</f>
        <v>0</v>
      </c>
      <c r="AH68" s="237"/>
      <c r="AI68" s="237"/>
      <c r="AJ68" s="237"/>
      <c r="AK68" s="237"/>
      <c r="AL68" s="237"/>
      <c r="AM68" s="237"/>
      <c r="AN68" s="236">
        <f t="shared" si="0"/>
        <v>0</v>
      </c>
      <c r="AO68" s="237"/>
      <c r="AP68" s="237"/>
      <c r="AQ68" s="72" t="s">
        <v>81</v>
      </c>
      <c r="AR68" s="69"/>
      <c r="AS68" s="73">
        <f>ROUND(AS69+AS75,2)</f>
        <v>0</v>
      </c>
      <c r="AT68" s="74">
        <f t="shared" si="1"/>
        <v>0</v>
      </c>
      <c r="AU68" s="75">
        <f>ROUND(AU69+AU75,5)</f>
        <v>0</v>
      </c>
      <c r="AV68" s="74">
        <f>ROUND(AZ68*L29,2)</f>
        <v>0</v>
      </c>
      <c r="AW68" s="74">
        <f>ROUND(BA68*L30,2)</f>
        <v>0</v>
      </c>
      <c r="AX68" s="74">
        <f>ROUND(BB68*L29,2)</f>
        <v>0</v>
      </c>
      <c r="AY68" s="74">
        <f>ROUND(BC68*L30,2)</f>
        <v>0</v>
      </c>
      <c r="AZ68" s="74">
        <f>ROUND(AZ69+AZ75,2)</f>
        <v>0</v>
      </c>
      <c r="BA68" s="74">
        <f>ROUND(BA69+BA75,2)</f>
        <v>0</v>
      </c>
      <c r="BB68" s="74">
        <f>ROUND(BB69+BB75,2)</f>
        <v>0</v>
      </c>
      <c r="BC68" s="74">
        <f>ROUND(BC69+BC75,2)</f>
        <v>0</v>
      </c>
      <c r="BD68" s="76">
        <f>ROUND(BD69+BD75,2)</f>
        <v>0</v>
      </c>
      <c r="BS68" s="77" t="s">
        <v>74</v>
      </c>
      <c r="BT68" s="77" t="s">
        <v>82</v>
      </c>
      <c r="BU68" s="77" t="s">
        <v>76</v>
      </c>
      <c r="BV68" s="77" t="s">
        <v>77</v>
      </c>
      <c r="BW68" s="77" t="s">
        <v>122</v>
      </c>
      <c r="BX68" s="77" t="s">
        <v>4</v>
      </c>
      <c r="CL68" s="77" t="s">
        <v>1</v>
      </c>
      <c r="CM68" s="77" t="s">
        <v>84</v>
      </c>
    </row>
    <row r="69" spans="1:91" s="6" customFormat="1" ht="16.5" customHeight="1">
      <c r="B69" s="79"/>
      <c r="C69" s="9"/>
      <c r="D69" s="9"/>
      <c r="E69" s="238" t="s">
        <v>82</v>
      </c>
      <c r="F69" s="238"/>
      <c r="G69" s="238"/>
      <c r="H69" s="238"/>
      <c r="I69" s="238"/>
      <c r="J69" s="9"/>
      <c r="K69" s="238" t="s">
        <v>95</v>
      </c>
      <c r="L69" s="238"/>
      <c r="M69" s="238"/>
      <c r="N69" s="238"/>
      <c r="O69" s="238"/>
      <c r="P69" s="238"/>
      <c r="Q69" s="238"/>
      <c r="R69" s="238"/>
      <c r="S69" s="238"/>
      <c r="T69" s="238"/>
      <c r="U69" s="238"/>
      <c r="V69" s="238"/>
      <c r="W69" s="238"/>
      <c r="X69" s="238"/>
      <c r="Y69" s="238"/>
      <c r="Z69" s="238"/>
      <c r="AA69" s="238"/>
      <c r="AB69" s="238"/>
      <c r="AC69" s="238"/>
      <c r="AD69" s="238"/>
      <c r="AE69" s="238"/>
      <c r="AF69" s="238"/>
      <c r="AG69" s="245">
        <f>ROUND(AG70+AG72,2)</f>
        <v>0</v>
      </c>
      <c r="AH69" s="235"/>
      <c r="AI69" s="235"/>
      <c r="AJ69" s="235"/>
      <c r="AK69" s="235"/>
      <c r="AL69" s="235"/>
      <c r="AM69" s="235"/>
      <c r="AN69" s="234">
        <f t="shared" si="0"/>
        <v>0</v>
      </c>
      <c r="AO69" s="235"/>
      <c r="AP69" s="235"/>
      <c r="AQ69" s="80" t="s">
        <v>87</v>
      </c>
      <c r="AR69" s="79"/>
      <c r="AS69" s="81">
        <f>ROUND(AS70+AS72,2)</f>
        <v>0</v>
      </c>
      <c r="AT69" s="82">
        <f t="shared" si="1"/>
        <v>0</v>
      </c>
      <c r="AU69" s="83">
        <f>ROUND(AU70+AU72,5)</f>
        <v>0</v>
      </c>
      <c r="AV69" s="82">
        <f>ROUND(AZ69*L29,2)</f>
        <v>0</v>
      </c>
      <c r="AW69" s="82">
        <f>ROUND(BA69*L30,2)</f>
        <v>0</v>
      </c>
      <c r="AX69" s="82">
        <f>ROUND(BB69*L29,2)</f>
        <v>0</v>
      </c>
      <c r="AY69" s="82">
        <f>ROUND(BC69*L30,2)</f>
        <v>0</v>
      </c>
      <c r="AZ69" s="82">
        <f>ROUND(AZ70+AZ72,2)</f>
        <v>0</v>
      </c>
      <c r="BA69" s="82">
        <f>ROUND(BA70+BA72,2)</f>
        <v>0</v>
      </c>
      <c r="BB69" s="82">
        <f>ROUND(BB70+BB72,2)</f>
        <v>0</v>
      </c>
      <c r="BC69" s="82">
        <f>ROUND(BC70+BC72,2)</f>
        <v>0</v>
      </c>
      <c r="BD69" s="84">
        <f>ROUND(BD70+BD72,2)</f>
        <v>0</v>
      </c>
      <c r="BS69" s="85" t="s">
        <v>74</v>
      </c>
      <c r="BT69" s="85" t="s">
        <v>84</v>
      </c>
      <c r="BU69" s="85" t="s">
        <v>76</v>
      </c>
      <c r="BV69" s="85" t="s">
        <v>77</v>
      </c>
      <c r="BW69" s="85" t="s">
        <v>123</v>
      </c>
      <c r="BX69" s="85" t="s">
        <v>122</v>
      </c>
      <c r="CL69" s="85" t="s">
        <v>1</v>
      </c>
    </row>
    <row r="70" spans="1:91" s="6" customFormat="1" ht="16.5" customHeight="1">
      <c r="B70" s="79"/>
      <c r="C70" s="9"/>
      <c r="D70" s="9"/>
      <c r="E70" s="9"/>
      <c r="F70" s="238" t="s">
        <v>97</v>
      </c>
      <c r="G70" s="238"/>
      <c r="H70" s="238"/>
      <c r="I70" s="238"/>
      <c r="J70" s="238"/>
      <c r="K70" s="9"/>
      <c r="L70" s="238" t="s">
        <v>98</v>
      </c>
      <c r="M70" s="238"/>
      <c r="N70" s="238"/>
      <c r="O70" s="238"/>
      <c r="P70" s="238"/>
      <c r="Q70" s="238"/>
      <c r="R70" s="238"/>
      <c r="S70" s="238"/>
      <c r="T70" s="238"/>
      <c r="U70" s="238"/>
      <c r="V70" s="238"/>
      <c r="W70" s="238"/>
      <c r="X70" s="238"/>
      <c r="Y70" s="238"/>
      <c r="Z70" s="238"/>
      <c r="AA70" s="238"/>
      <c r="AB70" s="238"/>
      <c r="AC70" s="238"/>
      <c r="AD70" s="238"/>
      <c r="AE70" s="238"/>
      <c r="AF70" s="238"/>
      <c r="AG70" s="245">
        <f>ROUND(AG71,2)</f>
        <v>0</v>
      </c>
      <c r="AH70" s="235"/>
      <c r="AI70" s="235"/>
      <c r="AJ70" s="235"/>
      <c r="AK70" s="235"/>
      <c r="AL70" s="235"/>
      <c r="AM70" s="235"/>
      <c r="AN70" s="234">
        <f t="shared" si="0"/>
        <v>0</v>
      </c>
      <c r="AO70" s="235"/>
      <c r="AP70" s="235"/>
      <c r="AQ70" s="80" t="s">
        <v>87</v>
      </c>
      <c r="AR70" s="79"/>
      <c r="AS70" s="81">
        <f>ROUND(AS71,2)</f>
        <v>0</v>
      </c>
      <c r="AT70" s="82">
        <f t="shared" si="1"/>
        <v>0</v>
      </c>
      <c r="AU70" s="83">
        <f>ROUND(AU71,5)</f>
        <v>0</v>
      </c>
      <c r="AV70" s="82">
        <f>ROUND(AZ70*L29,2)</f>
        <v>0</v>
      </c>
      <c r="AW70" s="82">
        <f>ROUND(BA70*L30,2)</f>
        <v>0</v>
      </c>
      <c r="AX70" s="82">
        <f>ROUND(BB70*L29,2)</f>
        <v>0</v>
      </c>
      <c r="AY70" s="82">
        <f>ROUND(BC70*L30,2)</f>
        <v>0</v>
      </c>
      <c r="AZ70" s="82">
        <f>ROUND(AZ71,2)</f>
        <v>0</v>
      </c>
      <c r="BA70" s="82">
        <f>ROUND(BA71,2)</f>
        <v>0</v>
      </c>
      <c r="BB70" s="82">
        <f>ROUND(BB71,2)</f>
        <v>0</v>
      </c>
      <c r="BC70" s="82">
        <f>ROUND(BC71,2)</f>
        <v>0</v>
      </c>
      <c r="BD70" s="84">
        <f>ROUND(BD71,2)</f>
        <v>0</v>
      </c>
      <c r="BS70" s="85" t="s">
        <v>74</v>
      </c>
      <c r="BT70" s="85" t="s">
        <v>99</v>
      </c>
      <c r="BU70" s="85" t="s">
        <v>76</v>
      </c>
      <c r="BV70" s="85" t="s">
        <v>77</v>
      </c>
      <c r="BW70" s="85" t="s">
        <v>124</v>
      </c>
      <c r="BX70" s="85" t="s">
        <v>123</v>
      </c>
      <c r="CL70" s="85" t="s">
        <v>1</v>
      </c>
    </row>
    <row r="71" spans="1:91" s="6" customFormat="1" ht="25.5" customHeight="1">
      <c r="A71" s="78" t="s">
        <v>85</v>
      </c>
      <c r="B71" s="79"/>
      <c r="C71" s="9"/>
      <c r="D71" s="9"/>
      <c r="E71" s="9"/>
      <c r="F71" s="9"/>
      <c r="G71" s="238" t="s">
        <v>125</v>
      </c>
      <c r="H71" s="238"/>
      <c r="I71" s="238"/>
      <c r="J71" s="238"/>
      <c r="K71" s="238"/>
      <c r="L71" s="9"/>
      <c r="M71" s="238" t="s">
        <v>126</v>
      </c>
      <c r="N71" s="238"/>
      <c r="O71" s="238"/>
      <c r="P71" s="238"/>
      <c r="Q71" s="238"/>
      <c r="R71" s="238"/>
      <c r="S71" s="238"/>
      <c r="T71" s="238"/>
      <c r="U71" s="238"/>
      <c r="V71" s="238"/>
      <c r="W71" s="238"/>
      <c r="X71" s="238"/>
      <c r="Y71" s="238"/>
      <c r="Z71" s="238"/>
      <c r="AA71" s="238"/>
      <c r="AB71" s="238"/>
      <c r="AC71" s="238"/>
      <c r="AD71" s="238"/>
      <c r="AE71" s="238"/>
      <c r="AF71" s="238"/>
      <c r="AG71" s="234">
        <f>'SO.102b.H - SO.102b.H - K...'!J34</f>
        <v>0</v>
      </c>
      <c r="AH71" s="235"/>
      <c r="AI71" s="235"/>
      <c r="AJ71" s="235"/>
      <c r="AK71" s="235"/>
      <c r="AL71" s="235"/>
      <c r="AM71" s="235"/>
      <c r="AN71" s="234">
        <f t="shared" si="0"/>
        <v>0</v>
      </c>
      <c r="AO71" s="235"/>
      <c r="AP71" s="235"/>
      <c r="AQ71" s="80" t="s">
        <v>87</v>
      </c>
      <c r="AR71" s="79"/>
      <c r="AS71" s="81">
        <v>0</v>
      </c>
      <c r="AT71" s="82">
        <f t="shared" si="1"/>
        <v>0</v>
      </c>
      <c r="AU71" s="83">
        <f>'SO.102b.H - SO.102b.H - K...'!P118</f>
        <v>0</v>
      </c>
      <c r="AV71" s="82">
        <f>'SO.102b.H - SO.102b.H - K...'!J37</f>
        <v>0</v>
      </c>
      <c r="AW71" s="82">
        <f>'SO.102b.H - SO.102b.H - K...'!J38</f>
        <v>0</v>
      </c>
      <c r="AX71" s="82">
        <f>'SO.102b.H - SO.102b.H - K...'!J39</f>
        <v>0</v>
      </c>
      <c r="AY71" s="82">
        <f>'SO.102b.H - SO.102b.H - K...'!J40</f>
        <v>0</v>
      </c>
      <c r="AZ71" s="82">
        <f>'SO.102b.H - SO.102b.H - K...'!F37</f>
        <v>0</v>
      </c>
      <c r="BA71" s="82">
        <f>'SO.102b.H - SO.102b.H - K...'!F38</f>
        <v>0</v>
      </c>
      <c r="BB71" s="82">
        <f>'SO.102b.H - SO.102b.H - K...'!F39</f>
        <v>0</v>
      </c>
      <c r="BC71" s="82">
        <f>'SO.102b.H - SO.102b.H - K...'!F40</f>
        <v>0</v>
      </c>
      <c r="BD71" s="84">
        <f>'SO.102b.H - SO.102b.H - K...'!F41</f>
        <v>0</v>
      </c>
      <c r="BT71" s="85" t="s">
        <v>103</v>
      </c>
      <c r="BV71" s="85" t="s">
        <v>77</v>
      </c>
      <c r="BW71" s="85" t="s">
        <v>127</v>
      </c>
      <c r="BX71" s="85" t="s">
        <v>124</v>
      </c>
      <c r="CL71" s="85" t="s">
        <v>1</v>
      </c>
    </row>
    <row r="72" spans="1:91" s="6" customFormat="1" ht="16.5" customHeight="1">
      <c r="B72" s="79"/>
      <c r="C72" s="9"/>
      <c r="D72" s="9"/>
      <c r="E72" s="9"/>
      <c r="F72" s="238" t="s">
        <v>105</v>
      </c>
      <c r="G72" s="238"/>
      <c r="H72" s="238"/>
      <c r="I72" s="238"/>
      <c r="J72" s="238"/>
      <c r="K72" s="9"/>
      <c r="L72" s="238" t="s">
        <v>106</v>
      </c>
      <c r="M72" s="238"/>
      <c r="N72" s="238"/>
      <c r="O72" s="238"/>
      <c r="P72" s="238"/>
      <c r="Q72" s="238"/>
      <c r="R72" s="238"/>
      <c r="S72" s="238"/>
      <c r="T72" s="238"/>
      <c r="U72" s="238"/>
      <c r="V72" s="238"/>
      <c r="W72" s="238"/>
      <c r="X72" s="238"/>
      <c r="Y72" s="238"/>
      <c r="Z72" s="238"/>
      <c r="AA72" s="238"/>
      <c r="AB72" s="238"/>
      <c r="AC72" s="238"/>
      <c r="AD72" s="238"/>
      <c r="AE72" s="238"/>
      <c r="AF72" s="238"/>
      <c r="AG72" s="245">
        <f>ROUND(SUM(AG73:AG74),2)</f>
        <v>0</v>
      </c>
      <c r="AH72" s="235"/>
      <c r="AI72" s="235"/>
      <c r="AJ72" s="235"/>
      <c r="AK72" s="235"/>
      <c r="AL72" s="235"/>
      <c r="AM72" s="235"/>
      <c r="AN72" s="234">
        <f t="shared" si="0"/>
        <v>0</v>
      </c>
      <c r="AO72" s="235"/>
      <c r="AP72" s="235"/>
      <c r="AQ72" s="80" t="s">
        <v>87</v>
      </c>
      <c r="AR72" s="79"/>
      <c r="AS72" s="81">
        <f>ROUND(SUM(AS73:AS74),2)</f>
        <v>0</v>
      </c>
      <c r="AT72" s="82">
        <f t="shared" si="1"/>
        <v>0</v>
      </c>
      <c r="AU72" s="83">
        <f>ROUND(SUM(AU73:AU74),5)</f>
        <v>0</v>
      </c>
      <c r="AV72" s="82">
        <f>ROUND(AZ72*L29,2)</f>
        <v>0</v>
      </c>
      <c r="AW72" s="82">
        <f>ROUND(BA72*L30,2)</f>
        <v>0</v>
      </c>
      <c r="AX72" s="82">
        <f>ROUND(BB72*L29,2)</f>
        <v>0</v>
      </c>
      <c r="AY72" s="82">
        <f>ROUND(BC72*L30,2)</f>
        <v>0</v>
      </c>
      <c r="AZ72" s="82">
        <f>ROUND(SUM(AZ73:AZ74),2)</f>
        <v>0</v>
      </c>
      <c r="BA72" s="82">
        <f>ROUND(SUM(BA73:BA74),2)</f>
        <v>0</v>
      </c>
      <c r="BB72" s="82">
        <f>ROUND(SUM(BB73:BB74),2)</f>
        <v>0</v>
      </c>
      <c r="BC72" s="82">
        <f>ROUND(SUM(BC73:BC74),2)</f>
        <v>0</v>
      </c>
      <c r="BD72" s="84">
        <f>ROUND(SUM(BD73:BD74),2)</f>
        <v>0</v>
      </c>
      <c r="BS72" s="85" t="s">
        <v>74</v>
      </c>
      <c r="BT72" s="85" t="s">
        <v>99</v>
      </c>
      <c r="BU72" s="85" t="s">
        <v>76</v>
      </c>
      <c r="BV72" s="85" t="s">
        <v>77</v>
      </c>
      <c r="BW72" s="85" t="s">
        <v>128</v>
      </c>
      <c r="BX72" s="85" t="s">
        <v>123</v>
      </c>
      <c r="CL72" s="85" t="s">
        <v>1</v>
      </c>
    </row>
    <row r="73" spans="1:91" s="6" customFormat="1" ht="25.5" customHeight="1">
      <c r="A73" s="78" t="s">
        <v>85</v>
      </c>
      <c r="B73" s="79"/>
      <c r="C73" s="9"/>
      <c r="D73" s="9"/>
      <c r="E73" s="9"/>
      <c r="F73" s="9"/>
      <c r="G73" s="238" t="s">
        <v>129</v>
      </c>
      <c r="H73" s="238"/>
      <c r="I73" s="238"/>
      <c r="J73" s="238"/>
      <c r="K73" s="238"/>
      <c r="L73" s="9"/>
      <c r="M73" s="238" t="s">
        <v>130</v>
      </c>
      <c r="N73" s="238"/>
      <c r="O73" s="238"/>
      <c r="P73" s="238"/>
      <c r="Q73" s="238"/>
      <c r="R73" s="238"/>
      <c r="S73" s="238"/>
      <c r="T73" s="238"/>
      <c r="U73" s="238"/>
      <c r="V73" s="238"/>
      <c r="W73" s="238"/>
      <c r="X73" s="238"/>
      <c r="Y73" s="238"/>
      <c r="Z73" s="238"/>
      <c r="AA73" s="238"/>
      <c r="AB73" s="238"/>
      <c r="AC73" s="238"/>
      <c r="AD73" s="238"/>
      <c r="AE73" s="238"/>
      <c r="AF73" s="238"/>
      <c r="AG73" s="234">
        <f>'SO.102b.V - SO.102b.V - K...'!J34</f>
        <v>0</v>
      </c>
      <c r="AH73" s="235"/>
      <c r="AI73" s="235"/>
      <c r="AJ73" s="235"/>
      <c r="AK73" s="235"/>
      <c r="AL73" s="235"/>
      <c r="AM73" s="235"/>
      <c r="AN73" s="234">
        <f t="shared" si="0"/>
        <v>0</v>
      </c>
      <c r="AO73" s="235"/>
      <c r="AP73" s="235"/>
      <c r="AQ73" s="80" t="s">
        <v>87</v>
      </c>
      <c r="AR73" s="79"/>
      <c r="AS73" s="81">
        <v>0</v>
      </c>
      <c r="AT73" s="82">
        <f t="shared" si="1"/>
        <v>0</v>
      </c>
      <c r="AU73" s="83">
        <f>'SO.102b.V - SO.102b.V - K...'!P109</f>
        <v>0</v>
      </c>
      <c r="AV73" s="82">
        <f>'SO.102b.V - SO.102b.V - K...'!J37</f>
        <v>0</v>
      </c>
      <c r="AW73" s="82">
        <f>'SO.102b.V - SO.102b.V - K...'!J38</f>
        <v>0</v>
      </c>
      <c r="AX73" s="82">
        <f>'SO.102b.V - SO.102b.V - K...'!J39</f>
        <v>0</v>
      </c>
      <c r="AY73" s="82">
        <f>'SO.102b.V - SO.102b.V - K...'!J40</f>
        <v>0</v>
      </c>
      <c r="AZ73" s="82">
        <f>'SO.102b.V - SO.102b.V - K...'!F37</f>
        <v>0</v>
      </c>
      <c r="BA73" s="82">
        <f>'SO.102b.V - SO.102b.V - K...'!F38</f>
        <v>0</v>
      </c>
      <c r="BB73" s="82">
        <f>'SO.102b.V - SO.102b.V - K...'!F39</f>
        <v>0</v>
      </c>
      <c r="BC73" s="82">
        <f>'SO.102b.V - SO.102b.V - K...'!F40</f>
        <v>0</v>
      </c>
      <c r="BD73" s="84">
        <f>'SO.102b.V - SO.102b.V - K...'!F41</f>
        <v>0</v>
      </c>
      <c r="BT73" s="85" t="s">
        <v>103</v>
      </c>
      <c r="BV73" s="85" t="s">
        <v>77</v>
      </c>
      <c r="BW73" s="85" t="s">
        <v>131</v>
      </c>
      <c r="BX73" s="85" t="s">
        <v>128</v>
      </c>
      <c r="CL73" s="85" t="s">
        <v>1</v>
      </c>
    </row>
    <row r="74" spans="1:91" s="6" customFormat="1" ht="25.5" customHeight="1">
      <c r="A74" s="78" t="s">
        <v>85</v>
      </c>
      <c r="B74" s="79"/>
      <c r="C74" s="9"/>
      <c r="D74" s="9"/>
      <c r="E74" s="9"/>
      <c r="F74" s="9"/>
      <c r="G74" s="238" t="s">
        <v>132</v>
      </c>
      <c r="H74" s="238"/>
      <c r="I74" s="238"/>
      <c r="J74" s="238"/>
      <c r="K74" s="238"/>
      <c r="L74" s="9"/>
      <c r="M74" s="238" t="s">
        <v>90</v>
      </c>
      <c r="N74" s="238"/>
      <c r="O74" s="238"/>
      <c r="P74" s="238"/>
      <c r="Q74" s="238"/>
      <c r="R74" s="238"/>
      <c r="S74" s="238"/>
      <c r="T74" s="238"/>
      <c r="U74" s="238"/>
      <c r="V74" s="238"/>
      <c r="W74" s="238"/>
      <c r="X74" s="238"/>
      <c r="Y74" s="238"/>
      <c r="Z74" s="238"/>
      <c r="AA74" s="238"/>
      <c r="AB74" s="238"/>
      <c r="AC74" s="238"/>
      <c r="AD74" s="238"/>
      <c r="AE74" s="238"/>
      <c r="AF74" s="238"/>
      <c r="AG74" s="234">
        <f>'VoN.102b.V - Vedlejší a o...'!J34</f>
        <v>0</v>
      </c>
      <c r="AH74" s="235"/>
      <c r="AI74" s="235"/>
      <c r="AJ74" s="235"/>
      <c r="AK74" s="235"/>
      <c r="AL74" s="235"/>
      <c r="AM74" s="235"/>
      <c r="AN74" s="234">
        <f t="shared" si="0"/>
        <v>0</v>
      </c>
      <c r="AO74" s="235"/>
      <c r="AP74" s="235"/>
      <c r="AQ74" s="80" t="s">
        <v>87</v>
      </c>
      <c r="AR74" s="79"/>
      <c r="AS74" s="81">
        <v>0</v>
      </c>
      <c r="AT74" s="82">
        <f t="shared" si="1"/>
        <v>0</v>
      </c>
      <c r="AU74" s="83">
        <f>'VoN.102b.V - Vedlejší a o...'!P94</f>
        <v>0</v>
      </c>
      <c r="AV74" s="82">
        <f>'VoN.102b.V - Vedlejší a o...'!J37</f>
        <v>0</v>
      </c>
      <c r="AW74" s="82">
        <f>'VoN.102b.V - Vedlejší a o...'!J38</f>
        <v>0</v>
      </c>
      <c r="AX74" s="82">
        <f>'VoN.102b.V - Vedlejší a o...'!J39</f>
        <v>0</v>
      </c>
      <c r="AY74" s="82">
        <f>'VoN.102b.V - Vedlejší a o...'!J40</f>
        <v>0</v>
      </c>
      <c r="AZ74" s="82">
        <f>'VoN.102b.V - Vedlejší a o...'!F37</f>
        <v>0</v>
      </c>
      <c r="BA74" s="82">
        <f>'VoN.102b.V - Vedlejší a o...'!F38</f>
        <v>0</v>
      </c>
      <c r="BB74" s="82">
        <f>'VoN.102b.V - Vedlejší a o...'!F39</f>
        <v>0</v>
      </c>
      <c r="BC74" s="82">
        <f>'VoN.102b.V - Vedlejší a o...'!F40</f>
        <v>0</v>
      </c>
      <c r="BD74" s="84">
        <f>'VoN.102b.V - Vedlejší a o...'!F41</f>
        <v>0</v>
      </c>
      <c r="BT74" s="85" t="s">
        <v>103</v>
      </c>
      <c r="BV74" s="85" t="s">
        <v>77</v>
      </c>
      <c r="BW74" s="85" t="s">
        <v>133</v>
      </c>
      <c r="BX74" s="85" t="s">
        <v>128</v>
      </c>
      <c r="CL74" s="85" t="s">
        <v>1</v>
      </c>
    </row>
    <row r="75" spans="1:91" s="6" customFormat="1" ht="16.5" customHeight="1">
      <c r="B75" s="79"/>
      <c r="C75" s="9"/>
      <c r="D75" s="9"/>
      <c r="E75" s="238" t="s">
        <v>84</v>
      </c>
      <c r="F75" s="238"/>
      <c r="G75" s="238"/>
      <c r="H75" s="238"/>
      <c r="I75" s="238"/>
      <c r="J75" s="9"/>
      <c r="K75" s="238" t="s">
        <v>113</v>
      </c>
      <c r="L75" s="238"/>
      <c r="M75" s="238"/>
      <c r="N75" s="238"/>
      <c r="O75" s="238"/>
      <c r="P75" s="238"/>
      <c r="Q75" s="238"/>
      <c r="R75" s="238"/>
      <c r="S75" s="238"/>
      <c r="T75" s="238"/>
      <c r="U75" s="238"/>
      <c r="V75" s="238"/>
      <c r="W75" s="238"/>
      <c r="X75" s="238"/>
      <c r="Y75" s="238"/>
      <c r="Z75" s="238"/>
      <c r="AA75" s="238"/>
      <c r="AB75" s="238"/>
      <c r="AC75" s="238"/>
      <c r="AD75" s="238"/>
      <c r="AE75" s="238"/>
      <c r="AF75" s="238"/>
      <c r="AG75" s="245">
        <f>ROUND(SUM(AG76:AG77),2)</f>
        <v>0</v>
      </c>
      <c r="AH75" s="235"/>
      <c r="AI75" s="235"/>
      <c r="AJ75" s="235"/>
      <c r="AK75" s="235"/>
      <c r="AL75" s="235"/>
      <c r="AM75" s="235"/>
      <c r="AN75" s="234">
        <f t="shared" si="0"/>
        <v>0</v>
      </c>
      <c r="AO75" s="235"/>
      <c r="AP75" s="235"/>
      <c r="AQ75" s="80" t="s">
        <v>87</v>
      </c>
      <c r="AR75" s="79"/>
      <c r="AS75" s="81">
        <f>ROUND(SUM(AS76:AS77),2)</f>
        <v>0</v>
      </c>
      <c r="AT75" s="82">
        <f t="shared" si="1"/>
        <v>0</v>
      </c>
      <c r="AU75" s="83">
        <f>ROUND(SUM(AU76:AU77),5)</f>
        <v>0</v>
      </c>
      <c r="AV75" s="82">
        <f>ROUND(AZ75*L29,2)</f>
        <v>0</v>
      </c>
      <c r="AW75" s="82">
        <f>ROUND(BA75*L30,2)</f>
        <v>0</v>
      </c>
      <c r="AX75" s="82">
        <f>ROUND(BB75*L29,2)</f>
        <v>0</v>
      </c>
      <c r="AY75" s="82">
        <f>ROUND(BC75*L30,2)</f>
        <v>0</v>
      </c>
      <c r="AZ75" s="82">
        <f>ROUND(SUM(AZ76:AZ77),2)</f>
        <v>0</v>
      </c>
      <c r="BA75" s="82">
        <f>ROUND(SUM(BA76:BA77),2)</f>
        <v>0</v>
      </c>
      <c r="BB75" s="82">
        <f>ROUND(SUM(BB76:BB77),2)</f>
        <v>0</v>
      </c>
      <c r="BC75" s="82">
        <f>ROUND(SUM(BC76:BC77),2)</f>
        <v>0</v>
      </c>
      <c r="BD75" s="84">
        <f>ROUND(SUM(BD76:BD77),2)</f>
        <v>0</v>
      </c>
      <c r="BS75" s="85" t="s">
        <v>74</v>
      </c>
      <c r="BT75" s="85" t="s">
        <v>84</v>
      </c>
      <c r="BU75" s="85" t="s">
        <v>76</v>
      </c>
      <c r="BV75" s="85" t="s">
        <v>77</v>
      </c>
      <c r="BW75" s="85" t="s">
        <v>134</v>
      </c>
      <c r="BX75" s="85" t="s">
        <v>122</v>
      </c>
      <c r="CL75" s="85" t="s">
        <v>1</v>
      </c>
    </row>
    <row r="76" spans="1:91" s="6" customFormat="1" ht="25.5" customHeight="1">
      <c r="A76" s="78" t="s">
        <v>85</v>
      </c>
      <c r="B76" s="79"/>
      <c r="C76" s="9"/>
      <c r="D76" s="9"/>
      <c r="E76" s="9"/>
      <c r="F76" s="238" t="s">
        <v>135</v>
      </c>
      <c r="G76" s="238"/>
      <c r="H76" s="238"/>
      <c r="I76" s="238"/>
      <c r="J76" s="238"/>
      <c r="K76" s="9"/>
      <c r="L76" s="238" t="s">
        <v>136</v>
      </c>
      <c r="M76" s="238"/>
      <c r="N76" s="238"/>
      <c r="O76" s="238"/>
      <c r="P76" s="238"/>
      <c r="Q76" s="238"/>
      <c r="R76" s="238"/>
      <c r="S76" s="238"/>
      <c r="T76" s="238"/>
      <c r="U76" s="238"/>
      <c r="V76" s="238"/>
      <c r="W76" s="238"/>
      <c r="X76" s="238"/>
      <c r="Y76" s="238"/>
      <c r="Z76" s="238"/>
      <c r="AA76" s="238"/>
      <c r="AB76" s="238"/>
      <c r="AC76" s="238"/>
      <c r="AD76" s="238"/>
      <c r="AE76" s="238"/>
      <c r="AF76" s="238"/>
      <c r="AG76" s="234">
        <f>'SO.102b.N - SO.102.N - Ko...'!J34</f>
        <v>0</v>
      </c>
      <c r="AH76" s="235"/>
      <c r="AI76" s="235"/>
      <c r="AJ76" s="235"/>
      <c r="AK76" s="235"/>
      <c r="AL76" s="235"/>
      <c r="AM76" s="235"/>
      <c r="AN76" s="234">
        <f t="shared" si="0"/>
        <v>0</v>
      </c>
      <c r="AO76" s="235"/>
      <c r="AP76" s="235"/>
      <c r="AQ76" s="80" t="s">
        <v>87</v>
      </c>
      <c r="AR76" s="79"/>
      <c r="AS76" s="81">
        <v>0</v>
      </c>
      <c r="AT76" s="82">
        <f t="shared" si="1"/>
        <v>0</v>
      </c>
      <c r="AU76" s="83">
        <f>'SO.102b.N - SO.102.N - Ko...'!P105</f>
        <v>0</v>
      </c>
      <c r="AV76" s="82">
        <f>'SO.102b.N - SO.102.N - Ko...'!J37</f>
        <v>0</v>
      </c>
      <c r="AW76" s="82">
        <f>'SO.102b.N - SO.102.N - Ko...'!J38</f>
        <v>0</v>
      </c>
      <c r="AX76" s="82">
        <f>'SO.102b.N - SO.102.N - Ko...'!J39</f>
        <v>0</v>
      </c>
      <c r="AY76" s="82">
        <f>'SO.102b.N - SO.102.N - Ko...'!J40</f>
        <v>0</v>
      </c>
      <c r="AZ76" s="82">
        <f>'SO.102b.N - SO.102.N - Ko...'!F37</f>
        <v>0</v>
      </c>
      <c r="BA76" s="82">
        <f>'SO.102b.N - SO.102.N - Ko...'!F38</f>
        <v>0</v>
      </c>
      <c r="BB76" s="82">
        <f>'SO.102b.N - SO.102.N - Ko...'!F39</f>
        <v>0</v>
      </c>
      <c r="BC76" s="82">
        <f>'SO.102b.N - SO.102.N - Ko...'!F40</f>
        <v>0</v>
      </c>
      <c r="BD76" s="84">
        <f>'SO.102b.N - SO.102.N - Ko...'!F41</f>
        <v>0</v>
      </c>
      <c r="BT76" s="85" t="s">
        <v>99</v>
      </c>
      <c r="BV76" s="85" t="s">
        <v>77</v>
      </c>
      <c r="BW76" s="85" t="s">
        <v>137</v>
      </c>
      <c r="BX76" s="85" t="s">
        <v>134</v>
      </c>
      <c r="CL76" s="85" t="s">
        <v>1</v>
      </c>
    </row>
    <row r="77" spans="1:91" s="6" customFormat="1" ht="25.5" customHeight="1">
      <c r="A77" s="78" t="s">
        <v>85</v>
      </c>
      <c r="B77" s="79"/>
      <c r="C77" s="9"/>
      <c r="D77" s="9"/>
      <c r="E77" s="9"/>
      <c r="F77" s="238" t="s">
        <v>138</v>
      </c>
      <c r="G77" s="238"/>
      <c r="H77" s="238"/>
      <c r="I77" s="238"/>
      <c r="J77" s="238"/>
      <c r="K77" s="9"/>
      <c r="L77" s="238" t="s">
        <v>90</v>
      </c>
      <c r="M77" s="238"/>
      <c r="N77" s="238"/>
      <c r="O77" s="238"/>
      <c r="P77" s="238"/>
      <c r="Q77" s="238"/>
      <c r="R77" s="238"/>
      <c r="S77" s="238"/>
      <c r="T77" s="238"/>
      <c r="U77" s="238"/>
      <c r="V77" s="238"/>
      <c r="W77" s="238"/>
      <c r="X77" s="238"/>
      <c r="Y77" s="238"/>
      <c r="Z77" s="238"/>
      <c r="AA77" s="238"/>
      <c r="AB77" s="238"/>
      <c r="AC77" s="238"/>
      <c r="AD77" s="238"/>
      <c r="AE77" s="238"/>
      <c r="AF77" s="238"/>
      <c r="AG77" s="234">
        <f>'VoN.102b.N - Vedlejší a o...'!J34</f>
        <v>0</v>
      </c>
      <c r="AH77" s="235"/>
      <c r="AI77" s="235"/>
      <c r="AJ77" s="235"/>
      <c r="AK77" s="235"/>
      <c r="AL77" s="235"/>
      <c r="AM77" s="235"/>
      <c r="AN77" s="234">
        <f t="shared" si="0"/>
        <v>0</v>
      </c>
      <c r="AO77" s="235"/>
      <c r="AP77" s="235"/>
      <c r="AQ77" s="80" t="s">
        <v>87</v>
      </c>
      <c r="AR77" s="79"/>
      <c r="AS77" s="81">
        <v>0</v>
      </c>
      <c r="AT77" s="82">
        <f t="shared" si="1"/>
        <v>0</v>
      </c>
      <c r="AU77" s="83">
        <f>'VoN.102b.N - Vedlejší a o...'!P93</f>
        <v>0</v>
      </c>
      <c r="AV77" s="82">
        <f>'VoN.102b.N - Vedlejší a o...'!J37</f>
        <v>0</v>
      </c>
      <c r="AW77" s="82">
        <f>'VoN.102b.N - Vedlejší a o...'!J38</f>
        <v>0</v>
      </c>
      <c r="AX77" s="82">
        <f>'VoN.102b.N - Vedlejší a o...'!J39</f>
        <v>0</v>
      </c>
      <c r="AY77" s="82">
        <f>'VoN.102b.N - Vedlejší a o...'!J40</f>
        <v>0</v>
      </c>
      <c r="AZ77" s="82">
        <f>'VoN.102b.N - Vedlejší a o...'!F37</f>
        <v>0</v>
      </c>
      <c r="BA77" s="82">
        <f>'VoN.102b.N - Vedlejší a o...'!F38</f>
        <v>0</v>
      </c>
      <c r="BB77" s="82">
        <f>'VoN.102b.N - Vedlejší a o...'!F39</f>
        <v>0</v>
      </c>
      <c r="BC77" s="82">
        <f>'VoN.102b.N - Vedlejší a o...'!F40</f>
        <v>0</v>
      </c>
      <c r="BD77" s="84">
        <f>'VoN.102b.N - Vedlejší a o...'!F41</f>
        <v>0</v>
      </c>
      <c r="BT77" s="85" t="s">
        <v>99</v>
      </c>
      <c r="BV77" s="85" t="s">
        <v>77</v>
      </c>
      <c r="BW77" s="85" t="s">
        <v>139</v>
      </c>
      <c r="BX77" s="85" t="s">
        <v>134</v>
      </c>
      <c r="CL77" s="85" t="s">
        <v>1</v>
      </c>
    </row>
    <row r="78" spans="1:91" s="5" customFormat="1" ht="27" customHeight="1">
      <c r="B78" s="69"/>
      <c r="C78" s="70"/>
      <c r="D78" s="239" t="s">
        <v>140</v>
      </c>
      <c r="E78" s="239"/>
      <c r="F78" s="239"/>
      <c r="G78" s="239"/>
      <c r="H78" s="239"/>
      <c r="I78" s="71"/>
      <c r="J78" s="239" t="s">
        <v>141</v>
      </c>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40">
        <f>ROUND(SUM(AG79:AG80),2)</f>
        <v>0</v>
      </c>
      <c r="AH78" s="237"/>
      <c r="AI78" s="237"/>
      <c r="AJ78" s="237"/>
      <c r="AK78" s="237"/>
      <c r="AL78" s="237"/>
      <c r="AM78" s="237"/>
      <c r="AN78" s="236">
        <f t="shared" si="0"/>
        <v>0</v>
      </c>
      <c r="AO78" s="237"/>
      <c r="AP78" s="237"/>
      <c r="AQ78" s="72" t="s">
        <v>81</v>
      </c>
      <c r="AR78" s="69"/>
      <c r="AS78" s="73">
        <f>ROUND(SUM(AS79:AS80),2)</f>
        <v>0</v>
      </c>
      <c r="AT78" s="74">
        <f t="shared" si="1"/>
        <v>0</v>
      </c>
      <c r="AU78" s="75">
        <f>ROUND(SUM(AU79:AU80),5)</f>
        <v>0</v>
      </c>
      <c r="AV78" s="74">
        <f>ROUND(AZ78*L29,2)</f>
        <v>0</v>
      </c>
      <c r="AW78" s="74">
        <f>ROUND(BA78*L30,2)</f>
        <v>0</v>
      </c>
      <c r="AX78" s="74">
        <f>ROUND(BB78*L29,2)</f>
        <v>0</v>
      </c>
      <c r="AY78" s="74">
        <f>ROUND(BC78*L30,2)</f>
        <v>0</v>
      </c>
      <c r="AZ78" s="74">
        <f>ROUND(SUM(AZ79:AZ80),2)</f>
        <v>0</v>
      </c>
      <c r="BA78" s="74">
        <f>ROUND(SUM(BA79:BA80),2)</f>
        <v>0</v>
      </c>
      <c r="BB78" s="74">
        <f>ROUND(SUM(BB79:BB80),2)</f>
        <v>0</v>
      </c>
      <c r="BC78" s="74">
        <f>ROUND(SUM(BC79:BC80),2)</f>
        <v>0</v>
      </c>
      <c r="BD78" s="76">
        <f>ROUND(SUM(BD79:BD80),2)</f>
        <v>0</v>
      </c>
      <c r="BS78" s="77" t="s">
        <v>74</v>
      </c>
      <c r="BT78" s="77" t="s">
        <v>82</v>
      </c>
      <c r="BU78" s="77" t="s">
        <v>76</v>
      </c>
      <c r="BV78" s="77" t="s">
        <v>77</v>
      </c>
      <c r="BW78" s="77" t="s">
        <v>142</v>
      </c>
      <c r="BX78" s="77" t="s">
        <v>4</v>
      </c>
      <c r="CL78" s="77" t="s">
        <v>1</v>
      </c>
      <c r="CM78" s="77" t="s">
        <v>84</v>
      </c>
    </row>
    <row r="79" spans="1:91" s="6" customFormat="1" ht="16.5" customHeight="1">
      <c r="A79" s="78" t="s">
        <v>85</v>
      </c>
      <c r="B79" s="79"/>
      <c r="C79" s="9"/>
      <c r="D79" s="9"/>
      <c r="E79" s="238" t="s">
        <v>143</v>
      </c>
      <c r="F79" s="238"/>
      <c r="G79" s="238"/>
      <c r="H79" s="238"/>
      <c r="I79" s="238"/>
      <c r="J79" s="9"/>
      <c r="K79" s="238" t="s">
        <v>141</v>
      </c>
      <c r="L79" s="238"/>
      <c r="M79" s="238"/>
      <c r="N79" s="238"/>
      <c r="O79" s="238"/>
      <c r="P79" s="238"/>
      <c r="Q79" s="238"/>
      <c r="R79" s="238"/>
      <c r="S79" s="238"/>
      <c r="T79" s="238"/>
      <c r="U79" s="238"/>
      <c r="V79" s="238"/>
      <c r="W79" s="238"/>
      <c r="X79" s="238"/>
      <c r="Y79" s="238"/>
      <c r="Z79" s="238"/>
      <c r="AA79" s="238"/>
      <c r="AB79" s="238"/>
      <c r="AC79" s="238"/>
      <c r="AD79" s="238"/>
      <c r="AE79" s="238"/>
      <c r="AF79" s="238"/>
      <c r="AG79" s="234">
        <f>'SO.103 - SO.103 - Komunik...'!J32</f>
        <v>0</v>
      </c>
      <c r="AH79" s="235"/>
      <c r="AI79" s="235"/>
      <c r="AJ79" s="235"/>
      <c r="AK79" s="235"/>
      <c r="AL79" s="235"/>
      <c r="AM79" s="235"/>
      <c r="AN79" s="234">
        <f t="shared" si="0"/>
        <v>0</v>
      </c>
      <c r="AO79" s="235"/>
      <c r="AP79" s="235"/>
      <c r="AQ79" s="80" t="s">
        <v>87</v>
      </c>
      <c r="AR79" s="79"/>
      <c r="AS79" s="81">
        <v>0</v>
      </c>
      <c r="AT79" s="82">
        <f t="shared" si="1"/>
        <v>0</v>
      </c>
      <c r="AU79" s="83">
        <f>'SO.103 - SO.103 - Komunik...'!P116</f>
        <v>0</v>
      </c>
      <c r="AV79" s="82">
        <f>'SO.103 - SO.103 - Komunik...'!J35</f>
        <v>0</v>
      </c>
      <c r="AW79" s="82">
        <f>'SO.103 - SO.103 - Komunik...'!J36</f>
        <v>0</v>
      </c>
      <c r="AX79" s="82">
        <f>'SO.103 - SO.103 - Komunik...'!J37</f>
        <v>0</v>
      </c>
      <c r="AY79" s="82">
        <f>'SO.103 - SO.103 - Komunik...'!J38</f>
        <v>0</v>
      </c>
      <c r="AZ79" s="82">
        <f>'SO.103 - SO.103 - Komunik...'!F35</f>
        <v>0</v>
      </c>
      <c r="BA79" s="82">
        <f>'SO.103 - SO.103 - Komunik...'!F36</f>
        <v>0</v>
      </c>
      <c r="BB79" s="82">
        <f>'SO.103 - SO.103 - Komunik...'!F37</f>
        <v>0</v>
      </c>
      <c r="BC79" s="82">
        <f>'SO.103 - SO.103 - Komunik...'!F38</f>
        <v>0</v>
      </c>
      <c r="BD79" s="84">
        <f>'SO.103 - SO.103 - Komunik...'!F39</f>
        <v>0</v>
      </c>
      <c r="BT79" s="85" t="s">
        <v>84</v>
      </c>
      <c r="BV79" s="85" t="s">
        <v>77</v>
      </c>
      <c r="BW79" s="85" t="s">
        <v>144</v>
      </c>
      <c r="BX79" s="85" t="s">
        <v>142</v>
      </c>
      <c r="CL79" s="85" t="s">
        <v>1</v>
      </c>
    </row>
    <row r="80" spans="1:91" s="6" customFormat="1" ht="16.5" customHeight="1">
      <c r="A80" s="78" t="s">
        <v>85</v>
      </c>
      <c r="B80" s="79"/>
      <c r="C80" s="9"/>
      <c r="D80" s="9"/>
      <c r="E80" s="238" t="s">
        <v>145</v>
      </c>
      <c r="F80" s="238"/>
      <c r="G80" s="238"/>
      <c r="H80" s="238"/>
      <c r="I80" s="238"/>
      <c r="J80" s="9"/>
      <c r="K80" s="238" t="s">
        <v>90</v>
      </c>
      <c r="L80" s="238"/>
      <c r="M80" s="238"/>
      <c r="N80" s="238"/>
      <c r="O80" s="238"/>
      <c r="P80" s="238"/>
      <c r="Q80" s="238"/>
      <c r="R80" s="238"/>
      <c r="S80" s="238"/>
      <c r="T80" s="238"/>
      <c r="U80" s="238"/>
      <c r="V80" s="238"/>
      <c r="W80" s="238"/>
      <c r="X80" s="238"/>
      <c r="Y80" s="238"/>
      <c r="Z80" s="238"/>
      <c r="AA80" s="238"/>
      <c r="AB80" s="238"/>
      <c r="AC80" s="238"/>
      <c r="AD80" s="238"/>
      <c r="AE80" s="238"/>
      <c r="AF80" s="238"/>
      <c r="AG80" s="234">
        <f>'VoN.103 - Vedlejší a osta...'!J32</f>
        <v>0</v>
      </c>
      <c r="AH80" s="235"/>
      <c r="AI80" s="235"/>
      <c r="AJ80" s="235"/>
      <c r="AK80" s="235"/>
      <c r="AL80" s="235"/>
      <c r="AM80" s="235"/>
      <c r="AN80" s="234">
        <f t="shared" si="0"/>
        <v>0</v>
      </c>
      <c r="AO80" s="235"/>
      <c r="AP80" s="235"/>
      <c r="AQ80" s="80" t="s">
        <v>87</v>
      </c>
      <c r="AR80" s="79"/>
      <c r="AS80" s="86">
        <v>0</v>
      </c>
      <c r="AT80" s="87">
        <f t="shared" si="1"/>
        <v>0</v>
      </c>
      <c r="AU80" s="88">
        <f>'VoN.103 - Vedlejší a osta...'!P88</f>
        <v>0</v>
      </c>
      <c r="AV80" s="87">
        <f>'VoN.103 - Vedlejší a osta...'!J35</f>
        <v>0</v>
      </c>
      <c r="AW80" s="87">
        <f>'VoN.103 - Vedlejší a osta...'!J36</f>
        <v>0</v>
      </c>
      <c r="AX80" s="87">
        <f>'VoN.103 - Vedlejší a osta...'!J37</f>
        <v>0</v>
      </c>
      <c r="AY80" s="87">
        <f>'VoN.103 - Vedlejší a osta...'!J38</f>
        <v>0</v>
      </c>
      <c r="AZ80" s="87">
        <f>'VoN.103 - Vedlejší a osta...'!F35</f>
        <v>0</v>
      </c>
      <c r="BA80" s="87">
        <f>'VoN.103 - Vedlejší a osta...'!F36</f>
        <v>0</v>
      </c>
      <c r="BB80" s="87">
        <f>'VoN.103 - Vedlejší a osta...'!F37</f>
        <v>0</v>
      </c>
      <c r="BC80" s="87">
        <f>'VoN.103 - Vedlejší a osta...'!F38</f>
        <v>0</v>
      </c>
      <c r="BD80" s="89">
        <f>'VoN.103 - Vedlejší a osta...'!F39</f>
        <v>0</v>
      </c>
      <c r="BT80" s="85" t="s">
        <v>84</v>
      </c>
      <c r="BV80" s="85" t="s">
        <v>77</v>
      </c>
      <c r="BW80" s="85" t="s">
        <v>146</v>
      </c>
      <c r="BX80" s="85" t="s">
        <v>142</v>
      </c>
      <c r="CL80" s="85" t="s">
        <v>1</v>
      </c>
    </row>
    <row r="81" spans="2:44" s="1" customFormat="1" ht="30" customHeight="1">
      <c r="B81" s="31"/>
      <c r="AR81" s="31"/>
    </row>
    <row r="82" spans="2:44" s="1" customFormat="1" ht="6.95" customHeight="1">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31"/>
    </row>
  </sheetData>
  <mergeCells count="142">
    <mergeCell ref="AN70:AP70"/>
    <mergeCell ref="AN71:AP71"/>
    <mergeCell ref="AN72:AP72"/>
    <mergeCell ref="AG63:AM63"/>
    <mergeCell ref="AG64:AM64"/>
    <mergeCell ref="AG65:AM65"/>
    <mergeCell ref="AG66:AM66"/>
    <mergeCell ref="AG67:AM67"/>
    <mergeCell ref="AG68:AM68"/>
    <mergeCell ref="AG69:AM69"/>
    <mergeCell ref="AG70:AM70"/>
    <mergeCell ref="AG71:AM71"/>
    <mergeCell ref="AG72:AM72"/>
    <mergeCell ref="D68:H68"/>
    <mergeCell ref="E69:I69"/>
    <mergeCell ref="AN58:AP58"/>
    <mergeCell ref="AN61:AP61"/>
    <mergeCell ref="AN59:AP59"/>
    <mergeCell ref="AN60:AP60"/>
    <mergeCell ref="AN62:AP62"/>
    <mergeCell ref="AN63:AP63"/>
    <mergeCell ref="AN64:AP64"/>
    <mergeCell ref="AN65:AP65"/>
    <mergeCell ref="AN66:AP66"/>
    <mergeCell ref="AN67:AP67"/>
    <mergeCell ref="AN68:AP68"/>
    <mergeCell ref="AN69:AP69"/>
    <mergeCell ref="M63:AF63"/>
    <mergeCell ref="M64:AF64"/>
    <mergeCell ref="K65:AF65"/>
    <mergeCell ref="L66:AF66"/>
    <mergeCell ref="L67:AF67"/>
    <mergeCell ref="D55:H55"/>
    <mergeCell ref="F62:J62"/>
    <mergeCell ref="E56:I56"/>
    <mergeCell ref="E57:I57"/>
    <mergeCell ref="D58:H58"/>
    <mergeCell ref="E59:I59"/>
    <mergeCell ref="F60:J60"/>
    <mergeCell ref="G61:K61"/>
    <mergeCell ref="G63:K63"/>
    <mergeCell ref="G64:K64"/>
    <mergeCell ref="E65:I65"/>
    <mergeCell ref="F66:J66"/>
    <mergeCell ref="F67:J67"/>
    <mergeCell ref="AG59:AM59"/>
    <mergeCell ref="AG60:AM60"/>
    <mergeCell ref="AG61:AM61"/>
    <mergeCell ref="AG62:AM62"/>
    <mergeCell ref="AG54:AM54"/>
    <mergeCell ref="AN54:AP54"/>
    <mergeCell ref="C52:G52"/>
    <mergeCell ref="I52:AF52"/>
    <mergeCell ref="J55:AF55"/>
    <mergeCell ref="K56:AF56"/>
    <mergeCell ref="K57:AF57"/>
    <mergeCell ref="J58:AF58"/>
    <mergeCell ref="K59:AF59"/>
    <mergeCell ref="L60:AF60"/>
    <mergeCell ref="M61:AF61"/>
    <mergeCell ref="L62:AF62"/>
    <mergeCell ref="AN52:AP52"/>
    <mergeCell ref="AG52:AM52"/>
    <mergeCell ref="AN55:AP55"/>
    <mergeCell ref="AG55:AM55"/>
    <mergeCell ref="AN56:AP56"/>
    <mergeCell ref="AG56:AM56"/>
    <mergeCell ref="AN57:AP57"/>
    <mergeCell ref="AG57:AM57"/>
    <mergeCell ref="AG58:AM58"/>
    <mergeCell ref="K69:AF69"/>
    <mergeCell ref="J68:AF68"/>
    <mergeCell ref="L70:AF70"/>
    <mergeCell ref="M71:AF71"/>
    <mergeCell ref="L72:AF72"/>
    <mergeCell ref="M73:AF73"/>
    <mergeCell ref="M74:AF74"/>
    <mergeCell ref="K75:AF75"/>
    <mergeCell ref="L76:AF76"/>
    <mergeCell ref="F70:J70"/>
    <mergeCell ref="F72:J72"/>
    <mergeCell ref="G73:K73"/>
    <mergeCell ref="G74:K74"/>
    <mergeCell ref="E75:I75"/>
    <mergeCell ref="F76:J76"/>
    <mergeCell ref="F77:J77"/>
    <mergeCell ref="D78:H78"/>
    <mergeCell ref="E79:I79"/>
    <mergeCell ref="J78:AF78"/>
    <mergeCell ref="K79:AF79"/>
    <mergeCell ref="AN74:AP74"/>
    <mergeCell ref="AN73:AP73"/>
    <mergeCell ref="AN75:AP75"/>
    <mergeCell ref="AN76:AP76"/>
    <mergeCell ref="AN77:AP77"/>
    <mergeCell ref="AN78:AP78"/>
    <mergeCell ref="AN79:AP79"/>
    <mergeCell ref="AN80:AP80"/>
    <mergeCell ref="G71:K71"/>
    <mergeCell ref="E80:I80"/>
    <mergeCell ref="AG79:AM79"/>
    <mergeCell ref="AG78:AM78"/>
    <mergeCell ref="AG80:AM80"/>
    <mergeCell ref="L77:AF77"/>
    <mergeCell ref="K80:AF80"/>
    <mergeCell ref="AG73:AM73"/>
    <mergeCell ref="AG74:AM74"/>
    <mergeCell ref="AG75:AM75"/>
    <mergeCell ref="AG76:AM76"/>
    <mergeCell ref="AG77:AM77"/>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6" location="'SO.101 - SO.101 - Komunik...'!C2" display="/" xr:uid="{00000000-0004-0000-0000-000000000000}"/>
    <hyperlink ref="A57" location="'VoN.101 - Vedlejší a osta...'!C2" display="/" xr:uid="{00000000-0004-0000-0000-000001000000}"/>
    <hyperlink ref="A61" location="'SO.102a.H - SO.102a.H - K...'!C2" display="/" xr:uid="{00000000-0004-0000-0000-000002000000}"/>
    <hyperlink ref="A63" location="'SO.102a.V - SO.102a.V - K...'!C2" display="/" xr:uid="{00000000-0004-0000-0000-000003000000}"/>
    <hyperlink ref="A64" location="'VoN.102a.V - Vedlejší a o...'!C2" display="/" xr:uid="{00000000-0004-0000-0000-000004000000}"/>
    <hyperlink ref="A66" location="'SO.102a.N - SO.102a.N - K...'!C2" display="/" xr:uid="{00000000-0004-0000-0000-000005000000}"/>
    <hyperlink ref="A67" location="'VoN.102a.N - Vedlejší a o...'!C2" display="/" xr:uid="{00000000-0004-0000-0000-000006000000}"/>
    <hyperlink ref="A71" location="'SO.102b.H - SO.102b.H - K...'!C2" display="/" xr:uid="{00000000-0004-0000-0000-000007000000}"/>
    <hyperlink ref="A73" location="'SO.102b.V - SO.102b.V - K...'!C2" display="/" xr:uid="{00000000-0004-0000-0000-000008000000}"/>
    <hyperlink ref="A74" location="'VoN.102b.V - Vedlejší a o...'!C2" display="/" xr:uid="{00000000-0004-0000-0000-000009000000}"/>
    <hyperlink ref="A76" location="'SO.102b.N - SO.102.N - Ko...'!C2" display="/" xr:uid="{00000000-0004-0000-0000-00000A000000}"/>
    <hyperlink ref="A77" location="'VoN.102b.N - Vedlejší a o...'!C2" display="/" xr:uid="{00000000-0004-0000-0000-00000B000000}"/>
    <hyperlink ref="A79" location="'SO.103 - SO.103 - Komunik...'!C2" display="/" xr:uid="{00000000-0004-0000-0000-00000C000000}"/>
    <hyperlink ref="A80" location="'VoN.103 - Vedlejší a osta...'!C2" display="/" xr:uid="{00000000-0004-0000-0000-00000D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327"/>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131</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1332</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1494</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ROUND(J109,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ROUND((SUM(BE109:BE326)),  2)</f>
        <v>0</v>
      </c>
      <c r="I37" s="100">
        <v>0.21</v>
      </c>
      <c r="J37" s="99">
        <f>ROUND(((SUM(BE109:BE326))*I37),  2)</f>
        <v>0</v>
      </c>
      <c r="L37" s="31"/>
    </row>
    <row r="38" spans="2:12" s="1" customFormat="1" ht="14.45" customHeight="1">
      <c r="B38" s="31"/>
      <c r="E38" s="26" t="s">
        <v>47</v>
      </c>
      <c r="F38" s="99">
        <f>ROUND((SUM(BF109:BF326)),  2)</f>
        <v>0</v>
      </c>
      <c r="I38" s="100">
        <v>0.15</v>
      </c>
      <c r="J38" s="99">
        <f>ROUND(((SUM(BF109:BF326))*I38),  2)</f>
        <v>0</v>
      </c>
      <c r="L38" s="31"/>
    </row>
    <row r="39" spans="2:12" s="1" customFormat="1" ht="14.45" hidden="1" customHeight="1">
      <c r="B39" s="31"/>
      <c r="E39" s="26" t="s">
        <v>48</v>
      </c>
      <c r="F39" s="99">
        <f>ROUND((SUM(BG109:BG326)),  2)</f>
        <v>0</v>
      </c>
      <c r="I39" s="100">
        <v>0.21</v>
      </c>
      <c r="J39" s="99">
        <f>0</f>
        <v>0</v>
      </c>
      <c r="L39" s="31"/>
    </row>
    <row r="40" spans="2:12" s="1" customFormat="1" ht="14.45" hidden="1" customHeight="1">
      <c r="B40" s="31"/>
      <c r="E40" s="26" t="s">
        <v>49</v>
      </c>
      <c r="F40" s="99">
        <f>ROUND((SUM(BH109:BH326)),  2)</f>
        <v>0</v>
      </c>
      <c r="I40" s="100">
        <v>0.15</v>
      </c>
      <c r="J40" s="99">
        <f>0</f>
        <v>0</v>
      </c>
      <c r="L40" s="31"/>
    </row>
    <row r="41" spans="2:12" s="1" customFormat="1" ht="14.45" hidden="1" customHeight="1">
      <c r="B41" s="31"/>
      <c r="E41" s="26" t="s">
        <v>50</v>
      </c>
      <c r="F41" s="99">
        <f>ROUND((SUM(BI109:BI326)),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1332</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SO.102b.V - SO.102b.V - Komunikace II/332 - Zbožíčko</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J109</f>
        <v>0</v>
      </c>
      <c r="L67" s="31"/>
      <c r="AU67" s="17" t="s">
        <v>157</v>
      </c>
    </row>
    <row r="68" spans="2:47" s="8" customFormat="1" ht="24.95" customHeight="1">
      <c r="B68" s="114"/>
      <c r="D68" s="115" t="s">
        <v>158</v>
      </c>
      <c r="E68" s="116"/>
      <c r="F68" s="116"/>
      <c r="G68" s="116"/>
      <c r="H68" s="116"/>
      <c r="I68" s="117"/>
      <c r="J68" s="118">
        <f>J110</f>
        <v>0</v>
      </c>
      <c r="L68" s="114"/>
    </row>
    <row r="69" spans="2:47" s="9" customFormat="1" ht="19.899999999999999" customHeight="1">
      <c r="B69" s="119"/>
      <c r="D69" s="120" t="s">
        <v>159</v>
      </c>
      <c r="E69" s="121"/>
      <c r="F69" s="121"/>
      <c r="G69" s="121"/>
      <c r="H69" s="121"/>
      <c r="I69" s="122"/>
      <c r="J69" s="123">
        <f>J111</f>
        <v>0</v>
      </c>
      <c r="L69" s="119"/>
    </row>
    <row r="70" spans="2:47" s="9" customFormat="1" ht="14.85" customHeight="1">
      <c r="B70" s="119"/>
      <c r="D70" s="120" t="s">
        <v>160</v>
      </c>
      <c r="E70" s="121"/>
      <c r="F70" s="121"/>
      <c r="G70" s="121"/>
      <c r="H70" s="121"/>
      <c r="I70" s="122"/>
      <c r="J70" s="123">
        <f>J112</f>
        <v>0</v>
      </c>
      <c r="L70" s="119"/>
    </row>
    <row r="71" spans="2:47" s="9" customFormat="1" ht="14.85" customHeight="1">
      <c r="B71" s="119"/>
      <c r="D71" s="120" t="s">
        <v>161</v>
      </c>
      <c r="E71" s="121"/>
      <c r="F71" s="121"/>
      <c r="G71" s="121"/>
      <c r="H71" s="121"/>
      <c r="I71" s="122"/>
      <c r="J71" s="123">
        <f>J127</f>
        <v>0</v>
      </c>
      <c r="L71" s="119"/>
    </row>
    <row r="72" spans="2:47" s="9" customFormat="1" ht="19.899999999999999" customHeight="1">
      <c r="B72" s="119"/>
      <c r="D72" s="120" t="s">
        <v>165</v>
      </c>
      <c r="E72" s="121"/>
      <c r="F72" s="121"/>
      <c r="G72" s="121"/>
      <c r="H72" s="121"/>
      <c r="I72" s="122"/>
      <c r="J72" s="123">
        <f>J147</f>
        <v>0</v>
      </c>
      <c r="L72" s="119"/>
    </row>
    <row r="73" spans="2:47" s="9" customFormat="1" ht="14.85" customHeight="1">
      <c r="B73" s="119"/>
      <c r="D73" s="120" t="s">
        <v>166</v>
      </c>
      <c r="E73" s="121"/>
      <c r="F73" s="121"/>
      <c r="G73" s="121"/>
      <c r="H73" s="121"/>
      <c r="I73" s="122"/>
      <c r="J73" s="123">
        <f>J148</f>
        <v>0</v>
      </c>
      <c r="L73" s="119"/>
    </row>
    <row r="74" spans="2:47" s="9" customFormat="1" ht="14.85" customHeight="1">
      <c r="B74" s="119"/>
      <c r="D74" s="120" t="s">
        <v>167</v>
      </c>
      <c r="E74" s="121"/>
      <c r="F74" s="121"/>
      <c r="G74" s="121"/>
      <c r="H74" s="121"/>
      <c r="I74" s="122"/>
      <c r="J74" s="123">
        <f>J183</f>
        <v>0</v>
      </c>
      <c r="L74" s="119"/>
    </row>
    <row r="75" spans="2:47" s="9" customFormat="1" ht="14.85" customHeight="1">
      <c r="B75" s="119"/>
      <c r="D75" s="120" t="s">
        <v>168</v>
      </c>
      <c r="E75" s="121"/>
      <c r="F75" s="121"/>
      <c r="G75" s="121"/>
      <c r="H75" s="121"/>
      <c r="I75" s="122"/>
      <c r="J75" s="123">
        <f>J198</f>
        <v>0</v>
      </c>
      <c r="L75" s="119"/>
    </row>
    <row r="76" spans="2:47" s="9" customFormat="1" ht="14.85" customHeight="1">
      <c r="B76" s="119"/>
      <c r="D76" s="120" t="s">
        <v>169</v>
      </c>
      <c r="E76" s="121"/>
      <c r="F76" s="121"/>
      <c r="G76" s="121"/>
      <c r="H76" s="121"/>
      <c r="I76" s="122"/>
      <c r="J76" s="123">
        <f>J213</f>
        <v>0</v>
      </c>
      <c r="L76" s="119"/>
    </row>
    <row r="77" spans="2:47" s="9" customFormat="1" ht="14.85" customHeight="1">
      <c r="B77" s="119"/>
      <c r="D77" s="120" t="s">
        <v>914</v>
      </c>
      <c r="E77" s="121"/>
      <c r="F77" s="121"/>
      <c r="G77" s="121"/>
      <c r="H77" s="121"/>
      <c r="I77" s="122"/>
      <c r="J77" s="123">
        <f>J228</f>
        <v>0</v>
      </c>
      <c r="L77" s="119"/>
    </row>
    <row r="78" spans="2:47" s="9" customFormat="1" ht="19.899999999999999" customHeight="1">
      <c r="B78" s="119"/>
      <c r="D78" s="120" t="s">
        <v>170</v>
      </c>
      <c r="E78" s="121"/>
      <c r="F78" s="121"/>
      <c r="G78" s="121"/>
      <c r="H78" s="121"/>
      <c r="I78" s="122"/>
      <c r="J78" s="123">
        <f>J236</f>
        <v>0</v>
      </c>
      <c r="L78" s="119"/>
    </row>
    <row r="79" spans="2:47" s="9" customFormat="1" ht="14.85" customHeight="1">
      <c r="B79" s="119"/>
      <c r="D79" s="120" t="s">
        <v>171</v>
      </c>
      <c r="E79" s="121"/>
      <c r="F79" s="121"/>
      <c r="G79" s="121"/>
      <c r="H79" s="121"/>
      <c r="I79" s="122"/>
      <c r="J79" s="123">
        <f>J237</f>
        <v>0</v>
      </c>
      <c r="L79" s="119"/>
    </row>
    <row r="80" spans="2:47" s="9" customFormat="1" ht="19.899999999999999" customHeight="1">
      <c r="B80" s="119"/>
      <c r="D80" s="120" t="s">
        <v>175</v>
      </c>
      <c r="E80" s="121"/>
      <c r="F80" s="121"/>
      <c r="G80" s="121"/>
      <c r="H80" s="121"/>
      <c r="I80" s="122"/>
      <c r="J80" s="123">
        <f>J239</f>
        <v>0</v>
      </c>
      <c r="L80" s="119"/>
    </row>
    <row r="81" spans="2:12" s="9" customFormat="1" ht="14.85" customHeight="1">
      <c r="B81" s="119"/>
      <c r="D81" s="120" t="s">
        <v>176</v>
      </c>
      <c r="E81" s="121"/>
      <c r="F81" s="121"/>
      <c r="G81" s="121"/>
      <c r="H81" s="121"/>
      <c r="I81" s="122"/>
      <c r="J81" s="123">
        <f>J240</f>
        <v>0</v>
      </c>
      <c r="L81" s="119"/>
    </row>
    <row r="82" spans="2:12" s="9" customFormat="1" ht="14.85" customHeight="1">
      <c r="B82" s="119"/>
      <c r="D82" s="120" t="s">
        <v>177</v>
      </c>
      <c r="E82" s="121"/>
      <c r="F82" s="121"/>
      <c r="G82" s="121"/>
      <c r="H82" s="121"/>
      <c r="I82" s="122"/>
      <c r="J82" s="123">
        <f>J259</f>
        <v>0</v>
      </c>
      <c r="L82" s="119"/>
    </row>
    <row r="83" spans="2:12" s="9" customFormat="1" ht="14.85" customHeight="1">
      <c r="B83" s="119"/>
      <c r="D83" s="120" t="s">
        <v>178</v>
      </c>
      <c r="E83" s="121"/>
      <c r="F83" s="121"/>
      <c r="G83" s="121"/>
      <c r="H83" s="121"/>
      <c r="I83" s="122"/>
      <c r="J83" s="123">
        <f>J296</f>
        <v>0</v>
      </c>
      <c r="L83" s="119"/>
    </row>
    <row r="84" spans="2:12" s="9" customFormat="1" ht="14.85" customHeight="1">
      <c r="B84" s="119"/>
      <c r="D84" s="120" t="s">
        <v>179</v>
      </c>
      <c r="E84" s="121"/>
      <c r="F84" s="121"/>
      <c r="G84" s="121"/>
      <c r="H84" s="121"/>
      <c r="I84" s="122"/>
      <c r="J84" s="123">
        <f>J320</f>
        <v>0</v>
      </c>
      <c r="L84" s="119"/>
    </row>
    <row r="85" spans="2:12" s="9" customFormat="1" ht="14.85" customHeight="1">
      <c r="B85" s="119"/>
      <c r="D85" s="120" t="s">
        <v>182</v>
      </c>
      <c r="E85" s="121"/>
      <c r="F85" s="121"/>
      <c r="G85" s="121"/>
      <c r="H85" s="121"/>
      <c r="I85" s="122"/>
      <c r="J85" s="123">
        <f>J322</f>
        <v>0</v>
      </c>
      <c r="L85" s="119"/>
    </row>
    <row r="86" spans="2:12" s="1" customFormat="1" ht="21.75" customHeight="1">
      <c r="B86" s="31"/>
      <c r="I86" s="92"/>
      <c r="L86" s="31"/>
    </row>
    <row r="87" spans="2:12" s="1" customFormat="1" ht="6.95" customHeight="1">
      <c r="B87" s="40"/>
      <c r="C87" s="41"/>
      <c r="D87" s="41"/>
      <c r="E87" s="41"/>
      <c r="F87" s="41"/>
      <c r="G87" s="41"/>
      <c r="H87" s="41"/>
      <c r="I87" s="108"/>
      <c r="J87" s="41"/>
      <c r="K87" s="41"/>
      <c r="L87" s="31"/>
    </row>
    <row r="91" spans="2:12" s="1" customFormat="1" ht="6.95" customHeight="1">
      <c r="B91" s="42"/>
      <c r="C91" s="43"/>
      <c r="D91" s="43"/>
      <c r="E91" s="43"/>
      <c r="F91" s="43"/>
      <c r="G91" s="43"/>
      <c r="H91" s="43"/>
      <c r="I91" s="109"/>
      <c r="J91" s="43"/>
      <c r="K91" s="43"/>
      <c r="L91" s="31"/>
    </row>
    <row r="92" spans="2:12" s="1" customFormat="1" ht="24.95" customHeight="1">
      <c r="B92" s="31"/>
      <c r="C92" s="21" t="s">
        <v>183</v>
      </c>
      <c r="I92" s="92"/>
      <c r="L92" s="31"/>
    </row>
    <row r="93" spans="2:12" s="1" customFormat="1" ht="6.95" customHeight="1">
      <c r="B93" s="31"/>
      <c r="I93" s="92"/>
      <c r="L93" s="31"/>
    </row>
    <row r="94" spans="2:12" s="1" customFormat="1" ht="12" customHeight="1">
      <c r="B94" s="31"/>
      <c r="C94" s="26" t="s">
        <v>16</v>
      </c>
      <c r="I94" s="92"/>
      <c r="L94" s="31"/>
    </row>
    <row r="95" spans="2:12" s="1" customFormat="1" ht="16.5" customHeight="1">
      <c r="B95" s="31"/>
      <c r="E95" s="249" t="str">
        <f>E7</f>
        <v>II/332, III/27212, III/3323 Straky</v>
      </c>
      <c r="F95" s="250"/>
      <c r="G95" s="250"/>
      <c r="H95" s="250"/>
      <c r="I95" s="92"/>
      <c r="L95" s="31"/>
    </row>
    <row r="96" spans="2:12" ht="12" customHeight="1">
      <c r="B96" s="20"/>
      <c r="C96" s="26" t="s">
        <v>148</v>
      </c>
      <c r="L96" s="20"/>
    </row>
    <row r="97" spans="2:63" ht="16.5" customHeight="1">
      <c r="B97" s="20"/>
      <c r="E97" s="249" t="s">
        <v>1332</v>
      </c>
      <c r="F97" s="217"/>
      <c r="G97" s="217"/>
      <c r="H97" s="217"/>
      <c r="L97" s="20"/>
    </row>
    <row r="98" spans="2:63" ht="12" customHeight="1">
      <c r="B98" s="20"/>
      <c r="C98" s="26" t="s">
        <v>150</v>
      </c>
      <c r="L98" s="20"/>
    </row>
    <row r="99" spans="2:63" s="1" customFormat="1" ht="16.5" customHeight="1">
      <c r="B99" s="31"/>
      <c r="E99" s="250" t="s">
        <v>911</v>
      </c>
      <c r="F99" s="223"/>
      <c r="G99" s="223"/>
      <c r="H99" s="223"/>
      <c r="I99" s="92"/>
      <c r="L99" s="31"/>
    </row>
    <row r="100" spans="2:63" s="1" customFormat="1" ht="12" customHeight="1">
      <c r="B100" s="31"/>
      <c r="C100" s="26" t="s">
        <v>912</v>
      </c>
      <c r="I100" s="92"/>
      <c r="L100" s="31"/>
    </row>
    <row r="101" spans="2:63" s="1" customFormat="1" ht="16.5" customHeight="1">
      <c r="B101" s="31"/>
      <c r="E101" s="224" t="str">
        <f>E13</f>
        <v>SO.102b.V - SO.102b.V - Komunikace II/332 - Zbožíčko</v>
      </c>
      <c r="F101" s="223"/>
      <c r="G101" s="223"/>
      <c r="H101" s="223"/>
      <c r="I101" s="92"/>
      <c r="L101" s="31"/>
    </row>
    <row r="102" spans="2:63" s="1" customFormat="1" ht="6.95" customHeight="1">
      <c r="B102" s="31"/>
      <c r="I102" s="92"/>
      <c r="L102" s="31"/>
    </row>
    <row r="103" spans="2:63" s="1" customFormat="1" ht="12" customHeight="1">
      <c r="B103" s="31"/>
      <c r="C103" s="26" t="s">
        <v>20</v>
      </c>
      <c r="F103" s="17" t="str">
        <f>F16</f>
        <v>Straky</v>
      </c>
      <c r="I103" s="93" t="s">
        <v>22</v>
      </c>
      <c r="J103" s="47" t="str">
        <f>IF(J16="","",J16)</f>
        <v>7. 5. 2019</v>
      </c>
      <c r="L103" s="31"/>
    </row>
    <row r="104" spans="2:63" s="1" customFormat="1" ht="6.95" customHeight="1">
      <c r="B104" s="31"/>
      <c r="I104" s="92"/>
      <c r="L104" s="31"/>
    </row>
    <row r="105" spans="2:63" s="1" customFormat="1" ht="13.7" customHeight="1">
      <c r="B105" s="31"/>
      <c r="C105" s="26" t="s">
        <v>24</v>
      </c>
      <c r="F105" s="17" t="str">
        <f>E19</f>
        <v>Krajská správa a údržba silnic Středočeského kraje</v>
      </c>
      <c r="I105" s="93" t="s">
        <v>32</v>
      </c>
      <c r="J105" s="29" t="str">
        <f>E25</f>
        <v>CR Project s.r.o.</v>
      </c>
      <c r="L105" s="31"/>
    </row>
    <row r="106" spans="2:63" s="1" customFormat="1" ht="13.7" customHeight="1">
      <c r="B106" s="31"/>
      <c r="C106" s="26" t="s">
        <v>30</v>
      </c>
      <c r="F106" s="17" t="str">
        <f>IF(E22="","",E22)</f>
        <v>Vyplň údaj</v>
      </c>
      <c r="I106" s="93" t="s">
        <v>37</v>
      </c>
      <c r="J106" s="29" t="str">
        <f>E28</f>
        <v>Josef Nentwich</v>
      </c>
      <c r="L106" s="31"/>
    </row>
    <row r="107" spans="2:63" s="1" customFormat="1" ht="10.35" customHeight="1">
      <c r="B107" s="31"/>
      <c r="I107" s="92"/>
      <c r="L107" s="31"/>
    </row>
    <row r="108" spans="2:63" s="10" customFormat="1" ht="29.25" customHeight="1">
      <c r="B108" s="124"/>
      <c r="C108" s="125" t="s">
        <v>184</v>
      </c>
      <c r="D108" s="126" t="s">
        <v>60</v>
      </c>
      <c r="E108" s="126" t="s">
        <v>56</v>
      </c>
      <c r="F108" s="126" t="s">
        <v>57</v>
      </c>
      <c r="G108" s="126" t="s">
        <v>185</v>
      </c>
      <c r="H108" s="126" t="s">
        <v>186</v>
      </c>
      <c r="I108" s="127" t="s">
        <v>187</v>
      </c>
      <c r="J108" s="126" t="s">
        <v>155</v>
      </c>
      <c r="K108" s="128" t="s">
        <v>188</v>
      </c>
      <c r="L108" s="124"/>
      <c r="M108" s="54" t="s">
        <v>1</v>
      </c>
      <c r="N108" s="55" t="s">
        <v>45</v>
      </c>
      <c r="O108" s="55" t="s">
        <v>189</v>
      </c>
      <c r="P108" s="55" t="s">
        <v>190</v>
      </c>
      <c r="Q108" s="55" t="s">
        <v>191</v>
      </c>
      <c r="R108" s="55" t="s">
        <v>192</v>
      </c>
      <c r="S108" s="55" t="s">
        <v>193</v>
      </c>
      <c r="T108" s="56" t="s">
        <v>194</v>
      </c>
    </row>
    <row r="109" spans="2:63" s="1" customFormat="1" ht="22.9" customHeight="1">
      <c r="B109" s="31"/>
      <c r="C109" s="59" t="s">
        <v>195</v>
      </c>
      <c r="I109" s="92"/>
      <c r="J109" s="129">
        <f>BK109</f>
        <v>0</v>
      </c>
      <c r="L109" s="31"/>
      <c r="M109" s="57"/>
      <c r="N109" s="48"/>
      <c r="O109" s="48"/>
      <c r="P109" s="130">
        <f>P110</f>
        <v>0</v>
      </c>
      <c r="Q109" s="48"/>
      <c r="R109" s="130">
        <f>R110</f>
        <v>1048.544445</v>
      </c>
      <c r="S109" s="48"/>
      <c r="T109" s="131">
        <f>T110</f>
        <v>514.91649999999993</v>
      </c>
      <c r="AT109" s="17" t="s">
        <v>74</v>
      </c>
      <c r="AU109" s="17" t="s">
        <v>157</v>
      </c>
      <c r="BK109" s="132">
        <f>BK110</f>
        <v>0</v>
      </c>
    </row>
    <row r="110" spans="2:63" s="11" customFormat="1" ht="25.9" customHeight="1">
      <c r="B110" s="133"/>
      <c r="D110" s="134" t="s">
        <v>74</v>
      </c>
      <c r="E110" s="135" t="s">
        <v>196</v>
      </c>
      <c r="F110" s="135" t="s">
        <v>197</v>
      </c>
      <c r="I110" s="136"/>
      <c r="J110" s="137">
        <f>BK110</f>
        <v>0</v>
      </c>
      <c r="L110" s="133"/>
      <c r="M110" s="138"/>
      <c r="N110" s="139"/>
      <c r="O110" s="139"/>
      <c r="P110" s="140">
        <f>P111+P147+P236+P239</f>
        <v>0</v>
      </c>
      <c r="Q110" s="139"/>
      <c r="R110" s="140">
        <f>R111+R147+R236+R239</f>
        <v>1048.544445</v>
      </c>
      <c r="S110" s="139"/>
      <c r="T110" s="141">
        <f>T111+T147+T236+T239</f>
        <v>514.91649999999993</v>
      </c>
      <c r="AR110" s="134" t="s">
        <v>82</v>
      </c>
      <c r="AT110" s="142" t="s">
        <v>74</v>
      </c>
      <c r="AU110" s="142" t="s">
        <v>75</v>
      </c>
      <c r="AY110" s="134" t="s">
        <v>198</v>
      </c>
      <c r="BK110" s="143">
        <f>BK111+BK147+BK236+BK239</f>
        <v>0</v>
      </c>
    </row>
    <row r="111" spans="2:63" s="11" customFormat="1" ht="22.9" customHeight="1">
      <c r="B111" s="133"/>
      <c r="D111" s="134" t="s">
        <v>74</v>
      </c>
      <c r="E111" s="144" t="s">
        <v>82</v>
      </c>
      <c r="F111" s="144" t="s">
        <v>199</v>
      </c>
      <c r="I111" s="136"/>
      <c r="J111" s="145">
        <f>BK111</f>
        <v>0</v>
      </c>
      <c r="L111" s="133"/>
      <c r="M111" s="138"/>
      <c r="N111" s="139"/>
      <c r="O111" s="139"/>
      <c r="P111" s="140">
        <f>P112+P127</f>
        <v>0</v>
      </c>
      <c r="Q111" s="139"/>
      <c r="R111" s="140">
        <f>R112+R127</f>
        <v>0</v>
      </c>
      <c r="S111" s="139"/>
      <c r="T111" s="141">
        <f>T112+T127</f>
        <v>0</v>
      </c>
      <c r="AR111" s="134" t="s">
        <v>82</v>
      </c>
      <c r="AT111" s="142" t="s">
        <v>74</v>
      </c>
      <c r="AU111" s="142" t="s">
        <v>82</v>
      </c>
      <c r="AY111" s="134" t="s">
        <v>198</v>
      </c>
      <c r="BK111" s="143">
        <f>BK112+BK127</f>
        <v>0</v>
      </c>
    </row>
    <row r="112" spans="2:63" s="11" customFormat="1" ht="20.85" customHeight="1">
      <c r="B112" s="133"/>
      <c r="D112" s="134" t="s">
        <v>74</v>
      </c>
      <c r="E112" s="144" t="s">
        <v>200</v>
      </c>
      <c r="F112" s="144" t="s">
        <v>201</v>
      </c>
      <c r="I112" s="136"/>
      <c r="J112" s="145">
        <f>BK112</f>
        <v>0</v>
      </c>
      <c r="L112" s="133"/>
      <c r="M112" s="138"/>
      <c r="N112" s="139"/>
      <c r="O112" s="139"/>
      <c r="P112" s="140">
        <f>SUM(P113:P126)</f>
        <v>0</v>
      </c>
      <c r="Q112" s="139"/>
      <c r="R112" s="140">
        <f>SUM(R113:R126)</f>
        <v>0</v>
      </c>
      <c r="S112" s="139"/>
      <c r="T112" s="141">
        <f>SUM(T113:T126)</f>
        <v>0</v>
      </c>
      <c r="AR112" s="134" t="s">
        <v>82</v>
      </c>
      <c r="AT112" s="142" t="s">
        <v>74</v>
      </c>
      <c r="AU112" s="142" t="s">
        <v>84</v>
      </c>
      <c r="AY112" s="134" t="s">
        <v>198</v>
      </c>
      <c r="BK112" s="143">
        <f>SUM(BK113:BK126)</f>
        <v>0</v>
      </c>
    </row>
    <row r="113" spans="2:65" s="1" customFormat="1" ht="16.5" customHeight="1">
      <c r="B113" s="146"/>
      <c r="C113" s="147" t="s">
        <v>82</v>
      </c>
      <c r="D113" s="147" t="s">
        <v>202</v>
      </c>
      <c r="E113" s="148" t="s">
        <v>219</v>
      </c>
      <c r="F113" s="149" t="s">
        <v>220</v>
      </c>
      <c r="G113" s="150" t="s">
        <v>205</v>
      </c>
      <c r="H113" s="151">
        <v>443.00299999999999</v>
      </c>
      <c r="I113" s="152"/>
      <c r="J113" s="153">
        <f>ROUND(I113*H113,2)</f>
        <v>0</v>
      </c>
      <c r="K113" s="149" t="s">
        <v>211</v>
      </c>
      <c r="L113" s="31"/>
      <c r="M113" s="154" t="s">
        <v>1</v>
      </c>
      <c r="N113" s="155" t="s">
        <v>46</v>
      </c>
      <c r="O113" s="50"/>
      <c r="P113" s="156">
        <f>O113*H113</f>
        <v>0</v>
      </c>
      <c r="Q113" s="156">
        <v>0</v>
      </c>
      <c r="R113" s="156">
        <f>Q113*H113</f>
        <v>0</v>
      </c>
      <c r="S113" s="156">
        <v>0</v>
      </c>
      <c r="T113" s="157">
        <f>S113*H113</f>
        <v>0</v>
      </c>
      <c r="AR113" s="17" t="s">
        <v>103</v>
      </c>
      <c r="AT113" s="17" t="s">
        <v>202</v>
      </c>
      <c r="AU113" s="17" t="s">
        <v>99</v>
      </c>
      <c r="AY113" s="17" t="s">
        <v>198</v>
      </c>
      <c r="BE113" s="158">
        <f>IF(N113="základní",J113,0)</f>
        <v>0</v>
      </c>
      <c r="BF113" s="158">
        <f>IF(N113="snížená",J113,0)</f>
        <v>0</v>
      </c>
      <c r="BG113" s="158">
        <f>IF(N113="zákl. přenesená",J113,0)</f>
        <v>0</v>
      </c>
      <c r="BH113" s="158">
        <f>IF(N113="sníž. přenesená",J113,0)</f>
        <v>0</v>
      </c>
      <c r="BI113" s="158">
        <f>IF(N113="nulová",J113,0)</f>
        <v>0</v>
      </c>
      <c r="BJ113" s="17" t="s">
        <v>82</v>
      </c>
      <c r="BK113" s="158">
        <f>ROUND(I113*H113,2)</f>
        <v>0</v>
      </c>
      <c r="BL113" s="17" t="s">
        <v>103</v>
      </c>
      <c r="BM113" s="17" t="s">
        <v>221</v>
      </c>
    </row>
    <row r="114" spans="2:65" s="13" customFormat="1" ht="11.25">
      <c r="B114" s="168"/>
      <c r="D114" s="160" t="s">
        <v>207</v>
      </c>
      <c r="E114" s="169" t="s">
        <v>1</v>
      </c>
      <c r="F114" s="170" t="s">
        <v>222</v>
      </c>
      <c r="H114" s="169" t="s">
        <v>1</v>
      </c>
      <c r="I114" s="171"/>
      <c r="L114" s="168"/>
      <c r="M114" s="172"/>
      <c r="N114" s="173"/>
      <c r="O114" s="173"/>
      <c r="P114" s="173"/>
      <c r="Q114" s="173"/>
      <c r="R114" s="173"/>
      <c r="S114" s="173"/>
      <c r="T114" s="174"/>
      <c r="AT114" s="169" t="s">
        <v>207</v>
      </c>
      <c r="AU114" s="169" t="s">
        <v>99</v>
      </c>
      <c r="AV114" s="13" t="s">
        <v>82</v>
      </c>
      <c r="AW114" s="13" t="s">
        <v>36</v>
      </c>
      <c r="AX114" s="13" t="s">
        <v>75</v>
      </c>
      <c r="AY114" s="169" t="s">
        <v>198</v>
      </c>
    </row>
    <row r="115" spans="2:65" s="12" customFormat="1" ht="11.25">
      <c r="B115" s="159"/>
      <c r="D115" s="160" t="s">
        <v>207</v>
      </c>
      <c r="E115" s="161" t="s">
        <v>1</v>
      </c>
      <c r="F115" s="162" t="s">
        <v>1495</v>
      </c>
      <c r="H115" s="163">
        <v>443.00299999999999</v>
      </c>
      <c r="I115" s="164"/>
      <c r="L115" s="159"/>
      <c r="M115" s="165"/>
      <c r="N115" s="166"/>
      <c r="O115" s="166"/>
      <c r="P115" s="166"/>
      <c r="Q115" s="166"/>
      <c r="R115" s="166"/>
      <c r="S115" s="166"/>
      <c r="T115" s="167"/>
      <c r="AT115" s="161" t="s">
        <v>207</v>
      </c>
      <c r="AU115" s="161" t="s">
        <v>99</v>
      </c>
      <c r="AV115" s="12" t="s">
        <v>84</v>
      </c>
      <c r="AW115" s="12" t="s">
        <v>36</v>
      </c>
      <c r="AX115" s="12" t="s">
        <v>82</v>
      </c>
      <c r="AY115" s="161" t="s">
        <v>198</v>
      </c>
    </row>
    <row r="116" spans="2:65" s="1" customFormat="1" ht="16.5" customHeight="1">
      <c r="B116" s="146"/>
      <c r="C116" s="147" t="s">
        <v>84</v>
      </c>
      <c r="D116" s="147" t="s">
        <v>202</v>
      </c>
      <c r="E116" s="148" t="s">
        <v>229</v>
      </c>
      <c r="F116" s="149" t="s">
        <v>230</v>
      </c>
      <c r="G116" s="150" t="s">
        <v>205</v>
      </c>
      <c r="H116" s="151">
        <v>443.00299999999999</v>
      </c>
      <c r="I116" s="152"/>
      <c r="J116" s="153">
        <f>ROUND(I116*H116,2)</f>
        <v>0</v>
      </c>
      <c r="K116" s="149" t="s">
        <v>211</v>
      </c>
      <c r="L116" s="31"/>
      <c r="M116" s="154" t="s">
        <v>1</v>
      </c>
      <c r="N116" s="155" t="s">
        <v>46</v>
      </c>
      <c r="O116" s="50"/>
      <c r="P116" s="156">
        <f>O116*H116</f>
        <v>0</v>
      </c>
      <c r="Q116" s="156">
        <v>0</v>
      </c>
      <c r="R116" s="156">
        <f>Q116*H116</f>
        <v>0</v>
      </c>
      <c r="S116" s="156">
        <v>0</v>
      </c>
      <c r="T116" s="157">
        <f>S116*H116</f>
        <v>0</v>
      </c>
      <c r="AR116" s="17" t="s">
        <v>103</v>
      </c>
      <c r="AT116" s="17" t="s">
        <v>202</v>
      </c>
      <c r="AU116" s="17" t="s">
        <v>99</v>
      </c>
      <c r="AY116" s="17" t="s">
        <v>198</v>
      </c>
      <c r="BE116" s="158">
        <f>IF(N116="základní",J116,0)</f>
        <v>0</v>
      </c>
      <c r="BF116" s="158">
        <f>IF(N116="snížená",J116,0)</f>
        <v>0</v>
      </c>
      <c r="BG116" s="158">
        <f>IF(N116="zákl. přenesená",J116,0)</f>
        <v>0</v>
      </c>
      <c r="BH116" s="158">
        <f>IF(N116="sníž. přenesená",J116,0)</f>
        <v>0</v>
      </c>
      <c r="BI116" s="158">
        <f>IF(N116="nulová",J116,0)</f>
        <v>0</v>
      </c>
      <c r="BJ116" s="17" t="s">
        <v>82</v>
      </c>
      <c r="BK116" s="158">
        <f>ROUND(I116*H116,2)</f>
        <v>0</v>
      </c>
      <c r="BL116" s="17" t="s">
        <v>103</v>
      </c>
      <c r="BM116" s="17" t="s">
        <v>231</v>
      </c>
    </row>
    <row r="117" spans="2:65" s="12" customFormat="1" ht="11.25">
      <c r="B117" s="159"/>
      <c r="D117" s="160" t="s">
        <v>207</v>
      </c>
      <c r="E117" s="161" t="s">
        <v>1</v>
      </c>
      <c r="F117" s="162" t="s">
        <v>1496</v>
      </c>
      <c r="H117" s="163">
        <v>443.00299999999999</v>
      </c>
      <c r="I117" s="164"/>
      <c r="L117" s="159"/>
      <c r="M117" s="165"/>
      <c r="N117" s="166"/>
      <c r="O117" s="166"/>
      <c r="P117" s="166"/>
      <c r="Q117" s="166"/>
      <c r="R117" s="166"/>
      <c r="S117" s="166"/>
      <c r="T117" s="167"/>
      <c r="AT117" s="161" t="s">
        <v>207</v>
      </c>
      <c r="AU117" s="161" t="s">
        <v>99</v>
      </c>
      <c r="AV117" s="12" t="s">
        <v>84</v>
      </c>
      <c r="AW117" s="12" t="s">
        <v>36</v>
      </c>
      <c r="AX117" s="12" t="s">
        <v>82</v>
      </c>
      <c r="AY117" s="161" t="s">
        <v>198</v>
      </c>
    </row>
    <row r="118" spans="2:65" s="1" customFormat="1" ht="16.5" customHeight="1">
      <c r="B118" s="146"/>
      <c r="C118" s="147" t="s">
        <v>99</v>
      </c>
      <c r="D118" s="147" t="s">
        <v>202</v>
      </c>
      <c r="E118" s="148" t="s">
        <v>234</v>
      </c>
      <c r="F118" s="149" t="s">
        <v>235</v>
      </c>
      <c r="G118" s="150" t="s">
        <v>236</v>
      </c>
      <c r="H118" s="151">
        <v>819.55600000000004</v>
      </c>
      <c r="I118" s="152"/>
      <c r="J118" s="153">
        <f>ROUND(I118*H118,2)</f>
        <v>0</v>
      </c>
      <c r="K118" s="149" t="s">
        <v>211</v>
      </c>
      <c r="L118" s="31"/>
      <c r="M118" s="154" t="s">
        <v>1</v>
      </c>
      <c r="N118" s="155" t="s">
        <v>46</v>
      </c>
      <c r="O118" s="50"/>
      <c r="P118" s="156">
        <f>O118*H118</f>
        <v>0</v>
      </c>
      <c r="Q118" s="156">
        <v>0</v>
      </c>
      <c r="R118" s="156">
        <f>Q118*H118</f>
        <v>0</v>
      </c>
      <c r="S118" s="156">
        <v>0</v>
      </c>
      <c r="T118" s="157">
        <f>S118*H118</f>
        <v>0</v>
      </c>
      <c r="AR118" s="17" t="s">
        <v>103</v>
      </c>
      <c r="AT118" s="17" t="s">
        <v>202</v>
      </c>
      <c r="AU118" s="17" t="s">
        <v>99</v>
      </c>
      <c r="AY118" s="17" t="s">
        <v>198</v>
      </c>
      <c r="BE118" s="158">
        <f>IF(N118="základní",J118,0)</f>
        <v>0</v>
      </c>
      <c r="BF118" s="158">
        <f>IF(N118="snížená",J118,0)</f>
        <v>0</v>
      </c>
      <c r="BG118" s="158">
        <f>IF(N118="zákl. přenesená",J118,0)</f>
        <v>0</v>
      </c>
      <c r="BH118" s="158">
        <f>IF(N118="sníž. přenesená",J118,0)</f>
        <v>0</v>
      </c>
      <c r="BI118" s="158">
        <f>IF(N118="nulová",J118,0)</f>
        <v>0</v>
      </c>
      <c r="BJ118" s="17" t="s">
        <v>82</v>
      </c>
      <c r="BK118" s="158">
        <f>ROUND(I118*H118,2)</f>
        <v>0</v>
      </c>
      <c r="BL118" s="17" t="s">
        <v>103</v>
      </c>
      <c r="BM118" s="17" t="s">
        <v>237</v>
      </c>
    </row>
    <row r="119" spans="2:65" s="12" customFormat="1" ht="11.25">
      <c r="B119" s="159"/>
      <c r="D119" s="160" t="s">
        <v>207</v>
      </c>
      <c r="E119" s="161" t="s">
        <v>1</v>
      </c>
      <c r="F119" s="162" t="s">
        <v>1497</v>
      </c>
      <c r="H119" s="163">
        <v>819.55600000000004</v>
      </c>
      <c r="I119" s="164"/>
      <c r="L119" s="159"/>
      <c r="M119" s="165"/>
      <c r="N119" s="166"/>
      <c r="O119" s="166"/>
      <c r="P119" s="166"/>
      <c r="Q119" s="166"/>
      <c r="R119" s="166"/>
      <c r="S119" s="166"/>
      <c r="T119" s="167"/>
      <c r="AT119" s="161" t="s">
        <v>207</v>
      </c>
      <c r="AU119" s="161" t="s">
        <v>99</v>
      </c>
      <c r="AV119" s="12" t="s">
        <v>84</v>
      </c>
      <c r="AW119" s="12" t="s">
        <v>36</v>
      </c>
      <c r="AX119" s="12" t="s">
        <v>82</v>
      </c>
      <c r="AY119" s="161" t="s">
        <v>198</v>
      </c>
    </row>
    <row r="120" spans="2:65" s="1" customFormat="1" ht="16.5" customHeight="1">
      <c r="B120" s="146"/>
      <c r="C120" s="147" t="s">
        <v>103</v>
      </c>
      <c r="D120" s="147" t="s">
        <v>202</v>
      </c>
      <c r="E120" s="148" t="s">
        <v>240</v>
      </c>
      <c r="F120" s="149" t="s">
        <v>241</v>
      </c>
      <c r="G120" s="150" t="s">
        <v>242</v>
      </c>
      <c r="H120" s="151">
        <v>913.53</v>
      </c>
      <c r="I120" s="152"/>
      <c r="J120" s="153">
        <f>ROUND(I120*H120,2)</f>
        <v>0</v>
      </c>
      <c r="K120" s="149" t="s">
        <v>211</v>
      </c>
      <c r="L120" s="31"/>
      <c r="M120" s="154" t="s">
        <v>1</v>
      </c>
      <c r="N120" s="155" t="s">
        <v>46</v>
      </c>
      <c r="O120" s="50"/>
      <c r="P120" s="156">
        <f>O120*H120</f>
        <v>0</v>
      </c>
      <c r="Q120" s="156">
        <v>0</v>
      </c>
      <c r="R120" s="156">
        <f>Q120*H120</f>
        <v>0</v>
      </c>
      <c r="S120" s="156">
        <v>0</v>
      </c>
      <c r="T120" s="157">
        <f>S120*H120</f>
        <v>0</v>
      </c>
      <c r="AR120" s="17" t="s">
        <v>103</v>
      </c>
      <c r="AT120" s="17" t="s">
        <v>202</v>
      </c>
      <c r="AU120" s="17" t="s">
        <v>99</v>
      </c>
      <c r="AY120" s="17" t="s">
        <v>198</v>
      </c>
      <c r="BE120" s="158">
        <f>IF(N120="základní",J120,0)</f>
        <v>0</v>
      </c>
      <c r="BF120" s="158">
        <f>IF(N120="snížená",J120,0)</f>
        <v>0</v>
      </c>
      <c r="BG120" s="158">
        <f>IF(N120="zákl. přenesená",J120,0)</f>
        <v>0</v>
      </c>
      <c r="BH120" s="158">
        <f>IF(N120="sníž. přenesená",J120,0)</f>
        <v>0</v>
      </c>
      <c r="BI120" s="158">
        <f>IF(N120="nulová",J120,0)</f>
        <v>0</v>
      </c>
      <c r="BJ120" s="17" t="s">
        <v>82</v>
      </c>
      <c r="BK120" s="158">
        <f>ROUND(I120*H120,2)</f>
        <v>0</v>
      </c>
      <c r="BL120" s="17" t="s">
        <v>103</v>
      </c>
      <c r="BM120" s="17" t="s">
        <v>243</v>
      </c>
    </row>
    <row r="121" spans="2:65" s="13" customFormat="1" ht="11.25">
      <c r="B121" s="168"/>
      <c r="D121" s="160" t="s">
        <v>207</v>
      </c>
      <c r="E121" s="169" t="s">
        <v>1</v>
      </c>
      <c r="F121" s="170" t="s">
        <v>244</v>
      </c>
      <c r="H121" s="169" t="s">
        <v>1</v>
      </c>
      <c r="I121" s="171"/>
      <c r="L121" s="168"/>
      <c r="M121" s="172"/>
      <c r="N121" s="173"/>
      <c r="O121" s="173"/>
      <c r="P121" s="173"/>
      <c r="Q121" s="173"/>
      <c r="R121" s="173"/>
      <c r="S121" s="173"/>
      <c r="T121" s="174"/>
      <c r="AT121" s="169" t="s">
        <v>207</v>
      </c>
      <c r="AU121" s="169" t="s">
        <v>99</v>
      </c>
      <c r="AV121" s="13" t="s">
        <v>82</v>
      </c>
      <c r="AW121" s="13" t="s">
        <v>36</v>
      </c>
      <c r="AX121" s="13" t="s">
        <v>75</v>
      </c>
      <c r="AY121" s="169" t="s">
        <v>198</v>
      </c>
    </row>
    <row r="122" spans="2:65" s="12" customFormat="1" ht="11.25">
      <c r="B122" s="159"/>
      <c r="D122" s="160" t="s">
        <v>207</v>
      </c>
      <c r="E122" s="161" t="s">
        <v>1</v>
      </c>
      <c r="F122" s="162" t="s">
        <v>1498</v>
      </c>
      <c r="H122" s="163">
        <v>610.5</v>
      </c>
      <c r="I122" s="164"/>
      <c r="L122" s="159"/>
      <c r="M122" s="165"/>
      <c r="N122" s="166"/>
      <c r="O122" s="166"/>
      <c r="P122" s="166"/>
      <c r="Q122" s="166"/>
      <c r="R122" s="166"/>
      <c r="S122" s="166"/>
      <c r="T122" s="167"/>
      <c r="AT122" s="161" t="s">
        <v>207</v>
      </c>
      <c r="AU122" s="161" t="s">
        <v>99</v>
      </c>
      <c r="AV122" s="12" t="s">
        <v>84</v>
      </c>
      <c r="AW122" s="12" t="s">
        <v>36</v>
      </c>
      <c r="AX122" s="12" t="s">
        <v>75</v>
      </c>
      <c r="AY122" s="161" t="s">
        <v>198</v>
      </c>
    </row>
    <row r="123" spans="2:65" s="12" customFormat="1" ht="11.25">
      <c r="B123" s="159"/>
      <c r="D123" s="160" t="s">
        <v>207</v>
      </c>
      <c r="E123" s="161" t="s">
        <v>1</v>
      </c>
      <c r="F123" s="162" t="s">
        <v>1499</v>
      </c>
      <c r="H123" s="163">
        <v>128.20500000000001</v>
      </c>
      <c r="I123" s="164"/>
      <c r="L123" s="159"/>
      <c r="M123" s="165"/>
      <c r="N123" s="166"/>
      <c r="O123" s="166"/>
      <c r="P123" s="166"/>
      <c r="Q123" s="166"/>
      <c r="R123" s="166"/>
      <c r="S123" s="166"/>
      <c r="T123" s="167"/>
      <c r="AT123" s="161" t="s">
        <v>207</v>
      </c>
      <c r="AU123" s="161" t="s">
        <v>99</v>
      </c>
      <c r="AV123" s="12" t="s">
        <v>84</v>
      </c>
      <c r="AW123" s="12" t="s">
        <v>36</v>
      </c>
      <c r="AX123" s="12" t="s">
        <v>75</v>
      </c>
      <c r="AY123" s="161" t="s">
        <v>198</v>
      </c>
    </row>
    <row r="124" spans="2:65" s="12" customFormat="1" ht="11.25">
      <c r="B124" s="159"/>
      <c r="D124" s="160" t="s">
        <v>207</v>
      </c>
      <c r="E124" s="161" t="s">
        <v>1</v>
      </c>
      <c r="F124" s="162" t="s">
        <v>1500</v>
      </c>
      <c r="H124" s="163">
        <v>51.615000000000002</v>
      </c>
      <c r="I124" s="164"/>
      <c r="L124" s="159"/>
      <c r="M124" s="165"/>
      <c r="N124" s="166"/>
      <c r="O124" s="166"/>
      <c r="P124" s="166"/>
      <c r="Q124" s="166"/>
      <c r="R124" s="166"/>
      <c r="S124" s="166"/>
      <c r="T124" s="167"/>
      <c r="AT124" s="161" t="s">
        <v>207</v>
      </c>
      <c r="AU124" s="161" t="s">
        <v>99</v>
      </c>
      <c r="AV124" s="12" t="s">
        <v>84</v>
      </c>
      <c r="AW124" s="12" t="s">
        <v>36</v>
      </c>
      <c r="AX124" s="12" t="s">
        <v>75</v>
      </c>
      <c r="AY124" s="161" t="s">
        <v>198</v>
      </c>
    </row>
    <row r="125" spans="2:65" s="12" customFormat="1" ht="11.25">
      <c r="B125" s="159"/>
      <c r="D125" s="160" t="s">
        <v>207</v>
      </c>
      <c r="E125" s="161" t="s">
        <v>1</v>
      </c>
      <c r="F125" s="162" t="s">
        <v>1501</v>
      </c>
      <c r="H125" s="163">
        <v>123.21</v>
      </c>
      <c r="I125" s="164"/>
      <c r="L125" s="159"/>
      <c r="M125" s="165"/>
      <c r="N125" s="166"/>
      <c r="O125" s="166"/>
      <c r="P125" s="166"/>
      <c r="Q125" s="166"/>
      <c r="R125" s="166"/>
      <c r="S125" s="166"/>
      <c r="T125" s="167"/>
      <c r="AT125" s="161" t="s">
        <v>207</v>
      </c>
      <c r="AU125" s="161" t="s">
        <v>99</v>
      </c>
      <c r="AV125" s="12" t="s">
        <v>84</v>
      </c>
      <c r="AW125" s="12" t="s">
        <v>36</v>
      </c>
      <c r="AX125" s="12" t="s">
        <v>75</v>
      </c>
      <c r="AY125" s="161" t="s">
        <v>198</v>
      </c>
    </row>
    <row r="126" spans="2:65" s="14" customFormat="1" ht="11.25">
      <c r="B126" s="175"/>
      <c r="D126" s="160" t="s">
        <v>207</v>
      </c>
      <c r="E126" s="176" t="s">
        <v>1</v>
      </c>
      <c r="F126" s="177" t="s">
        <v>227</v>
      </c>
      <c r="H126" s="178">
        <v>913.53</v>
      </c>
      <c r="I126" s="179"/>
      <c r="L126" s="175"/>
      <c r="M126" s="180"/>
      <c r="N126" s="181"/>
      <c r="O126" s="181"/>
      <c r="P126" s="181"/>
      <c r="Q126" s="181"/>
      <c r="R126" s="181"/>
      <c r="S126" s="181"/>
      <c r="T126" s="182"/>
      <c r="AT126" s="176" t="s">
        <v>207</v>
      </c>
      <c r="AU126" s="176" t="s">
        <v>99</v>
      </c>
      <c r="AV126" s="14" t="s">
        <v>103</v>
      </c>
      <c r="AW126" s="14" t="s">
        <v>36</v>
      </c>
      <c r="AX126" s="14" t="s">
        <v>82</v>
      </c>
      <c r="AY126" s="176" t="s">
        <v>198</v>
      </c>
    </row>
    <row r="127" spans="2:65" s="11" customFormat="1" ht="20.85" customHeight="1">
      <c r="B127" s="133"/>
      <c r="D127" s="134" t="s">
        <v>74</v>
      </c>
      <c r="E127" s="144" t="s">
        <v>248</v>
      </c>
      <c r="F127" s="144" t="s">
        <v>249</v>
      </c>
      <c r="I127" s="136"/>
      <c r="J127" s="145">
        <f>BK127</f>
        <v>0</v>
      </c>
      <c r="L127" s="133"/>
      <c r="M127" s="138"/>
      <c r="N127" s="139"/>
      <c r="O127" s="139"/>
      <c r="P127" s="140">
        <f>SUM(P128:P146)</f>
        <v>0</v>
      </c>
      <c r="Q127" s="139"/>
      <c r="R127" s="140">
        <f>SUM(R128:R146)</f>
        <v>0</v>
      </c>
      <c r="S127" s="139"/>
      <c r="T127" s="141">
        <f>SUM(T128:T146)</f>
        <v>0</v>
      </c>
      <c r="AR127" s="134" t="s">
        <v>82</v>
      </c>
      <c r="AT127" s="142" t="s">
        <v>74</v>
      </c>
      <c r="AU127" s="142" t="s">
        <v>84</v>
      </c>
      <c r="AY127" s="134" t="s">
        <v>198</v>
      </c>
      <c r="BK127" s="143">
        <f>SUM(BK128:BK146)</f>
        <v>0</v>
      </c>
    </row>
    <row r="128" spans="2:65" s="1" customFormat="1" ht="16.5" customHeight="1">
      <c r="B128" s="146"/>
      <c r="C128" s="147" t="s">
        <v>228</v>
      </c>
      <c r="D128" s="147" t="s">
        <v>202</v>
      </c>
      <c r="E128" s="148" t="s">
        <v>251</v>
      </c>
      <c r="F128" s="149" t="s">
        <v>252</v>
      </c>
      <c r="G128" s="150" t="s">
        <v>205</v>
      </c>
      <c r="H128" s="151">
        <v>443.00299999999999</v>
      </c>
      <c r="I128" s="152"/>
      <c r="J128" s="153">
        <f>ROUND(I128*H128,2)</f>
        <v>0</v>
      </c>
      <c r="K128" s="149" t="s">
        <v>211</v>
      </c>
      <c r="L128" s="31"/>
      <c r="M128" s="154" t="s">
        <v>1</v>
      </c>
      <c r="N128" s="155" t="s">
        <v>46</v>
      </c>
      <c r="O128" s="50"/>
      <c r="P128" s="156">
        <f>O128*H128</f>
        <v>0</v>
      </c>
      <c r="Q128" s="156">
        <v>0</v>
      </c>
      <c r="R128" s="156">
        <f>Q128*H128</f>
        <v>0</v>
      </c>
      <c r="S128" s="156">
        <v>0</v>
      </c>
      <c r="T128" s="157">
        <f>S128*H128</f>
        <v>0</v>
      </c>
      <c r="AR128" s="17" t="s">
        <v>103</v>
      </c>
      <c r="AT128" s="17" t="s">
        <v>202</v>
      </c>
      <c r="AU128" s="17" t="s">
        <v>99</v>
      </c>
      <c r="AY128" s="17" t="s">
        <v>198</v>
      </c>
      <c r="BE128" s="158">
        <f>IF(N128="základní",J128,0)</f>
        <v>0</v>
      </c>
      <c r="BF128" s="158">
        <f>IF(N128="snížená",J128,0)</f>
        <v>0</v>
      </c>
      <c r="BG128" s="158">
        <f>IF(N128="zákl. přenesená",J128,0)</f>
        <v>0</v>
      </c>
      <c r="BH128" s="158">
        <f>IF(N128="sníž. přenesená",J128,0)</f>
        <v>0</v>
      </c>
      <c r="BI128" s="158">
        <f>IF(N128="nulová",J128,0)</f>
        <v>0</v>
      </c>
      <c r="BJ128" s="17" t="s">
        <v>82</v>
      </c>
      <c r="BK128" s="158">
        <f>ROUND(I128*H128,2)</f>
        <v>0</v>
      </c>
      <c r="BL128" s="17" t="s">
        <v>103</v>
      </c>
      <c r="BM128" s="17" t="s">
        <v>253</v>
      </c>
    </row>
    <row r="129" spans="2:65" s="13" customFormat="1" ht="11.25">
      <c r="B129" s="168"/>
      <c r="D129" s="160" t="s">
        <v>207</v>
      </c>
      <c r="E129" s="169" t="s">
        <v>1</v>
      </c>
      <c r="F129" s="170" t="s">
        <v>254</v>
      </c>
      <c r="H129" s="169" t="s">
        <v>1</v>
      </c>
      <c r="I129" s="171"/>
      <c r="L129" s="168"/>
      <c r="M129" s="172"/>
      <c r="N129" s="173"/>
      <c r="O129" s="173"/>
      <c r="P129" s="173"/>
      <c r="Q129" s="173"/>
      <c r="R129" s="173"/>
      <c r="S129" s="173"/>
      <c r="T129" s="174"/>
      <c r="AT129" s="169" t="s">
        <v>207</v>
      </c>
      <c r="AU129" s="169" t="s">
        <v>99</v>
      </c>
      <c r="AV129" s="13" t="s">
        <v>82</v>
      </c>
      <c r="AW129" s="13" t="s">
        <v>36</v>
      </c>
      <c r="AX129" s="13" t="s">
        <v>75</v>
      </c>
      <c r="AY129" s="169" t="s">
        <v>198</v>
      </c>
    </row>
    <row r="130" spans="2:65" s="12" customFormat="1" ht="11.25">
      <c r="B130" s="159"/>
      <c r="D130" s="160" t="s">
        <v>207</v>
      </c>
      <c r="E130" s="161" t="s">
        <v>1</v>
      </c>
      <c r="F130" s="162" t="s">
        <v>1502</v>
      </c>
      <c r="H130" s="163">
        <v>42.734999999999999</v>
      </c>
      <c r="I130" s="164"/>
      <c r="L130" s="159"/>
      <c r="M130" s="165"/>
      <c r="N130" s="166"/>
      <c r="O130" s="166"/>
      <c r="P130" s="166"/>
      <c r="Q130" s="166"/>
      <c r="R130" s="166"/>
      <c r="S130" s="166"/>
      <c r="T130" s="167"/>
      <c r="AT130" s="161" t="s">
        <v>207</v>
      </c>
      <c r="AU130" s="161" t="s">
        <v>99</v>
      </c>
      <c r="AV130" s="12" t="s">
        <v>84</v>
      </c>
      <c r="AW130" s="12" t="s">
        <v>36</v>
      </c>
      <c r="AX130" s="12" t="s">
        <v>75</v>
      </c>
      <c r="AY130" s="161" t="s">
        <v>198</v>
      </c>
    </row>
    <row r="131" spans="2:65" s="12" customFormat="1" ht="11.25">
      <c r="B131" s="159"/>
      <c r="D131" s="160" t="s">
        <v>207</v>
      </c>
      <c r="E131" s="161" t="s">
        <v>1</v>
      </c>
      <c r="F131" s="162" t="s">
        <v>1503</v>
      </c>
      <c r="H131" s="163">
        <v>24.254999999999999</v>
      </c>
      <c r="I131" s="164"/>
      <c r="L131" s="159"/>
      <c r="M131" s="165"/>
      <c r="N131" s="166"/>
      <c r="O131" s="166"/>
      <c r="P131" s="166"/>
      <c r="Q131" s="166"/>
      <c r="R131" s="166"/>
      <c r="S131" s="166"/>
      <c r="T131" s="167"/>
      <c r="AT131" s="161" t="s">
        <v>207</v>
      </c>
      <c r="AU131" s="161" t="s">
        <v>99</v>
      </c>
      <c r="AV131" s="12" t="s">
        <v>84</v>
      </c>
      <c r="AW131" s="12" t="s">
        <v>36</v>
      </c>
      <c r="AX131" s="12" t="s">
        <v>75</v>
      </c>
      <c r="AY131" s="161" t="s">
        <v>198</v>
      </c>
    </row>
    <row r="132" spans="2:65" s="12" customFormat="1" ht="11.25">
      <c r="B132" s="159"/>
      <c r="D132" s="160" t="s">
        <v>207</v>
      </c>
      <c r="E132" s="161" t="s">
        <v>1</v>
      </c>
      <c r="F132" s="162" t="s">
        <v>1504</v>
      </c>
      <c r="H132" s="163">
        <v>0.97699999999999998</v>
      </c>
      <c r="I132" s="164"/>
      <c r="L132" s="159"/>
      <c r="M132" s="165"/>
      <c r="N132" s="166"/>
      <c r="O132" s="166"/>
      <c r="P132" s="166"/>
      <c r="Q132" s="166"/>
      <c r="R132" s="166"/>
      <c r="S132" s="166"/>
      <c r="T132" s="167"/>
      <c r="AT132" s="161" t="s">
        <v>207</v>
      </c>
      <c r="AU132" s="161" t="s">
        <v>99</v>
      </c>
      <c r="AV132" s="12" t="s">
        <v>84</v>
      </c>
      <c r="AW132" s="12" t="s">
        <v>36</v>
      </c>
      <c r="AX132" s="12" t="s">
        <v>75</v>
      </c>
      <c r="AY132" s="161" t="s">
        <v>198</v>
      </c>
    </row>
    <row r="133" spans="2:65" s="12" customFormat="1" ht="11.25">
      <c r="B133" s="159"/>
      <c r="D133" s="160" t="s">
        <v>207</v>
      </c>
      <c r="E133" s="161" t="s">
        <v>1</v>
      </c>
      <c r="F133" s="162" t="s">
        <v>1505</v>
      </c>
      <c r="H133" s="163">
        <v>14.785</v>
      </c>
      <c r="I133" s="164"/>
      <c r="L133" s="159"/>
      <c r="M133" s="165"/>
      <c r="N133" s="166"/>
      <c r="O133" s="166"/>
      <c r="P133" s="166"/>
      <c r="Q133" s="166"/>
      <c r="R133" s="166"/>
      <c r="S133" s="166"/>
      <c r="T133" s="167"/>
      <c r="AT133" s="161" t="s">
        <v>207</v>
      </c>
      <c r="AU133" s="161" t="s">
        <v>99</v>
      </c>
      <c r="AV133" s="12" t="s">
        <v>84</v>
      </c>
      <c r="AW133" s="12" t="s">
        <v>36</v>
      </c>
      <c r="AX133" s="12" t="s">
        <v>75</v>
      </c>
      <c r="AY133" s="161" t="s">
        <v>198</v>
      </c>
    </row>
    <row r="134" spans="2:65" s="15" customFormat="1" ht="11.25">
      <c r="B134" s="183"/>
      <c r="D134" s="160" t="s">
        <v>207</v>
      </c>
      <c r="E134" s="184" t="s">
        <v>1</v>
      </c>
      <c r="F134" s="185" t="s">
        <v>258</v>
      </c>
      <c r="H134" s="186">
        <v>82.751999999999995</v>
      </c>
      <c r="I134" s="187"/>
      <c r="L134" s="183"/>
      <c r="M134" s="188"/>
      <c r="N134" s="189"/>
      <c r="O134" s="189"/>
      <c r="P134" s="189"/>
      <c r="Q134" s="189"/>
      <c r="R134" s="189"/>
      <c r="S134" s="189"/>
      <c r="T134" s="190"/>
      <c r="AT134" s="184" t="s">
        <v>207</v>
      </c>
      <c r="AU134" s="184" t="s">
        <v>99</v>
      </c>
      <c r="AV134" s="15" t="s">
        <v>99</v>
      </c>
      <c r="AW134" s="15" t="s">
        <v>36</v>
      </c>
      <c r="AX134" s="15" t="s">
        <v>75</v>
      </c>
      <c r="AY134" s="184" t="s">
        <v>198</v>
      </c>
    </row>
    <row r="135" spans="2:65" s="13" customFormat="1" ht="11.25">
      <c r="B135" s="168"/>
      <c r="D135" s="160" t="s">
        <v>207</v>
      </c>
      <c r="E135" s="169" t="s">
        <v>1</v>
      </c>
      <c r="F135" s="170" t="s">
        <v>259</v>
      </c>
      <c r="H135" s="169" t="s">
        <v>1</v>
      </c>
      <c r="I135" s="171"/>
      <c r="L135" s="168"/>
      <c r="M135" s="172"/>
      <c r="N135" s="173"/>
      <c r="O135" s="173"/>
      <c r="P135" s="173"/>
      <c r="Q135" s="173"/>
      <c r="R135" s="173"/>
      <c r="S135" s="173"/>
      <c r="T135" s="174"/>
      <c r="AT135" s="169" t="s">
        <v>207</v>
      </c>
      <c r="AU135" s="169" t="s">
        <v>99</v>
      </c>
      <c r="AV135" s="13" t="s">
        <v>82</v>
      </c>
      <c r="AW135" s="13" t="s">
        <v>36</v>
      </c>
      <c r="AX135" s="13" t="s">
        <v>75</v>
      </c>
      <c r="AY135" s="169" t="s">
        <v>198</v>
      </c>
    </row>
    <row r="136" spans="2:65" s="12" customFormat="1" ht="11.25">
      <c r="B136" s="159"/>
      <c r="D136" s="160" t="s">
        <v>207</v>
      </c>
      <c r="E136" s="161" t="s">
        <v>1</v>
      </c>
      <c r="F136" s="162" t="s">
        <v>1506</v>
      </c>
      <c r="H136" s="163">
        <v>15.484999999999999</v>
      </c>
      <c r="I136" s="164"/>
      <c r="L136" s="159"/>
      <c r="M136" s="165"/>
      <c r="N136" s="166"/>
      <c r="O136" s="166"/>
      <c r="P136" s="166"/>
      <c r="Q136" s="166"/>
      <c r="R136" s="166"/>
      <c r="S136" s="166"/>
      <c r="T136" s="167"/>
      <c r="AT136" s="161" t="s">
        <v>207</v>
      </c>
      <c r="AU136" s="161" t="s">
        <v>99</v>
      </c>
      <c r="AV136" s="12" t="s">
        <v>84</v>
      </c>
      <c r="AW136" s="12" t="s">
        <v>36</v>
      </c>
      <c r="AX136" s="12" t="s">
        <v>75</v>
      </c>
      <c r="AY136" s="161" t="s">
        <v>198</v>
      </c>
    </row>
    <row r="137" spans="2:65" s="12" customFormat="1" ht="11.25">
      <c r="B137" s="159"/>
      <c r="D137" s="160" t="s">
        <v>207</v>
      </c>
      <c r="E137" s="161" t="s">
        <v>1</v>
      </c>
      <c r="F137" s="162" t="s">
        <v>1507</v>
      </c>
      <c r="H137" s="163">
        <v>244.2</v>
      </c>
      <c r="I137" s="164"/>
      <c r="L137" s="159"/>
      <c r="M137" s="165"/>
      <c r="N137" s="166"/>
      <c r="O137" s="166"/>
      <c r="P137" s="166"/>
      <c r="Q137" s="166"/>
      <c r="R137" s="166"/>
      <c r="S137" s="166"/>
      <c r="T137" s="167"/>
      <c r="AT137" s="161" t="s">
        <v>207</v>
      </c>
      <c r="AU137" s="161" t="s">
        <v>99</v>
      </c>
      <c r="AV137" s="12" t="s">
        <v>84</v>
      </c>
      <c r="AW137" s="12" t="s">
        <v>36</v>
      </c>
      <c r="AX137" s="12" t="s">
        <v>75</v>
      </c>
      <c r="AY137" s="161" t="s">
        <v>198</v>
      </c>
    </row>
    <row r="138" spans="2:65" s="12" customFormat="1" ht="11.25">
      <c r="B138" s="159"/>
      <c r="D138" s="160" t="s">
        <v>207</v>
      </c>
      <c r="E138" s="161" t="s">
        <v>1</v>
      </c>
      <c r="F138" s="162" t="s">
        <v>1508</v>
      </c>
      <c r="H138" s="163">
        <v>51.281999999999996</v>
      </c>
      <c r="I138" s="164"/>
      <c r="L138" s="159"/>
      <c r="M138" s="165"/>
      <c r="N138" s="166"/>
      <c r="O138" s="166"/>
      <c r="P138" s="166"/>
      <c r="Q138" s="166"/>
      <c r="R138" s="166"/>
      <c r="S138" s="166"/>
      <c r="T138" s="167"/>
      <c r="AT138" s="161" t="s">
        <v>207</v>
      </c>
      <c r="AU138" s="161" t="s">
        <v>99</v>
      </c>
      <c r="AV138" s="12" t="s">
        <v>84</v>
      </c>
      <c r="AW138" s="12" t="s">
        <v>36</v>
      </c>
      <c r="AX138" s="12" t="s">
        <v>75</v>
      </c>
      <c r="AY138" s="161" t="s">
        <v>198</v>
      </c>
    </row>
    <row r="139" spans="2:65" s="12" customFormat="1" ht="11.25">
      <c r="B139" s="159"/>
      <c r="D139" s="160" t="s">
        <v>207</v>
      </c>
      <c r="E139" s="161" t="s">
        <v>1</v>
      </c>
      <c r="F139" s="162" t="s">
        <v>1509</v>
      </c>
      <c r="H139" s="163">
        <v>49.283999999999999</v>
      </c>
      <c r="I139" s="164"/>
      <c r="L139" s="159"/>
      <c r="M139" s="165"/>
      <c r="N139" s="166"/>
      <c r="O139" s="166"/>
      <c r="P139" s="166"/>
      <c r="Q139" s="166"/>
      <c r="R139" s="166"/>
      <c r="S139" s="166"/>
      <c r="T139" s="167"/>
      <c r="AT139" s="161" t="s">
        <v>207</v>
      </c>
      <c r="AU139" s="161" t="s">
        <v>99</v>
      </c>
      <c r="AV139" s="12" t="s">
        <v>84</v>
      </c>
      <c r="AW139" s="12" t="s">
        <v>36</v>
      </c>
      <c r="AX139" s="12" t="s">
        <v>75</v>
      </c>
      <c r="AY139" s="161" t="s">
        <v>198</v>
      </c>
    </row>
    <row r="140" spans="2:65" s="15" customFormat="1" ht="11.25">
      <c r="B140" s="183"/>
      <c r="D140" s="160" t="s">
        <v>207</v>
      </c>
      <c r="E140" s="184" t="s">
        <v>1</v>
      </c>
      <c r="F140" s="185" t="s">
        <v>258</v>
      </c>
      <c r="H140" s="186">
        <v>360.25099999999998</v>
      </c>
      <c r="I140" s="187"/>
      <c r="L140" s="183"/>
      <c r="M140" s="188"/>
      <c r="N140" s="189"/>
      <c r="O140" s="189"/>
      <c r="P140" s="189"/>
      <c r="Q140" s="189"/>
      <c r="R140" s="189"/>
      <c r="S140" s="189"/>
      <c r="T140" s="190"/>
      <c r="AT140" s="184" t="s">
        <v>207</v>
      </c>
      <c r="AU140" s="184" t="s">
        <v>99</v>
      </c>
      <c r="AV140" s="15" t="s">
        <v>99</v>
      </c>
      <c r="AW140" s="15" t="s">
        <v>36</v>
      </c>
      <c r="AX140" s="15" t="s">
        <v>75</v>
      </c>
      <c r="AY140" s="184" t="s">
        <v>198</v>
      </c>
    </row>
    <row r="141" spans="2:65" s="14" customFormat="1" ht="11.25">
      <c r="B141" s="175"/>
      <c r="D141" s="160" t="s">
        <v>207</v>
      </c>
      <c r="E141" s="176" t="s">
        <v>1</v>
      </c>
      <c r="F141" s="177" t="s">
        <v>227</v>
      </c>
      <c r="H141" s="178">
        <v>443.00299999999999</v>
      </c>
      <c r="I141" s="179"/>
      <c r="L141" s="175"/>
      <c r="M141" s="180"/>
      <c r="N141" s="181"/>
      <c r="O141" s="181"/>
      <c r="P141" s="181"/>
      <c r="Q141" s="181"/>
      <c r="R141" s="181"/>
      <c r="S141" s="181"/>
      <c r="T141" s="182"/>
      <c r="AT141" s="176" t="s">
        <v>207</v>
      </c>
      <c r="AU141" s="176" t="s">
        <v>99</v>
      </c>
      <c r="AV141" s="14" t="s">
        <v>103</v>
      </c>
      <c r="AW141" s="14" t="s">
        <v>36</v>
      </c>
      <c r="AX141" s="14" t="s">
        <v>82</v>
      </c>
      <c r="AY141" s="176" t="s">
        <v>198</v>
      </c>
    </row>
    <row r="142" spans="2:65" s="1" customFormat="1" ht="16.5" customHeight="1">
      <c r="B142" s="146"/>
      <c r="C142" s="147" t="s">
        <v>233</v>
      </c>
      <c r="D142" s="147" t="s">
        <v>202</v>
      </c>
      <c r="E142" s="148" t="s">
        <v>264</v>
      </c>
      <c r="F142" s="149" t="s">
        <v>265</v>
      </c>
      <c r="G142" s="150" t="s">
        <v>205</v>
      </c>
      <c r="H142" s="151">
        <v>443.00299999999999</v>
      </c>
      <c r="I142" s="152"/>
      <c r="J142" s="153">
        <f>ROUND(I142*H142,2)</f>
        <v>0</v>
      </c>
      <c r="K142" s="149" t="s">
        <v>211</v>
      </c>
      <c r="L142" s="31"/>
      <c r="M142" s="154" t="s">
        <v>1</v>
      </c>
      <c r="N142" s="155" t="s">
        <v>46</v>
      </c>
      <c r="O142" s="50"/>
      <c r="P142" s="156">
        <f>O142*H142</f>
        <v>0</v>
      </c>
      <c r="Q142" s="156">
        <v>0</v>
      </c>
      <c r="R142" s="156">
        <f>Q142*H142</f>
        <v>0</v>
      </c>
      <c r="S142" s="156">
        <v>0</v>
      </c>
      <c r="T142" s="157">
        <f>S142*H142</f>
        <v>0</v>
      </c>
      <c r="AR142" s="17" t="s">
        <v>103</v>
      </c>
      <c r="AT142" s="17" t="s">
        <v>202</v>
      </c>
      <c r="AU142" s="17" t="s">
        <v>99</v>
      </c>
      <c r="AY142" s="17" t="s">
        <v>198</v>
      </c>
      <c r="BE142" s="158">
        <f>IF(N142="základní",J142,0)</f>
        <v>0</v>
      </c>
      <c r="BF142" s="158">
        <f>IF(N142="snížená",J142,0)</f>
        <v>0</v>
      </c>
      <c r="BG142" s="158">
        <f>IF(N142="zákl. přenesená",J142,0)</f>
        <v>0</v>
      </c>
      <c r="BH142" s="158">
        <f>IF(N142="sníž. přenesená",J142,0)</f>
        <v>0</v>
      </c>
      <c r="BI142" s="158">
        <f>IF(N142="nulová",J142,0)</f>
        <v>0</v>
      </c>
      <c r="BJ142" s="17" t="s">
        <v>82</v>
      </c>
      <c r="BK142" s="158">
        <f>ROUND(I142*H142,2)</f>
        <v>0</v>
      </c>
      <c r="BL142" s="17" t="s">
        <v>103</v>
      </c>
      <c r="BM142" s="17" t="s">
        <v>266</v>
      </c>
    </row>
    <row r="143" spans="2:65" s="12" customFormat="1" ht="11.25">
      <c r="B143" s="159"/>
      <c r="D143" s="160" t="s">
        <v>207</v>
      </c>
      <c r="E143" s="161" t="s">
        <v>1</v>
      </c>
      <c r="F143" s="162" t="s">
        <v>1510</v>
      </c>
      <c r="H143" s="163">
        <v>443.00299999999999</v>
      </c>
      <c r="I143" s="164"/>
      <c r="L143" s="159"/>
      <c r="M143" s="165"/>
      <c r="N143" s="166"/>
      <c r="O143" s="166"/>
      <c r="P143" s="166"/>
      <c r="Q143" s="166"/>
      <c r="R143" s="166"/>
      <c r="S143" s="166"/>
      <c r="T143" s="167"/>
      <c r="AT143" s="161" t="s">
        <v>207</v>
      </c>
      <c r="AU143" s="161" t="s">
        <v>99</v>
      </c>
      <c r="AV143" s="12" t="s">
        <v>84</v>
      </c>
      <c r="AW143" s="12" t="s">
        <v>36</v>
      </c>
      <c r="AX143" s="12" t="s">
        <v>82</v>
      </c>
      <c r="AY143" s="161" t="s">
        <v>198</v>
      </c>
    </row>
    <row r="144" spans="2:65" s="1" customFormat="1" ht="16.5" customHeight="1">
      <c r="B144" s="146"/>
      <c r="C144" s="147" t="s">
        <v>239</v>
      </c>
      <c r="D144" s="147" t="s">
        <v>202</v>
      </c>
      <c r="E144" s="148" t="s">
        <v>269</v>
      </c>
      <c r="F144" s="149" t="s">
        <v>270</v>
      </c>
      <c r="G144" s="150" t="s">
        <v>205</v>
      </c>
      <c r="H144" s="151">
        <v>66.45</v>
      </c>
      <c r="I144" s="152"/>
      <c r="J144" s="153">
        <f>ROUND(I144*H144,2)</f>
        <v>0</v>
      </c>
      <c r="K144" s="149" t="s">
        <v>211</v>
      </c>
      <c r="L144" s="31"/>
      <c r="M144" s="154" t="s">
        <v>1</v>
      </c>
      <c r="N144" s="155" t="s">
        <v>46</v>
      </c>
      <c r="O144" s="50"/>
      <c r="P144" s="156">
        <f>O144*H144</f>
        <v>0</v>
      </c>
      <c r="Q144" s="156">
        <v>0</v>
      </c>
      <c r="R144" s="156">
        <f>Q144*H144</f>
        <v>0</v>
      </c>
      <c r="S144" s="156">
        <v>0</v>
      </c>
      <c r="T144" s="157">
        <f>S144*H144</f>
        <v>0</v>
      </c>
      <c r="AR144" s="17" t="s">
        <v>103</v>
      </c>
      <c r="AT144" s="17" t="s">
        <v>202</v>
      </c>
      <c r="AU144" s="17" t="s">
        <v>99</v>
      </c>
      <c r="AY144" s="17" t="s">
        <v>198</v>
      </c>
      <c r="BE144" s="158">
        <f>IF(N144="základní",J144,0)</f>
        <v>0</v>
      </c>
      <c r="BF144" s="158">
        <f>IF(N144="snížená",J144,0)</f>
        <v>0</v>
      </c>
      <c r="BG144" s="158">
        <f>IF(N144="zákl. přenesená",J144,0)</f>
        <v>0</v>
      </c>
      <c r="BH144" s="158">
        <f>IF(N144="sníž. přenesená",J144,0)</f>
        <v>0</v>
      </c>
      <c r="BI144" s="158">
        <f>IF(N144="nulová",J144,0)</f>
        <v>0</v>
      </c>
      <c r="BJ144" s="17" t="s">
        <v>82</v>
      </c>
      <c r="BK144" s="158">
        <f>ROUND(I144*H144,2)</f>
        <v>0</v>
      </c>
      <c r="BL144" s="17" t="s">
        <v>103</v>
      </c>
      <c r="BM144" s="17" t="s">
        <v>271</v>
      </c>
    </row>
    <row r="145" spans="2:65" s="13" customFormat="1" ht="11.25">
      <c r="B145" s="168"/>
      <c r="D145" s="160" t="s">
        <v>207</v>
      </c>
      <c r="E145" s="169" t="s">
        <v>1</v>
      </c>
      <c r="F145" s="170" t="s">
        <v>272</v>
      </c>
      <c r="H145" s="169" t="s">
        <v>1</v>
      </c>
      <c r="I145" s="171"/>
      <c r="L145" s="168"/>
      <c r="M145" s="172"/>
      <c r="N145" s="173"/>
      <c r="O145" s="173"/>
      <c r="P145" s="173"/>
      <c r="Q145" s="173"/>
      <c r="R145" s="173"/>
      <c r="S145" s="173"/>
      <c r="T145" s="174"/>
      <c r="AT145" s="169" t="s">
        <v>207</v>
      </c>
      <c r="AU145" s="169" t="s">
        <v>99</v>
      </c>
      <c r="AV145" s="13" t="s">
        <v>82</v>
      </c>
      <c r="AW145" s="13" t="s">
        <v>36</v>
      </c>
      <c r="AX145" s="13" t="s">
        <v>75</v>
      </c>
      <c r="AY145" s="169" t="s">
        <v>198</v>
      </c>
    </row>
    <row r="146" spans="2:65" s="12" customFormat="1" ht="11.25">
      <c r="B146" s="159"/>
      <c r="D146" s="160" t="s">
        <v>207</v>
      </c>
      <c r="E146" s="161" t="s">
        <v>1</v>
      </c>
      <c r="F146" s="162" t="s">
        <v>1511</v>
      </c>
      <c r="H146" s="163">
        <v>66.45</v>
      </c>
      <c r="I146" s="164"/>
      <c r="L146" s="159"/>
      <c r="M146" s="165"/>
      <c r="N146" s="166"/>
      <c r="O146" s="166"/>
      <c r="P146" s="166"/>
      <c r="Q146" s="166"/>
      <c r="R146" s="166"/>
      <c r="S146" s="166"/>
      <c r="T146" s="167"/>
      <c r="AT146" s="161" t="s">
        <v>207</v>
      </c>
      <c r="AU146" s="161" t="s">
        <v>99</v>
      </c>
      <c r="AV146" s="12" t="s">
        <v>84</v>
      </c>
      <c r="AW146" s="12" t="s">
        <v>36</v>
      </c>
      <c r="AX146" s="12" t="s">
        <v>82</v>
      </c>
      <c r="AY146" s="161" t="s">
        <v>198</v>
      </c>
    </row>
    <row r="147" spans="2:65" s="11" customFormat="1" ht="22.9" customHeight="1">
      <c r="B147" s="133"/>
      <c r="D147" s="134" t="s">
        <v>74</v>
      </c>
      <c r="E147" s="144" t="s">
        <v>228</v>
      </c>
      <c r="F147" s="144" t="s">
        <v>392</v>
      </c>
      <c r="I147" s="136"/>
      <c r="J147" s="145">
        <f>BK147</f>
        <v>0</v>
      </c>
      <c r="L147" s="133"/>
      <c r="M147" s="138"/>
      <c r="N147" s="139"/>
      <c r="O147" s="139"/>
      <c r="P147" s="140">
        <f>P148+P183+P198+P213+P228</f>
        <v>0</v>
      </c>
      <c r="Q147" s="139"/>
      <c r="R147" s="140">
        <f>R148+R183+R198+R213+R228</f>
        <v>977.71460300000001</v>
      </c>
      <c r="S147" s="139"/>
      <c r="T147" s="141">
        <f>T148+T183+T198+T213+T228</f>
        <v>0</v>
      </c>
      <c r="AR147" s="134" t="s">
        <v>82</v>
      </c>
      <c r="AT147" s="142" t="s">
        <v>74</v>
      </c>
      <c r="AU147" s="142" t="s">
        <v>82</v>
      </c>
      <c r="AY147" s="134" t="s">
        <v>198</v>
      </c>
      <c r="BK147" s="143">
        <f>BK148+BK183+BK198+BK213+BK228</f>
        <v>0</v>
      </c>
    </row>
    <row r="148" spans="2:65" s="11" customFormat="1" ht="20.85" customHeight="1">
      <c r="B148" s="133"/>
      <c r="D148" s="134" t="s">
        <v>74</v>
      </c>
      <c r="E148" s="144" t="s">
        <v>393</v>
      </c>
      <c r="F148" s="144" t="s">
        <v>394</v>
      </c>
      <c r="I148" s="136"/>
      <c r="J148" s="145">
        <f>BK148</f>
        <v>0</v>
      </c>
      <c r="L148" s="133"/>
      <c r="M148" s="138"/>
      <c r="N148" s="139"/>
      <c r="O148" s="139"/>
      <c r="P148" s="140">
        <f>SUM(P149:P182)</f>
        <v>0</v>
      </c>
      <c r="Q148" s="139"/>
      <c r="R148" s="140">
        <f>SUM(R149:R182)</f>
        <v>882.61400000000003</v>
      </c>
      <c r="S148" s="139"/>
      <c r="T148" s="141">
        <f>SUM(T149:T182)</f>
        <v>0</v>
      </c>
      <c r="AR148" s="134" t="s">
        <v>82</v>
      </c>
      <c r="AT148" s="142" t="s">
        <v>74</v>
      </c>
      <c r="AU148" s="142" t="s">
        <v>84</v>
      </c>
      <c r="AY148" s="134" t="s">
        <v>198</v>
      </c>
      <c r="BK148" s="143">
        <f>SUM(BK149:BK182)</f>
        <v>0</v>
      </c>
    </row>
    <row r="149" spans="2:65" s="1" customFormat="1" ht="16.5" customHeight="1">
      <c r="B149" s="146"/>
      <c r="C149" s="147" t="s">
        <v>250</v>
      </c>
      <c r="D149" s="147" t="s">
        <v>202</v>
      </c>
      <c r="E149" s="148" t="s">
        <v>396</v>
      </c>
      <c r="F149" s="149" t="s">
        <v>397</v>
      </c>
      <c r="G149" s="150" t="s">
        <v>242</v>
      </c>
      <c r="H149" s="151">
        <v>1269.825</v>
      </c>
      <c r="I149" s="152"/>
      <c r="J149" s="153">
        <f>ROUND(I149*H149,2)</f>
        <v>0</v>
      </c>
      <c r="K149" s="149" t="s">
        <v>211</v>
      </c>
      <c r="L149" s="31"/>
      <c r="M149" s="154" t="s">
        <v>1</v>
      </c>
      <c r="N149" s="155" t="s">
        <v>46</v>
      </c>
      <c r="O149" s="50"/>
      <c r="P149" s="156">
        <f>O149*H149</f>
        <v>0</v>
      </c>
      <c r="Q149" s="156">
        <v>0</v>
      </c>
      <c r="R149" s="156">
        <f>Q149*H149</f>
        <v>0</v>
      </c>
      <c r="S149" s="156">
        <v>0</v>
      </c>
      <c r="T149" s="157">
        <f>S149*H149</f>
        <v>0</v>
      </c>
      <c r="AR149" s="17" t="s">
        <v>103</v>
      </c>
      <c r="AT149" s="17" t="s">
        <v>202</v>
      </c>
      <c r="AU149" s="17" t="s">
        <v>99</v>
      </c>
      <c r="AY149" s="17" t="s">
        <v>198</v>
      </c>
      <c r="BE149" s="158">
        <f>IF(N149="základní",J149,0)</f>
        <v>0</v>
      </c>
      <c r="BF149" s="158">
        <f>IF(N149="snížená",J149,0)</f>
        <v>0</v>
      </c>
      <c r="BG149" s="158">
        <f>IF(N149="zákl. přenesená",J149,0)</f>
        <v>0</v>
      </c>
      <c r="BH149" s="158">
        <f>IF(N149="sníž. přenesená",J149,0)</f>
        <v>0</v>
      </c>
      <c r="BI149" s="158">
        <f>IF(N149="nulová",J149,0)</f>
        <v>0</v>
      </c>
      <c r="BJ149" s="17" t="s">
        <v>82</v>
      </c>
      <c r="BK149" s="158">
        <f>ROUND(I149*H149,2)</f>
        <v>0</v>
      </c>
      <c r="BL149" s="17" t="s">
        <v>103</v>
      </c>
      <c r="BM149" s="17" t="s">
        <v>398</v>
      </c>
    </row>
    <row r="150" spans="2:65" s="13" customFormat="1" ht="11.25">
      <c r="B150" s="168"/>
      <c r="D150" s="160" t="s">
        <v>207</v>
      </c>
      <c r="E150" s="169" t="s">
        <v>1</v>
      </c>
      <c r="F150" s="170" t="s">
        <v>399</v>
      </c>
      <c r="H150" s="169" t="s">
        <v>1</v>
      </c>
      <c r="I150" s="171"/>
      <c r="L150" s="168"/>
      <c r="M150" s="172"/>
      <c r="N150" s="173"/>
      <c r="O150" s="173"/>
      <c r="P150" s="173"/>
      <c r="Q150" s="173"/>
      <c r="R150" s="173"/>
      <c r="S150" s="173"/>
      <c r="T150" s="174"/>
      <c r="AT150" s="169" t="s">
        <v>207</v>
      </c>
      <c r="AU150" s="169" t="s">
        <v>99</v>
      </c>
      <c r="AV150" s="13" t="s">
        <v>82</v>
      </c>
      <c r="AW150" s="13" t="s">
        <v>36</v>
      </c>
      <c r="AX150" s="13" t="s">
        <v>75</v>
      </c>
      <c r="AY150" s="169" t="s">
        <v>198</v>
      </c>
    </row>
    <row r="151" spans="2:65" s="12" customFormat="1" ht="11.25">
      <c r="B151" s="159"/>
      <c r="D151" s="160" t="s">
        <v>207</v>
      </c>
      <c r="E151" s="161" t="s">
        <v>1</v>
      </c>
      <c r="F151" s="162" t="s">
        <v>1512</v>
      </c>
      <c r="H151" s="163">
        <v>1221</v>
      </c>
      <c r="I151" s="164"/>
      <c r="L151" s="159"/>
      <c r="M151" s="165"/>
      <c r="N151" s="166"/>
      <c r="O151" s="166"/>
      <c r="P151" s="166"/>
      <c r="Q151" s="166"/>
      <c r="R151" s="166"/>
      <c r="S151" s="166"/>
      <c r="T151" s="167"/>
      <c r="AT151" s="161" t="s">
        <v>207</v>
      </c>
      <c r="AU151" s="161" t="s">
        <v>99</v>
      </c>
      <c r="AV151" s="12" t="s">
        <v>84</v>
      </c>
      <c r="AW151" s="12" t="s">
        <v>36</v>
      </c>
      <c r="AX151" s="12" t="s">
        <v>75</v>
      </c>
      <c r="AY151" s="161" t="s">
        <v>198</v>
      </c>
    </row>
    <row r="152" spans="2:65" s="12" customFormat="1" ht="11.25">
      <c r="B152" s="159"/>
      <c r="D152" s="160" t="s">
        <v>207</v>
      </c>
      <c r="E152" s="161" t="s">
        <v>1</v>
      </c>
      <c r="F152" s="162" t="s">
        <v>1513</v>
      </c>
      <c r="H152" s="163">
        <v>48.825000000000003</v>
      </c>
      <c r="I152" s="164"/>
      <c r="L152" s="159"/>
      <c r="M152" s="165"/>
      <c r="N152" s="166"/>
      <c r="O152" s="166"/>
      <c r="P152" s="166"/>
      <c r="Q152" s="166"/>
      <c r="R152" s="166"/>
      <c r="S152" s="166"/>
      <c r="T152" s="167"/>
      <c r="AT152" s="161" t="s">
        <v>207</v>
      </c>
      <c r="AU152" s="161" t="s">
        <v>99</v>
      </c>
      <c r="AV152" s="12" t="s">
        <v>84</v>
      </c>
      <c r="AW152" s="12" t="s">
        <v>36</v>
      </c>
      <c r="AX152" s="12" t="s">
        <v>75</v>
      </c>
      <c r="AY152" s="161" t="s">
        <v>198</v>
      </c>
    </row>
    <row r="153" spans="2:65" s="14" customFormat="1" ht="11.25">
      <c r="B153" s="175"/>
      <c r="D153" s="160" t="s">
        <v>207</v>
      </c>
      <c r="E153" s="176" t="s">
        <v>1</v>
      </c>
      <c r="F153" s="177" t="s">
        <v>227</v>
      </c>
      <c r="H153" s="178">
        <v>1269.825</v>
      </c>
      <c r="I153" s="179"/>
      <c r="L153" s="175"/>
      <c r="M153" s="180"/>
      <c r="N153" s="181"/>
      <c r="O153" s="181"/>
      <c r="P153" s="181"/>
      <c r="Q153" s="181"/>
      <c r="R153" s="181"/>
      <c r="S153" s="181"/>
      <c r="T153" s="182"/>
      <c r="AT153" s="176" t="s">
        <v>207</v>
      </c>
      <c r="AU153" s="176" t="s">
        <v>99</v>
      </c>
      <c r="AV153" s="14" t="s">
        <v>103</v>
      </c>
      <c r="AW153" s="14" t="s">
        <v>36</v>
      </c>
      <c r="AX153" s="14" t="s">
        <v>82</v>
      </c>
      <c r="AY153" s="176" t="s">
        <v>198</v>
      </c>
    </row>
    <row r="154" spans="2:65" s="1" customFormat="1" ht="16.5" customHeight="1">
      <c r="B154" s="146"/>
      <c r="C154" s="147" t="s">
        <v>263</v>
      </c>
      <c r="D154" s="147" t="s">
        <v>202</v>
      </c>
      <c r="E154" s="148" t="s">
        <v>1120</v>
      </c>
      <c r="F154" s="149" t="s">
        <v>1121</v>
      </c>
      <c r="G154" s="150" t="s">
        <v>242</v>
      </c>
      <c r="H154" s="151">
        <v>123.21</v>
      </c>
      <c r="I154" s="152"/>
      <c r="J154" s="153">
        <f>ROUND(I154*H154,2)</f>
        <v>0</v>
      </c>
      <c r="K154" s="149" t="s">
        <v>211</v>
      </c>
      <c r="L154" s="31"/>
      <c r="M154" s="154" t="s">
        <v>1</v>
      </c>
      <c r="N154" s="155" t="s">
        <v>46</v>
      </c>
      <c r="O154" s="50"/>
      <c r="P154" s="156">
        <f>O154*H154</f>
        <v>0</v>
      </c>
      <c r="Q154" s="156">
        <v>0</v>
      </c>
      <c r="R154" s="156">
        <f>Q154*H154</f>
        <v>0</v>
      </c>
      <c r="S154" s="156">
        <v>0</v>
      </c>
      <c r="T154" s="157">
        <f>S154*H154</f>
        <v>0</v>
      </c>
      <c r="AR154" s="17" t="s">
        <v>103</v>
      </c>
      <c r="AT154" s="17" t="s">
        <v>202</v>
      </c>
      <c r="AU154" s="17" t="s">
        <v>99</v>
      </c>
      <c r="AY154" s="17" t="s">
        <v>198</v>
      </c>
      <c r="BE154" s="158">
        <f>IF(N154="základní",J154,0)</f>
        <v>0</v>
      </c>
      <c r="BF154" s="158">
        <f>IF(N154="snížená",J154,0)</f>
        <v>0</v>
      </c>
      <c r="BG154" s="158">
        <f>IF(N154="zákl. přenesená",J154,0)</f>
        <v>0</v>
      </c>
      <c r="BH154" s="158">
        <f>IF(N154="sníž. přenesená",J154,0)</f>
        <v>0</v>
      </c>
      <c r="BI154" s="158">
        <f>IF(N154="nulová",J154,0)</f>
        <v>0</v>
      </c>
      <c r="BJ154" s="17" t="s">
        <v>82</v>
      </c>
      <c r="BK154" s="158">
        <f>ROUND(I154*H154,2)</f>
        <v>0</v>
      </c>
      <c r="BL154" s="17" t="s">
        <v>103</v>
      </c>
      <c r="BM154" s="17" t="s">
        <v>1122</v>
      </c>
    </row>
    <row r="155" spans="2:65" s="13" customFormat="1" ht="11.25">
      <c r="B155" s="168"/>
      <c r="D155" s="160" t="s">
        <v>207</v>
      </c>
      <c r="E155" s="169" t="s">
        <v>1</v>
      </c>
      <c r="F155" s="170" t="s">
        <v>399</v>
      </c>
      <c r="H155" s="169" t="s">
        <v>1</v>
      </c>
      <c r="I155" s="171"/>
      <c r="L155" s="168"/>
      <c r="M155" s="172"/>
      <c r="N155" s="173"/>
      <c r="O155" s="173"/>
      <c r="P155" s="173"/>
      <c r="Q155" s="173"/>
      <c r="R155" s="173"/>
      <c r="S155" s="173"/>
      <c r="T155" s="174"/>
      <c r="AT155" s="169" t="s">
        <v>207</v>
      </c>
      <c r="AU155" s="169" t="s">
        <v>99</v>
      </c>
      <c r="AV155" s="13" t="s">
        <v>82</v>
      </c>
      <c r="AW155" s="13" t="s">
        <v>36</v>
      </c>
      <c r="AX155" s="13" t="s">
        <v>75</v>
      </c>
      <c r="AY155" s="169" t="s">
        <v>198</v>
      </c>
    </row>
    <row r="156" spans="2:65" s="12" customFormat="1" ht="11.25">
      <c r="B156" s="159"/>
      <c r="D156" s="160" t="s">
        <v>207</v>
      </c>
      <c r="E156" s="161" t="s">
        <v>1</v>
      </c>
      <c r="F156" s="162" t="s">
        <v>1501</v>
      </c>
      <c r="H156" s="163">
        <v>123.21</v>
      </c>
      <c r="I156" s="164"/>
      <c r="L156" s="159"/>
      <c r="M156" s="165"/>
      <c r="N156" s="166"/>
      <c r="O156" s="166"/>
      <c r="P156" s="166"/>
      <c r="Q156" s="166"/>
      <c r="R156" s="166"/>
      <c r="S156" s="166"/>
      <c r="T156" s="167"/>
      <c r="AT156" s="161" t="s">
        <v>207</v>
      </c>
      <c r="AU156" s="161" t="s">
        <v>99</v>
      </c>
      <c r="AV156" s="12" t="s">
        <v>84</v>
      </c>
      <c r="AW156" s="12" t="s">
        <v>36</v>
      </c>
      <c r="AX156" s="12" t="s">
        <v>82</v>
      </c>
      <c r="AY156" s="161" t="s">
        <v>198</v>
      </c>
    </row>
    <row r="157" spans="2:65" s="1" customFormat="1" ht="16.5" customHeight="1">
      <c r="B157" s="146"/>
      <c r="C157" s="147" t="s">
        <v>268</v>
      </c>
      <c r="D157" s="147" t="s">
        <v>202</v>
      </c>
      <c r="E157" s="148" t="s">
        <v>403</v>
      </c>
      <c r="F157" s="149" t="s">
        <v>404</v>
      </c>
      <c r="G157" s="150" t="s">
        <v>242</v>
      </c>
      <c r="H157" s="151">
        <v>198.77500000000001</v>
      </c>
      <c r="I157" s="152"/>
      <c r="J157" s="153">
        <f>ROUND(I157*H157,2)</f>
        <v>0</v>
      </c>
      <c r="K157" s="149" t="s">
        <v>211</v>
      </c>
      <c r="L157" s="31"/>
      <c r="M157" s="154" t="s">
        <v>1</v>
      </c>
      <c r="N157" s="155" t="s">
        <v>46</v>
      </c>
      <c r="O157" s="50"/>
      <c r="P157" s="156">
        <f>O157*H157</f>
        <v>0</v>
      </c>
      <c r="Q157" s="156">
        <v>0</v>
      </c>
      <c r="R157" s="156">
        <f>Q157*H157</f>
        <v>0</v>
      </c>
      <c r="S157" s="156">
        <v>0</v>
      </c>
      <c r="T157" s="157">
        <f>S157*H157</f>
        <v>0</v>
      </c>
      <c r="AR157" s="17" t="s">
        <v>103</v>
      </c>
      <c r="AT157" s="17" t="s">
        <v>202</v>
      </c>
      <c r="AU157" s="17" t="s">
        <v>99</v>
      </c>
      <c r="AY157" s="17" t="s">
        <v>198</v>
      </c>
      <c r="BE157" s="158">
        <f>IF(N157="základní",J157,0)</f>
        <v>0</v>
      </c>
      <c r="BF157" s="158">
        <f>IF(N157="snížená",J157,0)</f>
        <v>0</v>
      </c>
      <c r="BG157" s="158">
        <f>IF(N157="zákl. přenesená",J157,0)</f>
        <v>0</v>
      </c>
      <c r="BH157" s="158">
        <f>IF(N157="sníž. přenesená",J157,0)</f>
        <v>0</v>
      </c>
      <c r="BI157" s="158">
        <f>IF(N157="nulová",J157,0)</f>
        <v>0</v>
      </c>
      <c r="BJ157" s="17" t="s">
        <v>82</v>
      </c>
      <c r="BK157" s="158">
        <f>ROUND(I157*H157,2)</f>
        <v>0</v>
      </c>
      <c r="BL157" s="17" t="s">
        <v>103</v>
      </c>
      <c r="BM157" s="17" t="s">
        <v>405</v>
      </c>
    </row>
    <row r="158" spans="2:65" s="13" customFormat="1" ht="11.25">
      <c r="B158" s="168"/>
      <c r="D158" s="160" t="s">
        <v>207</v>
      </c>
      <c r="E158" s="169" t="s">
        <v>1</v>
      </c>
      <c r="F158" s="170" t="s">
        <v>399</v>
      </c>
      <c r="H158" s="169" t="s">
        <v>1</v>
      </c>
      <c r="I158" s="171"/>
      <c r="L158" s="168"/>
      <c r="M158" s="172"/>
      <c r="N158" s="173"/>
      <c r="O158" s="173"/>
      <c r="P158" s="173"/>
      <c r="Q158" s="173"/>
      <c r="R158" s="173"/>
      <c r="S158" s="173"/>
      <c r="T158" s="174"/>
      <c r="AT158" s="169" t="s">
        <v>207</v>
      </c>
      <c r="AU158" s="169" t="s">
        <v>99</v>
      </c>
      <c r="AV158" s="13" t="s">
        <v>82</v>
      </c>
      <c r="AW158" s="13" t="s">
        <v>36</v>
      </c>
      <c r="AX158" s="13" t="s">
        <v>75</v>
      </c>
      <c r="AY158" s="169" t="s">
        <v>198</v>
      </c>
    </row>
    <row r="159" spans="2:65" s="12" customFormat="1" ht="11.25">
      <c r="B159" s="159"/>
      <c r="D159" s="160" t="s">
        <v>207</v>
      </c>
      <c r="E159" s="161" t="s">
        <v>1</v>
      </c>
      <c r="F159" s="162" t="s">
        <v>1514</v>
      </c>
      <c r="H159" s="163">
        <v>121.27500000000001</v>
      </c>
      <c r="I159" s="164"/>
      <c r="L159" s="159"/>
      <c r="M159" s="165"/>
      <c r="N159" s="166"/>
      <c r="O159" s="166"/>
      <c r="P159" s="166"/>
      <c r="Q159" s="166"/>
      <c r="R159" s="166"/>
      <c r="S159" s="166"/>
      <c r="T159" s="167"/>
      <c r="AT159" s="161" t="s">
        <v>207</v>
      </c>
      <c r="AU159" s="161" t="s">
        <v>99</v>
      </c>
      <c r="AV159" s="12" t="s">
        <v>84</v>
      </c>
      <c r="AW159" s="12" t="s">
        <v>36</v>
      </c>
      <c r="AX159" s="12" t="s">
        <v>75</v>
      </c>
      <c r="AY159" s="161" t="s">
        <v>198</v>
      </c>
    </row>
    <row r="160" spans="2:65" s="13" customFormat="1" ht="11.25">
      <c r="B160" s="168"/>
      <c r="D160" s="160" t="s">
        <v>207</v>
      </c>
      <c r="E160" s="169" t="s">
        <v>1</v>
      </c>
      <c r="F160" s="170" t="s">
        <v>407</v>
      </c>
      <c r="H160" s="169" t="s">
        <v>1</v>
      </c>
      <c r="I160" s="171"/>
      <c r="L160" s="168"/>
      <c r="M160" s="172"/>
      <c r="N160" s="173"/>
      <c r="O160" s="173"/>
      <c r="P160" s="173"/>
      <c r="Q160" s="173"/>
      <c r="R160" s="173"/>
      <c r="S160" s="173"/>
      <c r="T160" s="174"/>
      <c r="AT160" s="169" t="s">
        <v>207</v>
      </c>
      <c r="AU160" s="169" t="s">
        <v>99</v>
      </c>
      <c r="AV160" s="13" t="s">
        <v>82</v>
      </c>
      <c r="AW160" s="13" t="s">
        <v>36</v>
      </c>
      <c r="AX160" s="13" t="s">
        <v>75</v>
      </c>
      <c r="AY160" s="169" t="s">
        <v>198</v>
      </c>
    </row>
    <row r="161" spans="2:65" s="12" customFormat="1" ht="11.25">
      <c r="B161" s="159"/>
      <c r="D161" s="160" t="s">
        <v>207</v>
      </c>
      <c r="E161" s="161" t="s">
        <v>1</v>
      </c>
      <c r="F161" s="162" t="s">
        <v>1515</v>
      </c>
      <c r="H161" s="163">
        <v>77.5</v>
      </c>
      <c r="I161" s="164"/>
      <c r="L161" s="159"/>
      <c r="M161" s="165"/>
      <c r="N161" s="166"/>
      <c r="O161" s="166"/>
      <c r="P161" s="166"/>
      <c r="Q161" s="166"/>
      <c r="R161" s="166"/>
      <c r="S161" s="166"/>
      <c r="T161" s="167"/>
      <c r="AT161" s="161" t="s">
        <v>207</v>
      </c>
      <c r="AU161" s="161" t="s">
        <v>99</v>
      </c>
      <c r="AV161" s="12" t="s">
        <v>84</v>
      </c>
      <c r="AW161" s="12" t="s">
        <v>36</v>
      </c>
      <c r="AX161" s="12" t="s">
        <v>75</v>
      </c>
      <c r="AY161" s="161" t="s">
        <v>198</v>
      </c>
    </row>
    <row r="162" spans="2:65" s="14" customFormat="1" ht="11.25">
      <c r="B162" s="175"/>
      <c r="D162" s="160" t="s">
        <v>207</v>
      </c>
      <c r="E162" s="176" t="s">
        <v>1</v>
      </c>
      <c r="F162" s="177" t="s">
        <v>227</v>
      </c>
      <c r="H162" s="178">
        <v>198.77500000000001</v>
      </c>
      <c r="I162" s="179"/>
      <c r="L162" s="175"/>
      <c r="M162" s="180"/>
      <c r="N162" s="181"/>
      <c r="O162" s="181"/>
      <c r="P162" s="181"/>
      <c r="Q162" s="181"/>
      <c r="R162" s="181"/>
      <c r="S162" s="181"/>
      <c r="T162" s="182"/>
      <c r="AT162" s="176" t="s">
        <v>207</v>
      </c>
      <c r="AU162" s="176" t="s">
        <v>99</v>
      </c>
      <c r="AV162" s="14" t="s">
        <v>103</v>
      </c>
      <c r="AW162" s="14" t="s">
        <v>36</v>
      </c>
      <c r="AX162" s="14" t="s">
        <v>82</v>
      </c>
      <c r="AY162" s="176" t="s">
        <v>198</v>
      </c>
    </row>
    <row r="163" spans="2:65" s="1" customFormat="1" ht="16.5" customHeight="1">
      <c r="B163" s="146"/>
      <c r="C163" s="147" t="s">
        <v>276</v>
      </c>
      <c r="D163" s="147" t="s">
        <v>202</v>
      </c>
      <c r="E163" s="148" t="s">
        <v>1125</v>
      </c>
      <c r="F163" s="149" t="s">
        <v>1126</v>
      </c>
      <c r="G163" s="150" t="s">
        <v>242</v>
      </c>
      <c r="H163" s="151">
        <v>116.55</v>
      </c>
      <c r="I163" s="152"/>
      <c r="J163" s="153">
        <f>ROUND(I163*H163,2)</f>
        <v>0</v>
      </c>
      <c r="K163" s="149" t="s">
        <v>211</v>
      </c>
      <c r="L163" s="31"/>
      <c r="M163" s="154" t="s">
        <v>1</v>
      </c>
      <c r="N163" s="155" t="s">
        <v>46</v>
      </c>
      <c r="O163" s="50"/>
      <c r="P163" s="156">
        <f>O163*H163</f>
        <v>0</v>
      </c>
      <c r="Q163" s="156">
        <v>0</v>
      </c>
      <c r="R163" s="156">
        <f>Q163*H163</f>
        <v>0</v>
      </c>
      <c r="S163" s="156">
        <v>0</v>
      </c>
      <c r="T163" s="157">
        <f>S163*H163</f>
        <v>0</v>
      </c>
      <c r="AR163" s="17" t="s">
        <v>103</v>
      </c>
      <c r="AT163" s="17" t="s">
        <v>202</v>
      </c>
      <c r="AU163" s="17" t="s">
        <v>99</v>
      </c>
      <c r="AY163" s="17" t="s">
        <v>198</v>
      </c>
      <c r="BE163" s="158">
        <f>IF(N163="základní",J163,0)</f>
        <v>0</v>
      </c>
      <c r="BF163" s="158">
        <f>IF(N163="snížená",J163,0)</f>
        <v>0</v>
      </c>
      <c r="BG163" s="158">
        <f>IF(N163="zákl. přenesená",J163,0)</f>
        <v>0</v>
      </c>
      <c r="BH163" s="158">
        <f>IF(N163="sníž. přenesená",J163,0)</f>
        <v>0</v>
      </c>
      <c r="BI163" s="158">
        <f>IF(N163="nulová",J163,0)</f>
        <v>0</v>
      </c>
      <c r="BJ163" s="17" t="s">
        <v>82</v>
      </c>
      <c r="BK163" s="158">
        <f>ROUND(I163*H163,2)</f>
        <v>0</v>
      </c>
      <c r="BL163" s="17" t="s">
        <v>103</v>
      </c>
      <c r="BM163" s="17" t="s">
        <v>1127</v>
      </c>
    </row>
    <row r="164" spans="2:65" s="13" customFormat="1" ht="11.25">
      <c r="B164" s="168"/>
      <c r="D164" s="160" t="s">
        <v>207</v>
      </c>
      <c r="E164" s="169" t="s">
        <v>1</v>
      </c>
      <c r="F164" s="170" t="s">
        <v>399</v>
      </c>
      <c r="H164" s="169" t="s">
        <v>1</v>
      </c>
      <c r="I164" s="171"/>
      <c r="L164" s="168"/>
      <c r="M164" s="172"/>
      <c r="N164" s="173"/>
      <c r="O164" s="173"/>
      <c r="P164" s="173"/>
      <c r="Q164" s="173"/>
      <c r="R164" s="173"/>
      <c r="S164" s="173"/>
      <c r="T164" s="174"/>
      <c r="AT164" s="169" t="s">
        <v>207</v>
      </c>
      <c r="AU164" s="169" t="s">
        <v>99</v>
      </c>
      <c r="AV164" s="13" t="s">
        <v>82</v>
      </c>
      <c r="AW164" s="13" t="s">
        <v>36</v>
      </c>
      <c r="AX164" s="13" t="s">
        <v>75</v>
      </c>
      <c r="AY164" s="169" t="s">
        <v>198</v>
      </c>
    </row>
    <row r="165" spans="2:65" s="12" customFormat="1" ht="11.25">
      <c r="B165" s="159"/>
      <c r="D165" s="160" t="s">
        <v>207</v>
      </c>
      <c r="E165" s="161" t="s">
        <v>1</v>
      </c>
      <c r="F165" s="162" t="s">
        <v>1516</v>
      </c>
      <c r="H165" s="163">
        <v>116.55</v>
      </c>
      <c r="I165" s="164"/>
      <c r="L165" s="159"/>
      <c r="M165" s="165"/>
      <c r="N165" s="166"/>
      <c r="O165" s="166"/>
      <c r="P165" s="166"/>
      <c r="Q165" s="166"/>
      <c r="R165" s="166"/>
      <c r="S165" s="166"/>
      <c r="T165" s="167"/>
      <c r="AT165" s="161" t="s">
        <v>207</v>
      </c>
      <c r="AU165" s="161" t="s">
        <v>99</v>
      </c>
      <c r="AV165" s="12" t="s">
        <v>84</v>
      </c>
      <c r="AW165" s="12" t="s">
        <v>36</v>
      </c>
      <c r="AX165" s="12" t="s">
        <v>82</v>
      </c>
      <c r="AY165" s="161" t="s">
        <v>198</v>
      </c>
    </row>
    <row r="166" spans="2:65" s="1" customFormat="1" ht="16.5" customHeight="1">
      <c r="B166" s="146"/>
      <c r="C166" s="147" t="s">
        <v>281</v>
      </c>
      <c r="D166" s="147" t="s">
        <v>202</v>
      </c>
      <c r="E166" s="148" t="s">
        <v>410</v>
      </c>
      <c r="F166" s="149" t="s">
        <v>411</v>
      </c>
      <c r="G166" s="150" t="s">
        <v>242</v>
      </c>
      <c r="H166" s="151">
        <v>103.23</v>
      </c>
      <c r="I166" s="152"/>
      <c r="J166" s="153">
        <f>ROUND(I166*H166,2)</f>
        <v>0</v>
      </c>
      <c r="K166" s="149" t="s">
        <v>211</v>
      </c>
      <c r="L166" s="31"/>
      <c r="M166" s="154" t="s">
        <v>1</v>
      </c>
      <c r="N166" s="155" t="s">
        <v>46</v>
      </c>
      <c r="O166" s="50"/>
      <c r="P166" s="156">
        <f>O166*H166</f>
        <v>0</v>
      </c>
      <c r="Q166" s="156">
        <v>0</v>
      </c>
      <c r="R166" s="156">
        <f>Q166*H166</f>
        <v>0</v>
      </c>
      <c r="S166" s="156">
        <v>0</v>
      </c>
      <c r="T166" s="157">
        <f>S166*H166</f>
        <v>0</v>
      </c>
      <c r="AR166" s="17" t="s">
        <v>103</v>
      </c>
      <c r="AT166" s="17" t="s">
        <v>202</v>
      </c>
      <c r="AU166" s="17" t="s">
        <v>99</v>
      </c>
      <c r="AY166" s="17" t="s">
        <v>198</v>
      </c>
      <c r="BE166" s="158">
        <f>IF(N166="základní",J166,0)</f>
        <v>0</v>
      </c>
      <c r="BF166" s="158">
        <f>IF(N166="snížená",J166,0)</f>
        <v>0</v>
      </c>
      <c r="BG166" s="158">
        <f>IF(N166="zákl. přenesená",J166,0)</f>
        <v>0</v>
      </c>
      <c r="BH166" s="158">
        <f>IF(N166="sníž. přenesená",J166,0)</f>
        <v>0</v>
      </c>
      <c r="BI166" s="158">
        <f>IF(N166="nulová",J166,0)</f>
        <v>0</v>
      </c>
      <c r="BJ166" s="17" t="s">
        <v>82</v>
      </c>
      <c r="BK166" s="158">
        <f>ROUND(I166*H166,2)</f>
        <v>0</v>
      </c>
      <c r="BL166" s="17" t="s">
        <v>103</v>
      </c>
      <c r="BM166" s="17" t="s">
        <v>1517</v>
      </c>
    </row>
    <row r="167" spans="2:65" s="13" customFormat="1" ht="11.25">
      <c r="B167" s="168"/>
      <c r="D167" s="160" t="s">
        <v>207</v>
      </c>
      <c r="E167" s="169" t="s">
        <v>1</v>
      </c>
      <c r="F167" s="170" t="s">
        <v>413</v>
      </c>
      <c r="H167" s="169" t="s">
        <v>1</v>
      </c>
      <c r="I167" s="171"/>
      <c r="L167" s="168"/>
      <c r="M167" s="172"/>
      <c r="N167" s="173"/>
      <c r="O167" s="173"/>
      <c r="P167" s="173"/>
      <c r="Q167" s="173"/>
      <c r="R167" s="173"/>
      <c r="S167" s="173"/>
      <c r="T167" s="174"/>
      <c r="AT167" s="169" t="s">
        <v>207</v>
      </c>
      <c r="AU167" s="169" t="s">
        <v>99</v>
      </c>
      <c r="AV167" s="13" t="s">
        <v>82</v>
      </c>
      <c r="AW167" s="13" t="s">
        <v>36</v>
      </c>
      <c r="AX167" s="13" t="s">
        <v>75</v>
      </c>
      <c r="AY167" s="169" t="s">
        <v>198</v>
      </c>
    </row>
    <row r="168" spans="2:65" s="12" customFormat="1" ht="11.25">
      <c r="B168" s="159"/>
      <c r="D168" s="160" t="s">
        <v>207</v>
      </c>
      <c r="E168" s="161" t="s">
        <v>1</v>
      </c>
      <c r="F168" s="162" t="s">
        <v>1518</v>
      </c>
      <c r="H168" s="163">
        <v>103.23</v>
      </c>
      <c r="I168" s="164"/>
      <c r="L168" s="159"/>
      <c r="M168" s="165"/>
      <c r="N168" s="166"/>
      <c r="O168" s="166"/>
      <c r="P168" s="166"/>
      <c r="Q168" s="166"/>
      <c r="R168" s="166"/>
      <c r="S168" s="166"/>
      <c r="T168" s="167"/>
      <c r="AT168" s="161" t="s">
        <v>207</v>
      </c>
      <c r="AU168" s="161" t="s">
        <v>99</v>
      </c>
      <c r="AV168" s="12" t="s">
        <v>84</v>
      </c>
      <c r="AW168" s="12" t="s">
        <v>36</v>
      </c>
      <c r="AX168" s="12" t="s">
        <v>82</v>
      </c>
      <c r="AY168" s="161" t="s">
        <v>198</v>
      </c>
    </row>
    <row r="169" spans="2:65" s="1" customFormat="1" ht="16.5" customHeight="1">
      <c r="B169" s="146"/>
      <c r="C169" s="147" t="s">
        <v>286</v>
      </c>
      <c r="D169" s="147" t="s">
        <v>202</v>
      </c>
      <c r="E169" s="148" t="s">
        <v>416</v>
      </c>
      <c r="F169" s="149" t="s">
        <v>417</v>
      </c>
      <c r="G169" s="150" t="s">
        <v>242</v>
      </c>
      <c r="H169" s="151">
        <v>1723.83</v>
      </c>
      <c r="I169" s="152"/>
      <c r="J169" s="153">
        <f>ROUND(I169*H169,2)</f>
        <v>0</v>
      </c>
      <c r="K169" s="149" t="s">
        <v>211</v>
      </c>
      <c r="L169" s="31"/>
      <c r="M169" s="154" t="s">
        <v>1</v>
      </c>
      <c r="N169" s="155" t="s">
        <v>46</v>
      </c>
      <c r="O169" s="50"/>
      <c r="P169" s="156">
        <f>O169*H169</f>
        <v>0</v>
      </c>
      <c r="Q169" s="156">
        <v>0</v>
      </c>
      <c r="R169" s="156">
        <f>Q169*H169</f>
        <v>0</v>
      </c>
      <c r="S169" s="156">
        <v>0</v>
      </c>
      <c r="T169" s="157">
        <f>S169*H169</f>
        <v>0</v>
      </c>
      <c r="AR169" s="17" t="s">
        <v>103</v>
      </c>
      <c r="AT169" s="17" t="s">
        <v>202</v>
      </c>
      <c r="AU169" s="17" t="s">
        <v>99</v>
      </c>
      <c r="AY169" s="17" t="s">
        <v>198</v>
      </c>
      <c r="BE169" s="158">
        <f>IF(N169="základní",J169,0)</f>
        <v>0</v>
      </c>
      <c r="BF169" s="158">
        <f>IF(N169="snížená",J169,0)</f>
        <v>0</v>
      </c>
      <c r="BG169" s="158">
        <f>IF(N169="zákl. přenesená",J169,0)</f>
        <v>0</v>
      </c>
      <c r="BH169" s="158">
        <f>IF(N169="sníž. přenesená",J169,0)</f>
        <v>0</v>
      </c>
      <c r="BI169" s="158">
        <f>IF(N169="nulová",J169,0)</f>
        <v>0</v>
      </c>
      <c r="BJ169" s="17" t="s">
        <v>82</v>
      </c>
      <c r="BK169" s="158">
        <f>ROUND(I169*H169,2)</f>
        <v>0</v>
      </c>
      <c r="BL169" s="17" t="s">
        <v>103</v>
      </c>
      <c r="BM169" s="17" t="s">
        <v>418</v>
      </c>
    </row>
    <row r="170" spans="2:65" s="13" customFormat="1" ht="11.25">
      <c r="B170" s="168"/>
      <c r="D170" s="160" t="s">
        <v>207</v>
      </c>
      <c r="E170" s="169" t="s">
        <v>1</v>
      </c>
      <c r="F170" s="170" t="s">
        <v>419</v>
      </c>
      <c r="H170" s="169" t="s">
        <v>1</v>
      </c>
      <c r="I170" s="171"/>
      <c r="L170" s="168"/>
      <c r="M170" s="172"/>
      <c r="N170" s="173"/>
      <c r="O170" s="173"/>
      <c r="P170" s="173"/>
      <c r="Q170" s="173"/>
      <c r="R170" s="173"/>
      <c r="S170" s="173"/>
      <c r="T170" s="174"/>
      <c r="AT170" s="169" t="s">
        <v>207</v>
      </c>
      <c r="AU170" s="169" t="s">
        <v>99</v>
      </c>
      <c r="AV170" s="13" t="s">
        <v>82</v>
      </c>
      <c r="AW170" s="13" t="s">
        <v>36</v>
      </c>
      <c r="AX170" s="13" t="s">
        <v>75</v>
      </c>
      <c r="AY170" s="169" t="s">
        <v>198</v>
      </c>
    </row>
    <row r="171" spans="2:65" s="12" customFormat="1" ht="11.25">
      <c r="B171" s="159"/>
      <c r="D171" s="160" t="s">
        <v>207</v>
      </c>
      <c r="E171" s="161" t="s">
        <v>1</v>
      </c>
      <c r="F171" s="162" t="s">
        <v>1519</v>
      </c>
      <c r="H171" s="163">
        <v>1221</v>
      </c>
      <c r="I171" s="164"/>
      <c r="L171" s="159"/>
      <c r="M171" s="165"/>
      <c r="N171" s="166"/>
      <c r="O171" s="166"/>
      <c r="P171" s="166"/>
      <c r="Q171" s="166"/>
      <c r="R171" s="166"/>
      <c r="S171" s="166"/>
      <c r="T171" s="167"/>
      <c r="AT171" s="161" t="s">
        <v>207</v>
      </c>
      <c r="AU171" s="161" t="s">
        <v>99</v>
      </c>
      <c r="AV171" s="12" t="s">
        <v>84</v>
      </c>
      <c r="AW171" s="12" t="s">
        <v>36</v>
      </c>
      <c r="AX171" s="12" t="s">
        <v>75</v>
      </c>
      <c r="AY171" s="161" t="s">
        <v>198</v>
      </c>
    </row>
    <row r="172" spans="2:65" s="12" customFormat="1" ht="11.25">
      <c r="B172" s="159"/>
      <c r="D172" s="160" t="s">
        <v>207</v>
      </c>
      <c r="E172" s="161" t="s">
        <v>1</v>
      </c>
      <c r="F172" s="162" t="s">
        <v>1520</v>
      </c>
      <c r="H172" s="163">
        <v>256.41000000000003</v>
      </c>
      <c r="I172" s="164"/>
      <c r="L172" s="159"/>
      <c r="M172" s="165"/>
      <c r="N172" s="166"/>
      <c r="O172" s="166"/>
      <c r="P172" s="166"/>
      <c r="Q172" s="166"/>
      <c r="R172" s="166"/>
      <c r="S172" s="166"/>
      <c r="T172" s="167"/>
      <c r="AT172" s="161" t="s">
        <v>207</v>
      </c>
      <c r="AU172" s="161" t="s">
        <v>99</v>
      </c>
      <c r="AV172" s="12" t="s">
        <v>84</v>
      </c>
      <c r="AW172" s="12" t="s">
        <v>36</v>
      </c>
      <c r="AX172" s="12" t="s">
        <v>75</v>
      </c>
      <c r="AY172" s="161" t="s">
        <v>198</v>
      </c>
    </row>
    <row r="173" spans="2:65" s="12" customFormat="1" ht="11.25">
      <c r="B173" s="159"/>
      <c r="D173" s="160" t="s">
        <v>207</v>
      </c>
      <c r="E173" s="161" t="s">
        <v>1</v>
      </c>
      <c r="F173" s="162" t="s">
        <v>1521</v>
      </c>
      <c r="H173" s="163">
        <v>246.42</v>
      </c>
      <c r="I173" s="164"/>
      <c r="L173" s="159"/>
      <c r="M173" s="165"/>
      <c r="N173" s="166"/>
      <c r="O173" s="166"/>
      <c r="P173" s="166"/>
      <c r="Q173" s="166"/>
      <c r="R173" s="166"/>
      <c r="S173" s="166"/>
      <c r="T173" s="167"/>
      <c r="AT173" s="161" t="s">
        <v>207</v>
      </c>
      <c r="AU173" s="161" t="s">
        <v>99</v>
      </c>
      <c r="AV173" s="12" t="s">
        <v>84</v>
      </c>
      <c r="AW173" s="12" t="s">
        <v>36</v>
      </c>
      <c r="AX173" s="12" t="s">
        <v>75</v>
      </c>
      <c r="AY173" s="161" t="s">
        <v>198</v>
      </c>
    </row>
    <row r="174" spans="2:65" s="14" customFormat="1" ht="11.25">
      <c r="B174" s="175"/>
      <c r="D174" s="160" t="s">
        <v>207</v>
      </c>
      <c r="E174" s="176" t="s">
        <v>1</v>
      </c>
      <c r="F174" s="177" t="s">
        <v>227</v>
      </c>
      <c r="H174" s="178">
        <v>1723.83</v>
      </c>
      <c r="I174" s="179"/>
      <c r="L174" s="175"/>
      <c r="M174" s="180"/>
      <c r="N174" s="181"/>
      <c r="O174" s="181"/>
      <c r="P174" s="181"/>
      <c r="Q174" s="181"/>
      <c r="R174" s="181"/>
      <c r="S174" s="181"/>
      <c r="T174" s="182"/>
      <c r="AT174" s="176" t="s">
        <v>207</v>
      </c>
      <c r="AU174" s="176" t="s">
        <v>99</v>
      </c>
      <c r="AV174" s="14" t="s">
        <v>103</v>
      </c>
      <c r="AW174" s="14" t="s">
        <v>36</v>
      </c>
      <c r="AX174" s="14" t="s">
        <v>82</v>
      </c>
      <c r="AY174" s="176" t="s">
        <v>198</v>
      </c>
    </row>
    <row r="175" spans="2:65" s="1" customFormat="1" ht="16.5" customHeight="1">
      <c r="B175" s="146"/>
      <c r="C175" s="191" t="s">
        <v>291</v>
      </c>
      <c r="D175" s="191" t="s">
        <v>329</v>
      </c>
      <c r="E175" s="192" t="s">
        <v>423</v>
      </c>
      <c r="F175" s="193" t="s">
        <v>424</v>
      </c>
      <c r="G175" s="194" t="s">
        <v>236</v>
      </c>
      <c r="H175" s="195">
        <v>882.61400000000003</v>
      </c>
      <c r="I175" s="196"/>
      <c r="J175" s="197">
        <f>ROUND(I175*H175,2)</f>
        <v>0</v>
      </c>
      <c r="K175" s="193" t="s">
        <v>211</v>
      </c>
      <c r="L175" s="198"/>
      <c r="M175" s="199" t="s">
        <v>1</v>
      </c>
      <c r="N175" s="200" t="s">
        <v>46</v>
      </c>
      <c r="O175" s="50"/>
      <c r="P175" s="156">
        <f>O175*H175</f>
        <v>0</v>
      </c>
      <c r="Q175" s="156">
        <v>1</v>
      </c>
      <c r="R175" s="156">
        <f>Q175*H175</f>
        <v>882.61400000000003</v>
      </c>
      <c r="S175" s="156">
        <v>0</v>
      </c>
      <c r="T175" s="157">
        <f>S175*H175</f>
        <v>0</v>
      </c>
      <c r="AR175" s="17" t="s">
        <v>250</v>
      </c>
      <c r="AT175" s="17" t="s">
        <v>329</v>
      </c>
      <c r="AU175" s="17" t="s">
        <v>99</v>
      </c>
      <c r="AY175" s="17" t="s">
        <v>198</v>
      </c>
      <c r="BE175" s="158">
        <f>IF(N175="základní",J175,0)</f>
        <v>0</v>
      </c>
      <c r="BF175" s="158">
        <f>IF(N175="snížená",J175,0)</f>
        <v>0</v>
      </c>
      <c r="BG175" s="158">
        <f>IF(N175="zákl. přenesená",J175,0)</f>
        <v>0</v>
      </c>
      <c r="BH175" s="158">
        <f>IF(N175="sníž. přenesená",J175,0)</f>
        <v>0</v>
      </c>
      <c r="BI175" s="158">
        <f>IF(N175="nulová",J175,0)</f>
        <v>0</v>
      </c>
      <c r="BJ175" s="17" t="s">
        <v>82</v>
      </c>
      <c r="BK175" s="158">
        <f>ROUND(I175*H175,2)</f>
        <v>0</v>
      </c>
      <c r="BL175" s="17" t="s">
        <v>103</v>
      </c>
      <c r="BM175" s="17" t="s">
        <v>425</v>
      </c>
    </row>
    <row r="176" spans="2:65" s="13" customFormat="1" ht="11.25">
      <c r="B176" s="168"/>
      <c r="D176" s="160" t="s">
        <v>207</v>
      </c>
      <c r="E176" s="169" t="s">
        <v>1</v>
      </c>
      <c r="F176" s="170" t="s">
        <v>426</v>
      </c>
      <c r="H176" s="169" t="s">
        <v>1</v>
      </c>
      <c r="I176" s="171"/>
      <c r="L176" s="168"/>
      <c r="M176" s="172"/>
      <c r="N176" s="173"/>
      <c r="O176" s="173"/>
      <c r="P176" s="173"/>
      <c r="Q176" s="173"/>
      <c r="R176" s="173"/>
      <c r="S176" s="173"/>
      <c r="T176" s="174"/>
      <c r="AT176" s="169" t="s">
        <v>207</v>
      </c>
      <c r="AU176" s="169" t="s">
        <v>99</v>
      </c>
      <c r="AV176" s="13" t="s">
        <v>82</v>
      </c>
      <c r="AW176" s="13" t="s">
        <v>36</v>
      </c>
      <c r="AX176" s="13" t="s">
        <v>75</v>
      </c>
      <c r="AY176" s="169" t="s">
        <v>198</v>
      </c>
    </row>
    <row r="177" spans="2:65" s="12" customFormat="1" ht="11.25">
      <c r="B177" s="159"/>
      <c r="D177" s="160" t="s">
        <v>207</v>
      </c>
      <c r="E177" s="161" t="s">
        <v>1</v>
      </c>
      <c r="F177" s="162" t="s">
        <v>1522</v>
      </c>
      <c r="H177" s="163">
        <v>37.936999999999998</v>
      </c>
      <c r="I177" s="164"/>
      <c r="L177" s="159"/>
      <c r="M177" s="165"/>
      <c r="N177" s="166"/>
      <c r="O177" s="166"/>
      <c r="P177" s="166"/>
      <c r="Q177" s="166"/>
      <c r="R177" s="166"/>
      <c r="S177" s="166"/>
      <c r="T177" s="167"/>
      <c r="AT177" s="161" t="s">
        <v>207</v>
      </c>
      <c r="AU177" s="161" t="s">
        <v>99</v>
      </c>
      <c r="AV177" s="12" t="s">
        <v>84</v>
      </c>
      <c r="AW177" s="12" t="s">
        <v>36</v>
      </c>
      <c r="AX177" s="12" t="s">
        <v>75</v>
      </c>
      <c r="AY177" s="161" t="s">
        <v>198</v>
      </c>
    </row>
    <row r="178" spans="2:65" s="13" customFormat="1" ht="11.25">
      <c r="B178" s="168"/>
      <c r="D178" s="160" t="s">
        <v>207</v>
      </c>
      <c r="E178" s="169" t="s">
        <v>1</v>
      </c>
      <c r="F178" s="170" t="s">
        <v>428</v>
      </c>
      <c r="H178" s="169" t="s">
        <v>1</v>
      </c>
      <c r="I178" s="171"/>
      <c r="L178" s="168"/>
      <c r="M178" s="172"/>
      <c r="N178" s="173"/>
      <c r="O178" s="173"/>
      <c r="P178" s="173"/>
      <c r="Q178" s="173"/>
      <c r="R178" s="173"/>
      <c r="S178" s="173"/>
      <c r="T178" s="174"/>
      <c r="AT178" s="169" t="s">
        <v>207</v>
      </c>
      <c r="AU178" s="169" t="s">
        <v>99</v>
      </c>
      <c r="AV178" s="13" t="s">
        <v>82</v>
      </c>
      <c r="AW178" s="13" t="s">
        <v>36</v>
      </c>
      <c r="AX178" s="13" t="s">
        <v>75</v>
      </c>
      <c r="AY178" s="169" t="s">
        <v>198</v>
      </c>
    </row>
    <row r="179" spans="2:65" s="12" customFormat="1" ht="11.25">
      <c r="B179" s="159"/>
      <c r="D179" s="160" t="s">
        <v>207</v>
      </c>
      <c r="E179" s="161" t="s">
        <v>1</v>
      </c>
      <c r="F179" s="162" t="s">
        <v>1523</v>
      </c>
      <c r="H179" s="163">
        <v>598.29</v>
      </c>
      <c r="I179" s="164"/>
      <c r="L179" s="159"/>
      <c r="M179" s="165"/>
      <c r="N179" s="166"/>
      <c r="O179" s="166"/>
      <c r="P179" s="166"/>
      <c r="Q179" s="166"/>
      <c r="R179" s="166"/>
      <c r="S179" s="166"/>
      <c r="T179" s="167"/>
      <c r="AT179" s="161" t="s">
        <v>207</v>
      </c>
      <c r="AU179" s="161" t="s">
        <v>99</v>
      </c>
      <c r="AV179" s="12" t="s">
        <v>84</v>
      </c>
      <c r="AW179" s="12" t="s">
        <v>36</v>
      </c>
      <c r="AX179" s="12" t="s">
        <v>75</v>
      </c>
      <c r="AY179" s="161" t="s">
        <v>198</v>
      </c>
    </row>
    <row r="180" spans="2:65" s="12" customFormat="1" ht="11.25">
      <c r="B180" s="159"/>
      <c r="D180" s="160" t="s">
        <v>207</v>
      </c>
      <c r="E180" s="161" t="s">
        <v>1</v>
      </c>
      <c r="F180" s="162" t="s">
        <v>1524</v>
      </c>
      <c r="H180" s="163">
        <v>125.64100000000001</v>
      </c>
      <c r="I180" s="164"/>
      <c r="L180" s="159"/>
      <c r="M180" s="165"/>
      <c r="N180" s="166"/>
      <c r="O180" s="166"/>
      <c r="P180" s="166"/>
      <c r="Q180" s="166"/>
      <c r="R180" s="166"/>
      <c r="S180" s="166"/>
      <c r="T180" s="167"/>
      <c r="AT180" s="161" t="s">
        <v>207</v>
      </c>
      <c r="AU180" s="161" t="s">
        <v>99</v>
      </c>
      <c r="AV180" s="12" t="s">
        <v>84</v>
      </c>
      <c r="AW180" s="12" t="s">
        <v>36</v>
      </c>
      <c r="AX180" s="12" t="s">
        <v>75</v>
      </c>
      <c r="AY180" s="161" t="s">
        <v>198</v>
      </c>
    </row>
    <row r="181" spans="2:65" s="12" customFormat="1" ht="11.25">
      <c r="B181" s="159"/>
      <c r="D181" s="160" t="s">
        <v>207</v>
      </c>
      <c r="E181" s="161" t="s">
        <v>1</v>
      </c>
      <c r="F181" s="162" t="s">
        <v>1525</v>
      </c>
      <c r="H181" s="163">
        <v>120.746</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4" customFormat="1" ht="11.25">
      <c r="B182" s="175"/>
      <c r="D182" s="160" t="s">
        <v>207</v>
      </c>
      <c r="E182" s="176" t="s">
        <v>1</v>
      </c>
      <c r="F182" s="177" t="s">
        <v>227</v>
      </c>
      <c r="H182" s="178">
        <v>882.61400000000003</v>
      </c>
      <c r="I182" s="179"/>
      <c r="L182" s="175"/>
      <c r="M182" s="180"/>
      <c r="N182" s="181"/>
      <c r="O182" s="181"/>
      <c r="P182" s="181"/>
      <c r="Q182" s="181"/>
      <c r="R182" s="181"/>
      <c r="S182" s="181"/>
      <c r="T182" s="182"/>
      <c r="AT182" s="176" t="s">
        <v>207</v>
      </c>
      <c r="AU182" s="176" t="s">
        <v>99</v>
      </c>
      <c r="AV182" s="14" t="s">
        <v>103</v>
      </c>
      <c r="AW182" s="14" t="s">
        <v>36</v>
      </c>
      <c r="AX182" s="14" t="s">
        <v>82</v>
      </c>
      <c r="AY182" s="176" t="s">
        <v>198</v>
      </c>
    </row>
    <row r="183" spans="2:65" s="11" customFormat="1" ht="20.85" customHeight="1">
      <c r="B183" s="133"/>
      <c r="D183" s="134" t="s">
        <v>74</v>
      </c>
      <c r="E183" s="144" t="s">
        <v>431</v>
      </c>
      <c r="F183" s="144" t="s">
        <v>432</v>
      </c>
      <c r="I183" s="136"/>
      <c r="J183" s="145">
        <f>BK183</f>
        <v>0</v>
      </c>
      <c r="L183" s="133"/>
      <c r="M183" s="138"/>
      <c r="N183" s="139"/>
      <c r="O183" s="139"/>
      <c r="P183" s="140">
        <f>SUM(P184:P197)</f>
        <v>0</v>
      </c>
      <c r="Q183" s="139"/>
      <c r="R183" s="140">
        <f>SUM(R184:R197)</f>
        <v>0</v>
      </c>
      <c r="S183" s="139"/>
      <c r="T183" s="141">
        <f>SUM(T184:T197)</f>
        <v>0</v>
      </c>
      <c r="AR183" s="134" t="s">
        <v>82</v>
      </c>
      <c r="AT183" s="142" t="s">
        <v>74</v>
      </c>
      <c r="AU183" s="142" t="s">
        <v>84</v>
      </c>
      <c r="AY183" s="134" t="s">
        <v>198</v>
      </c>
      <c r="BK183" s="143">
        <f>SUM(BK184:BK197)</f>
        <v>0</v>
      </c>
    </row>
    <row r="184" spans="2:65" s="1" customFormat="1" ht="16.5" customHeight="1">
      <c r="B184" s="146"/>
      <c r="C184" s="147" t="s">
        <v>8</v>
      </c>
      <c r="D184" s="147" t="s">
        <v>202</v>
      </c>
      <c r="E184" s="148" t="s">
        <v>434</v>
      </c>
      <c r="F184" s="149" t="s">
        <v>435</v>
      </c>
      <c r="G184" s="150" t="s">
        <v>242</v>
      </c>
      <c r="H184" s="151">
        <v>578.5</v>
      </c>
      <c r="I184" s="152"/>
      <c r="J184" s="153">
        <f>ROUND(I184*H184,2)</f>
        <v>0</v>
      </c>
      <c r="K184" s="149" t="s">
        <v>211</v>
      </c>
      <c r="L184" s="31"/>
      <c r="M184" s="154" t="s">
        <v>1</v>
      </c>
      <c r="N184" s="155" t="s">
        <v>46</v>
      </c>
      <c r="O184" s="50"/>
      <c r="P184" s="156">
        <f>O184*H184</f>
        <v>0</v>
      </c>
      <c r="Q184" s="156">
        <v>0</v>
      </c>
      <c r="R184" s="156">
        <f>Q184*H184</f>
        <v>0</v>
      </c>
      <c r="S184" s="156">
        <v>0</v>
      </c>
      <c r="T184" s="157">
        <f>S184*H184</f>
        <v>0</v>
      </c>
      <c r="AR184" s="17" t="s">
        <v>103</v>
      </c>
      <c r="AT184" s="17" t="s">
        <v>202</v>
      </c>
      <c r="AU184" s="17" t="s">
        <v>99</v>
      </c>
      <c r="AY184" s="17" t="s">
        <v>198</v>
      </c>
      <c r="BE184" s="158">
        <f>IF(N184="základní",J184,0)</f>
        <v>0</v>
      </c>
      <c r="BF184" s="158">
        <f>IF(N184="snížená",J184,0)</f>
        <v>0</v>
      </c>
      <c r="BG184" s="158">
        <f>IF(N184="zákl. přenesená",J184,0)</f>
        <v>0</v>
      </c>
      <c r="BH184" s="158">
        <f>IF(N184="sníž. přenesená",J184,0)</f>
        <v>0</v>
      </c>
      <c r="BI184" s="158">
        <f>IF(N184="nulová",J184,0)</f>
        <v>0</v>
      </c>
      <c r="BJ184" s="17" t="s">
        <v>82</v>
      </c>
      <c r="BK184" s="158">
        <f>ROUND(I184*H184,2)</f>
        <v>0</v>
      </c>
      <c r="BL184" s="17" t="s">
        <v>103</v>
      </c>
      <c r="BM184" s="17" t="s">
        <v>436</v>
      </c>
    </row>
    <row r="185" spans="2:65" s="12" customFormat="1" ht="11.25">
      <c r="B185" s="159"/>
      <c r="D185" s="160" t="s">
        <v>207</v>
      </c>
      <c r="E185" s="161" t="s">
        <v>1</v>
      </c>
      <c r="F185" s="162" t="s">
        <v>1526</v>
      </c>
      <c r="H185" s="163">
        <v>550</v>
      </c>
      <c r="I185" s="164"/>
      <c r="L185" s="159"/>
      <c r="M185" s="165"/>
      <c r="N185" s="166"/>
      <c r="O185" s="166"/>
      <c r="P185" s="166"/>
      <c r="Q185" s="166"/>
      <c r="R185" s="166"/>
      <c r="S185" s="166"/>
      <c r="T185" s="167"/>
      <c r="AT185" s="161" t="s">
        <v>207</v>
      </c>
      <c r="AU185" s="161" t="s">
        <v>99</v>
      </c>
      <c r="AV185" s="12" t="s">
        <v>84</v>
      </c>
      <c r="AW185" s="12" t="s">
        <v>36</v>
      </c>
      <c r="AX185" s="12" t="s">
        <v>75</v>
      </c>
      <c r="AY185" s="161" t="s">
        <v>198</v>
      </c>
    </row>
    <row r="186" spans="2:65" s="12" customFormat="1" ht="11.25">
      <c r="B186" s="159"/>
      <c r="D186" s="160" t="s">
        <v>207</v>
      </c>
      <c r="E186" s="161" t="s">
        <v>1</v>
      </c>
      <c r="F186" s="162" t="s">
        <v>1527</v>
      </c>
      <c r="H186" s="163">
        <v>28.5</v>
      </c>
      <c r="I186" s="164"/>
      <c r="L186" s="159"/>
      <c r="M186" s="165"/>
      <c r="N186" s="166"/>
      <c r="O186" s="166"/>
      <c r="P186" s="166"/>
      <c r="Q186" s="166"/>
      <c r="R186" s="166"/>
      <c r="S186" s="166"/>
      <c r="T186" s="167"/>
      <c r="AT186" s="161" t="s">
        <v>207</v>
      </c>
      <c r="AU186" s="161" t="s">
        <v>99</v>
      </c>
      <c r="AV186" s="12" t="s">
        <v>84</v>
      </c>
      <c r="AW186" s="12" t="s">
        <v>36</v>
      </c>
      <c r="AX186" s="12" t="s">
        <v>75</v>
      </c>
      <c r="AY186" s="161" t="s">
        <v>198</v>
      </c>
    </row>
    <row r="187" spans="2:65" s="14" customFormat="1" ht="11.25">
      <c r="B187" s="175"/>
      <c r="D187" s="160" t="s">
        <v>207</v>
      </c>
      <c r="E187" s="176" t="s">
        <v>1</v>
      </c>
      <c r="F187" s="177" t="s">
        <v>227</v>
      </c>
      <c r="H187" s="178">
        <v>578.5</v>
      </c>
      <c r="I187" s="179"/>
      <c r="L187" s="175"/>
      <c r="M187" s="180"/>
      <c r="N187" s="181"/>
      <c r="O187" s="181"/>
      <c r="P187" s="181"/>
      <c r="Q187" s="181"/>
      <c r="R187" s="181"/>
      <c r="S187" s="181"/>
      <c r="T187" s="182"/>
      <c r="AT187" s="176" t="s">
        <v>207</v>
      </c>
      <c r="AU187" s="176" t="s">
        <v>99</v>
      </c>
      <c r="AV187" s="14" t="s">
        <v>103</v>
      </c>
      <c r="AW187" s="14" t="s">
        <v>36</v>
      </c>
      <c r="AX187" s="14" t="s">
        <v>82</v>
      </c>
      <c r="AY187" s="176" t="s">
        <v>198</v>
      </c>
    </row>
    <row r="188" spans="2:65" s="1" customFormat="1" ht="16.5" customHeight="1">
      <c r="B188" s="146"/>
      <c r="C188" s="147" t="s">
        <v>301</v>
      </c>
      <c r="D188" s="147" t="s">
        <v>202</v>
      </c>
      <c r="E188" s="148" t="s">
        <v>440</v>
      </c>
      <c r="F188" s="149" t="s">
        <v>441</v>
      </c>
      <c r="G188" s="150" t="s">
        <v>242</v>
      </c>
      <c r="H188" s="151">
        <v>1129.5</v>
      </c>
      <c r="I188" s="152"/>
      <c r="J188" s="153">
        <f>ROUND(I188*H188,2)</f>
        <v>0</v>
      </c>
      <c r="K188" s="149" t="s">
        <v>211</v>
      </c>
      <c r="L188" s="31"/>
      <c r="M188" s="154" t="s">
        <v>1</v>
      </c>
      <c r="N188" s="155" t="s">
        <v>46</v>
      </c>
      <c r="O188" s="50"/>
      <c r="P188" s="156">
        <f>O188*H188</f>
        <v>0</v>
      </c>
      <c r="Q188" s="156">
        <v>0</v>
      </c>
      <c r="R188" s="156">
        <f>Q188*H188</f>
        <v>0</v>
      </c>
      <c r="S188" s="156">
        <v>0</v>
      </c>
      <c r="T188" s="157">
        <f>S188*H188</f>
        <v>0</v>
      </c>
      <c r="AR188" s="17" t="s">
        <v>103</v>
      </c>
      <c r="AT188" s="17" t="s">
        <v>202</v>
      </c>
      <c r="AU188" s="17" t="s">
        <v>99</v>
      </c>
      <c r="AY188" s="17" t="s">
        <v>198</v>
      </c>
      <c r="BE188" s="158">
        <f>IF(N188="základní",J188,0)</f>
        <v>0</v>
      </c>
      <c r="BF188" s="158">
        <f>IF(N188="snížená",J188,0)</f>
        <v>0</v>
      </c>
      <c r="BG188" s="158">
        <f>IF(N188="zákl. přenesená",J188,0)</f>
        <v>0</v>
      </c>
      <c r="BH188" s="158">
        <f>IF(N188="sníž. přenesená",J188,0)</f>
        <v>0</v>
      </c>
      <c r="BI188" s="158">
        <f>IF(N188="nulová",J188,0)</f>
        <v>0</v>
      </c>
      <c r="BJ188" s="17" t="s">
        <v>82</v>
      </c>
      <c r="BK188" s="158">
        <f>ROUND(I188*H188,2)</f>
        <v>0</v>
      </c>
      <c r="BL188" s="17" t="s">
        <v>103</v>
      </c>
      <c r="BM188" s="17" t="s">
        <v>442</v>
      </c>
    </row>
    <row r="189" spans="2:65" s="12" customFormat="1" ht="11.25">
      <c r="B189" s="159"/>
      <c r="D189" s="160" t="s">
        <v>207</v>
      </c>
      <c r="E189" s="161" t="s">
        <v>1</v>
      </c>
      <c r="F189" s="162" t="s">
        <v>1528</v>
      </c>
      <c r="H189" s="163">
        <v>1101</v>
      </c>
      <c r="I189" s="164"/>
      <c r="L189" s="159"/>
      <c r="M189" s="165"/>
      <c r="N189" s="166"/>
      <c r="O189" s="166"/>
      <c r="P189" s="166"/>
      <c r="Q189" s="166"/>
      <c r="R189" s="166"/>
      <c r="S189" s="166"/>
      <c r="T189" s="167"/>
      <c r="AT189" s="161" t="s">
        <v>207</v>
      </c>
      <c r="AU189" s="161" t="s">
        <v>99</v>
      </c>
      <c r="AV189" s="12" t="s">
        <v>84</v>
      </c>
      <c r="AW189" s="12" t="s">
        <v>36</v>
      </c>
      <c r="AX189" s="12" t="s">
        <v>75</v>
      </c>
      <c r="AY189" s="161" t="s">
        <v>198</v>
      </c>
    </row>
    <row r="190" spans="2:65" s="12" customFormat="1" ht="11.25">
      <c r="B190" s="159"/>
      <c r="D190" s="160" t="s">
        <v>207</v>
      </c>
      <c r="E190" s="161" t="s">
        <v>1</v>
      </c>
      <c r="F190" s="162" t="s">
        <v>1529</v>
      </c>
      <c r="H190" s="163">
        <v>28.5</v>
      </c>
      <c r="I190" s="164"/>
      <c r="L190" s="159"/>
      <c r="M190" s="165"/>
      <c r="N190" s="166"/>
      <c r="O190" s="166"/>
      <c r="P190" s="166"/>
      <c r="Q190" s="166"/>
      <c r="R190" s="166"/>
      <c r="S190" s="166"/>
      <c r="T190" s="167"/>
      <c r="AT190" s="161" t="s">
        <v>207</v>
      </c>
      <c r="AU190" s="161" t="s">
        <v>99</v>
      </c>
      <c r="AV190" s="12" t="s">
        <v>84</v>
      </c>
      <c r="AW190" s="12" t="s">
        <v>36</v>
      </c>
      <c r="AX190" s="12" t="s">
        <v>75</v>
      </c>
      <c r="AY190" s="161" t="s">
        <v>198</v>
      </c>
    </row>
    <row r="191" spans="2:65" s="14" customFormat="1" ht="11.25">
      <c r="B191" s="175"/>
      <c r="D191" s="160" t="s">
        <v>207</v>
      </c>
      <c r="E191" s="176" t="s">
        <v>1</v>
      </c>
      <c r="F191" s="177" t="s">
        <v>227</v>
      </c>
      <c r="H191" s="178">
        <v>1129.5</v>
      </c>
      <c r="I191" s="179"/>
      <c r="L191" s="175"/>
      <c r="M191" s="180"/>
      <c r="N191" s="181"/>
      <c r="O191" s="181"/>
      <c r="P191" s="181"/>
      <c r="Q191" s="181"/>
      <c r="R191" s="181"/>
      <c r="S191" s="181"/>
      <c r="T191" s="182"/>
      <c r="AT191" s="176" t="s">
        <v>207</v>
      </c>
      <c r="AU191" s="176" t="s">
        <v>99</v>
      </c>
      <c r="AV191" s="14" t="s">
        <v>103</v>
      </c>
      <c r="AW191" s="14" t="s">
        <v>36</v>
      </c>
      <c r="AX191" s="14" t="s">
        <v>82</v>
      </c>
      <c r="AY191" s="176" t="s">
        <v>198</v>
      </c>
    </row>
    <row r="192" spans="2:65" s="1" customFormat="1" ht="16.5" customHeight="1">
      <c r="B192" s="146"/>
      <c r="C192" s="147" t="s">
        <v>306</v>
      </c>
      <c r="D192" s="147" t="s">
        <v>202</v>
      </c>
      <c r="E192" s="148" t="s">
        <v>445</v>
      </c>
      <c r="F192" s="149" t="s">
        <v>446</v>
      </c>
      <c r="G192" s="150" t="s">
        <v>242</v>
      </c>
      <c r="H192" s="151">
        <v>550</v>
      </c>
      <c r="I192" s="152"/>
      <c r="J192" s="153">
        <f>ROUND(I192*H192,2)</f>
        <v>0</v>
      </c>
      <c r="K192" s="149" t="s">
        <v>211</v>
      </c>
      <c r="L192" s="31"/>
      <c r="M192" s="154" t="s">
        <v>1</v>
      </c>
      <c r="N192" s="155" t="s">
        <v>46</v>
      </c>
      <c r="O192" s="50"/>
      <c r="P192" s="156">
        <f>O192*H192</f>
        <v>0</v>
      </c>
      <c r="Q192" s="156">
        <v>0</v>
      </c>
      <c r="R192" s="156">
        <f>Q192*H192</f>
        <v>0</v>
      </c>
      <c r="S192" s="156">
        <v>0</v>
      </c>
      <c r="T192" s="157">
        <f>S192*H192</f>
        <v>0</v>
      </c>
      <c r="AR192" s="17" t="s">
        <v>103</v>
      </c>
      <c r="AT192" s="17" t="s">
        <v>202</v>
      </c>
      <c r="AU192" s="17" t="s">
        <v>99</v>
      </c>
      <c r="AY192" s="17" t="s">
        <v>198</v>
      </c>
      <c r="BE192" s="158">
        <f>IF(N192="základní",J192,0)</f>
        <v>0</v>
      </c>
      <c r="BF192" s="158">
        <f>IF(N192="snížená",J192,0)</f>
        <v>0</v>
      </c>
      <c r="BG192" s="158">
        <f>IF(N192="zákl. přenesená",J192,0)</f>
        <v>0</v>
      </c>
      <c r="BH192" s="158">
        <f>IF(N192="sníž. přenesená",J192,0)</f>
        <v>0</v>
      </c>
      <c r="BI192" s="158">
        <f>IF(N192="nulová",J192,0)</f>
        <v>0</v>
      </c>
      <c r="BJ192" s="17" t="s">
        <v>82</v>
      </c>
      <c r="BK192" s="158">
        <f>ROUND(I192*H192,2)</f>
        <v>0</v>
      </c>
      <c r="BL192" s="17" t="s">
        <v>103</v>
      </c>
      <c r="BM192" s="17" t="s">
        <v>447</v>
      </c>
    </row>
    <row r="193" spans="2:65" s="12" customFormat="1" ht="11.25">
      <c r="B193" s="159"/>
      <c r="D193" s="160" t="s">
        <v>207</v>
      </c>
      <c r="E193" s="161" t="s">
        <v>1</v>
      </c>
      <c r="F193" s="162" t="s">
        <v>1530</v>
      </c>
      <c r="H193" s="163">
        <v>550</v>
      </c>
      <c r="I193" s="164"/>
      <c r="L193" s="159"/>
      <c r="M193" s="165"/>
      <c r="N193" s="166"/>
      <c r="O193" s="166"/>
      <c r="P193" s="166"/>
      <c r="Q193" s="166"/>
      <c r="R193" s="166"/>
      <c r="S193" s="166"/>
      <c r="T193" s="167"/>
      <c r="AT193" s="161" t="s">
        <v>207</v>
      </c>
      <c r="AU193" s="161" t="s">
        <v>99</v>
      </c>
      <c r="AV193" s="12" t="s">
        <v>84</v>
      </c>
      <c r="AW193" s="12" t="s">
        <v>36</v>
      </c>
      <c r="AX193" s="12" t="s">
        <v>82</v>
      </c>
      <c r="AY193" s="161" t="s">
        <v>198</v>
      </c>
    </row>
    <row r="194" spans="2:65" s="1" customFormat="1" ht="16.5" customHeight="1">
      <c r="B194" s="146"/>
      <c r="C194" s="147" t="s">
        <v>312</v>
      </c>
      <c r="D194" s="147" t="s">
        <v>202</v>
      </c>
      <c r="E194" s="148" t="s">
        <v>449</v>
      </c>
      <c r="F194" s="149" t="s">
        <v>450</v>
      </c>
      <c r="G194" s="150" t="s">
        <v>242</v>
      </c>
      <c r="H194" s="151">
        <v>550</v>
      </c>
      <c r="I194" s="152"/>
      <c r="J194" s="153">
        <f>ROUND(I194*H194,2)</f>
        <v>0</v>
      </c>
      <c r="K194" s="149" t="s">
        <v>211</v>
      </c>
      <c r="L194" s="31"/>
      <c r="M194" s="154" t="s">
        <v>1</v>
      </c>
      <c r="N194" s="155" t="s">
        <v>46</v>
      </c>
      <c r="O194" s="50"/>
      <c r="P194" s="156">
        <f>O194*H194</f>
        <v>0</v>
      </c>
      <c r="Q194" s="156">
        <v>0</v>
      </c>
      <c r="R194" s="156">
        <f>Q194*H194</f>
        <v>0</v>
      </c>
      <c r="S194" s="156">
        <v>0</v>
      </c>
      <c r="T194" s="157">
        <f>S194*H194</f>
        <v>0</v>
      </c>
      <c r="AR194" s="17" t="s">
        <v>103</v>
      </c>
      <c r="AT194" s="17" t="s">
        <v>202</v>
      </c>
      <c r="AU194" s="17" t="s">
        <v>99</v>
      </c>
      <c r="AY194" s="17" t="s">
        <v>198</v>
      </c>
      <c r="BE194" s="158">
        <f>IF(N194="základní",J194,0)</f>
        <v>0</v>
      </c>
      <c r="BF194" s="158">
        <f>IF(N194="snížená",J194,0)</f>
        <v>0</v>
      </c>
      <c r="BG194" s="158">
        <f>IF(N194="zákl. přenesená",J194,0)</f>
        <v>0</v>
      </c>
      <c r="BH194" s="158">
        <f>IF(N194="sníž. přenesená",J194,0)</f>
        <v>0</v>
      </c>
      <c r="BI194" s="158">
        <f>IF(N194="nulová",J194,0)</f>
        <v>0</v>
      </c>
      <c r="BJ194" s="17" t="s">
        <v>82</v>
      </c>
      <c r="BK194" s="158">
        <f>ROUND(I194*H194,2)</f>
        <v>0</v>
      </c>
      <c r="BL194" s="17" t="s">
        <v>103</v>
      </c>
      <c r="BM194" s="17" t="s">
        <v>451</v>
      </c>
    </row>
    <row r="195" spans="2:65" s="12" customFormat="1" ht="11.25">
      <c r="B195" s="159"/>
      <c r="D195" s="160" t="s">
        <v>207</v>
      </c>
      <c r="E195" s="161" t="s">
        <v>1</v>
      </c>
      <c r="F195" s="162" t="s">
        <v>1530</v>
      </c>
      <c r="H195" s="163">
        <v>550</v>
      </c>
      <c r="I195" s="164"/>
      <c r="L195" s="159"/>
      <c r="M195" s="165"/>
      <c r="N195" s="166"/>
      <c r="O195" s="166"/>
      <c r="P195" s="166"/>
      <c r="Q195" s="166"/>
      <c r="R195" s="166"/>
      <c r="S195" s="166"/>
      <c r="T195" s="167"/>
      <c r="AT195" s="161" t="s">
        <v>207</v>
      </c>
      <c r="AU195" s="161" t="s">
        <v>99</v>
      </c>
      <c r="AV195" s="12" t="s">
        <v>84</v>
      </c>
      <c r="AW195" s="12" t="s">
        <v>36</v>
      </c>
      <c r="AX195" s="12" t="s">
        <v>82</v>
      </c>
      <c r="AY195" s="161" t="s">
        <v>198</v>
      </c>
    </row>
    <row r="196" spans="2:65" s="1" customFormat="1" ht="16.5" customHeight="1">
      <c r="B196" s="146"/>
      <c r="C196" s="147" t="s">
        <v>317</v>
      </c>
      <c r="D196" s="147" t="s">
        <v>202</v>
      </c>
      <c r="E196" s="148" t="s">
        <v>453</v>
      </c>
      <c r="F196" s="149" t="s">
        <v>454</v>
      </c>
      <c r="G196" s="150" t="s">
        <v>242</v>
      </c>
      <c r="H196" s="151">
        <v>550</v>
      </c>
      <c r="I196" s="152"/>
      <c r="J196" s="153">
        <f>ROUND(I196*H196,2)</f>
        <v>0</v>
      </c>
      <c r="K196" s="149" t="s">
        <v>211</v>
      </c>
      <c r="L196" s="31"/>
      <c r="M196" s="154" t="s">
        <v>1</v>
      </c>
      <c r="N196" s="155" t="s">
        <v>46</v>
      </c>
      <c r="O196" s="50"/>
      <c r="P196" s="156">
        <f>O196*H196</f>
        <v>0</v>
      </c>
      <c r="Q196" s="156">
        <v>0</v>
      </c>
      <c r="R196" s="156">
        <f>Q196*H196</f>
        <v>0</v>
      </c>
      <c r="S196" s="156">
        <v>0</v>
      </c>
      <c r="T196" s="157">
        <f>S196*H196</f>
        <v>0</v>
      </c>
      <c r="AR196" s="17" t="s">
        <v>103</v>
      </c>
      <c r="AT196" s="17" t="s">
        <v>202</v>
      </c>
      <c r="AU196" s="17" t="s">
        <v>99</v>
      </c>
      <c r="AY196" s="17" t="s">
        <v>198</v>
      </c>
      <c r="BE196" s="158">
        <f>IF(N196="základní",J196,0)</f>
        <v>0</v>
      </c>
      <c r="BF196" s="158">
        <f>IF(N196="snížená",J196,0)</f>
        <v>0</v>
      </c>
      <c r="BG196" s="158">
        <f>IF(N196="zákl. přenesená",J196,0)</f>
        <v>0</v>
      </c>
      <c r="BH196" s="158">
        <f>IF(N196="sníž. přenesená",J196,0)</f>
        <v>0</v>
      </c>
      <c r="BI196" s="158">
        <f>IF(N196="nulová",J196,0)</f>
        <v>0</v>
      </c>
      <c r="BJ196" s="17" t="s">
        <v>82</v>
      </c>
      <c r="BK196" s="158">
        <f>ROUND(I196*H196,2)</f>
        <v>0</v>
      </c>
      <c r="BL196" s="17" t="s">
        <v>103</v>
      </c>
      <c r="BM196" s="17" t="s">
        <v>455</v>
      </c>
    </row>
    <row r="197" spans="2:65" s="12" customFormat="1" ht="11.25">
      <c r="B197" s="159"/>
      <c r="D197" s="160" t="s">
        <v>207</v>
      </c>
      <c r="E197" s="161" t="s">
        <v>1</v>
      </c>
      <c r="F197" s="162" t="s">
        <v>1530</v>
      </c>
      <c r="H197" s="163">
        <v>550</v>
      </c>
      <c r="I197" s="164"/>
      <c r="L197" s="159"/>
      <c r="M197" s="165"/>
      <c r="N197" s="166"/>
      <c r="O197" s="166"/>
      <c r="P197" s="166"/>
      <c r="Q197" s="166"/>
      <c r="R197" s="166"/>
      <c r="S197" s="166"/>
      <c r="T197" s="167"/>
      <c r="AT197" s="161" t="s">
        <v>207</v>
      </c>
      <c r="AU197" s="161" t="s">
        <v>99</v>
      </c>
      <c r="AV197" s="12" t="s">
        <v>84</v>
      </c>
      <c r="AW197" s="12" t="s">
        <v>36</v>
      </c>
      <c r="AX197" s="12" t="s">
        <v>82</v>
      </c>
      <c r="AY197" s="161" t="s">
        <v>198</v>
      </c>
    </row>
    <row r="198" spans="2:65" s="11" customFormat="1" ht="20.85" customHeight="1">
      <c r="B198" s="133"/>
      <c r="D198" s="134" t="s">
        <v>74</v>
      </c>
      <c r="E198" s="144" t="s">
        <v>456</v>
      </c>
      <c r="F198" s="144" t="s">
        <v>457</v>
      </c>
      <c r="I198" s="136"/>
      <c r="J198" s="145">
        <f>BK198</f>
        <v>0</v>
      </c>
      <c r="L198" s="133"/>
      <c r="M198" s="138"/>
      <c r="N198" s="139"/>
      <c r="O198" s="139"/>
      <c r="P198" s="140">
        <f>SUM(P199:P212)</f>
        <v>0</v>
      </c>
      <c r="Q198" s="139"/>
      <c r="R198" s="140">
        <f>SUM(R199:R212)</f>
        <v>38.941500000000005</v>
      </c>
      <c r="S198" s="139"/>
      <c r="T198" s="141">
        <f>SUM(T199:T212)</f>
        <v>0</v>
      </c>
      <c r="AR198" s="134" t="s">
        <v>82</v>
      </c>
      <c r="AT198" s="142" t="s">
        <v>74</v>
      </c>
      <c r="AU198" s="142" t="s">
        <v>84</v>
      </c>
      <c r="AY198" s="134" t="s">
        <v>198</v>
      </c>
      <c r="BK198" s="143">
        <f>SUM(BK199:BK212)</f>
        <v>0</v>
      </c>
    </row>
    <row r="199" spans="2:65" s="1" customFormat="1" ht="16.5" customHeight="1">
      <c r="B199" s="146"/>
      <c r="C199" s="147" t="s">
        <v>323</v>
      </c>
      <c r="D199" s="147" t="s">
        <v>202</v>
      </c>
      <c r="E199" s="148" t="s">
        <v>459</v>
      </c>
      <c r="F199" s="149" t="s">
        <v>460</v>
      </c>
      <c r="G199" s="150" t="s">
        <v>242</v>
      </c>
      <c r="H199" s="151">
        <v>115.5</v>
      </c>
      <c r="I199" s="152"/>
      <c r="J199" s="153">
        <f>ROUND(I199*H199,2)</f>
        <v>0</v>
      </c>
      <c r="K199" s="149" t="s">
        <v>211</v>
      </c>
      <c r="L199" s="31"/>
      <c r="M199" s="154" t="s">
        <v>1</v>
      </c>
      <c r="N199" s="155" t="s">
        <v>46</v>
      </c>
      <c r="O199" s="50"/>
      <c r="P199" s="156">
        <f>O199*H199</f>
        <v>0</v>
      </c>
      <c r="Q199" s="156">
        <v>0.10362</v>
      </c>
      <c r="R199" s="156">
        <f>Q199*H199</f>
        <v>11.968110000000001</v>
      </c>
      <c r="S199" s="156">
        <v>0</v>
      </c>
      <c r="T199" s="157">
        <f>S199*H199</f>
        <v>0</v>
      </c>
      <c r="AR199" s="17" t="s">
        <v>103</v>
      </c>
      <c r="AT199" s="17" t="s">
        <v>202</v>
      </c>
      <c r="AU199" s="17" t="s">
        <v>99</v>
      </c>
      <c r="AY199" s="17" t="s">
        <v>198</v>
      </c>
      <c r="BE199" s="158">
        <f>IF(N199="základní",J199,0)</f>
        <v>0</v>
      </c>
      <c r="BF199" s="158">
        <f>IF(N199="snížená",J199,0)</f>
        <v>0</v>
      </c>
      <c r="BG199" s="158">
        <f>IF(N199="zákl. přenesená",J199,0)</f>
        <v>0</v>
      </c>
      <c r="BH199" s="158">
        <f>IF(N199="sníž. přenesená",J199,0)</f>
        <v>0</v>
      </c>
      <c r="BI199" s="158">
        <f>IF(N199="nulová",J199,0)</f>
        <v>0</v>
      </c>
      <c r="BJ199" s="17" t="s">
        <v>82</v>
      </c>
      <c r="BK199" s="158">
        <f>ROUND(I199*H199,2)</f>
        <v>0</v>
      </c>
      <c r="BL199" s="17" t="s">
        <v>103</v>
      </c>
      <c r="BM199" s="17" t="s">
        <v>461</v>
      </c>
    </row>
    <row r="200" spans="2:65" s="12" customFormat="1" ht="22.5">
      <c r="B200" s="159"/>
      <c r="D200" s="160" t="s">
        <v>207</v>
      </c>
      <c r="E200" s="161" t="s">
        <v>1</v>
      </c>
      <c r="F200" s="162" t="s">
        <v>1531</v>
      </c>
      <c r="H200" s="163">
        <v>115.5</v>
      </c>
      <c r="I200" s="164"/>
      <c r="L200" s="159"/>
      <c r="M200" s="165"/>
      <c r="N200" s="166"/>
      <c r="O200" s="166"/>
      <c r="P200" s="166"/>
      <c r="Q200" s="166"/>
      <c r="R200" s="166"/>
      <c r="S200" s="166"/>
      <c r="T200" s="167"/>
      <c r="AT200" s="161" t="s">
        <v>207</v>
      </c>
      <c r="AU200" s="161" t="s">
        <v>99</v>
      </c>
      <c r="AV200" s="12" t="s">
        <v>84</v>
      </c>
      <c r="AW200" s="12" t="s">
        <v>36</v>
      </c>
      <c r="AX200" s="12" t="s">
        <v>82</v>
      </c>
      <c r="AY200" s="161" t="s">
        <v>198</v>
      </c>
    </row>
    <row r="201" spans="2:65" s="1" customFormat="1" ht="16.5" customHeight="1">
      <c r="B201" s="146"/>
      <c r="C201" s="191" t="s">
        <v>7</v>
      </c>
      <c r="D201" s="191" t="s">
        <v>329</v>
      </c>
      <c r="E201" s="192" t="s">
        <v>464</v>
      </c>
      <c r="F201" s="193" t="s">
        <v>465</v>
      </c>
      <c r="G201" s="194" t="s">
        <v>242</v>
      </c>
      <c r="H201" s="195">
        <v>130.25399999999999</v>
      </c>
      <c r="I201" s="196"/>
      <c r="J201" s="197">
        <f>ROUND(I201*H201,2)</f>
        <v>0</v>
      </c>
      <c r="K201" s="193" t="s">
        <v>211</v>
      </c>
      <c r="L201" s="198"/>
      <c r="M201" s="199" t="s">
        <v>1</v>
      </c>
      <c r="N201" s="200" t="s">
        <v>46</v>
      </c>
      <c r="O201" s="50"/>
      <c r="P201" s="156">
        <f>O201*H201</f>
        <v>0</v>
      </c>
      <c r="Q201" s="156">
        <v>0.17599999999999999</v>
      </c>
      <c r="R201" s="156">
        <f>Q201*H201</f>
        <v>22.924703999999998</v>
      </c>
      <c r="S201" s="156">
        <v>0</v>
      </c>
      <c r="T201" s="157">
        <f>S201*H201</f>
        <v>0</v>
      </c>
      <c r="AR201" s="17" t="s">
        <v>250</v>
      </c>
      <c r="AT201" s="17" t="s">
        <v>329</v>
      </c>
      <c r="AU201" s="17" t="s">
        <v>99</v>
      </c>
      <c r="AY201" s="17" t="s">
        <v>198</v>
      </c>
      <c r="BE201" s="158">
        <f>IF(N201="základní",J201,0)</f>
        <v>0</v>
      </c>
      <c r="BF201" s="158">
        <f>IF(N201="snížená",J201,0)</f>
        <v>0</v>
      </c>
      <c r="BG201" s="158">
        <f>IF(N201="zákl. přenesená",J201,0)</f>
        <v>0</v>
      </c>
      <c r="BH201" s="158">
        <f>IF(N201="sníž. přenesená",J201,0)</f>
        <v>0</v>
      </c>
      <c r="BI201" s="158">
        <f>IF(N201="nulová",J201,0)</f>
        <v>0</v>
      </c>
      <c r="BJ201" s="17" t="s">
        <v>82</v>
      </c>
      <c r="BK201" s="158">
        <f>ROUND(I201*H201,2)</f>
        <v>0</v>
      </c>
      <c r="BL201" s="17" t="s">
        <v>103</v>
      </c>
      <c r="BM201" s="17" t="s">
        <v>466</v>
      </c>
    </row>
    <row r="202" spans="2:65" s="12" customFormat="1" ht="22.5">
      <c r="B202" s="159"/>
      <c r="D202" s="160" t="s">
        <v>207</v>
      </c>
      <c r="E202" s="161" t="s">
        <v>1</v>
      </c>
      <c r="F202" s="162" t="s">
        <v>1142</v>
      </c>
      <c r="H202" s="163">
        <v>158</v>
      </c>
      <c r="I202" s="164"/>
      <c r="L202" s="159"/>
      <c r="M202" s="165"/>
      <c r="N202" s="166"/>
      <c r="O202" s="166"/>
      <c r="P202" s="166"/>
      <c r="Q202" s="166"/>
      <c r="R202" s="166"/>
      <c r="S202" s="166"/>
      <c r="T202" s="167"/>
      <c r="AT202" s="161" t="s">
        <v>207</v>
      </c>
      <c r="AU202" s="161" t="s">
        <v>99</v>
      </c>
      <c r="AV202" s="12" t="s">
        <v>84</v>
      </c>
      <c r="AW202" s="12" t="s">
        <v>36</v>
      </c>
      <c r="AX202" s="12" t="s">
        <v>75</v>
      </c>
      <c r="AY202" s="161" t="s">
        <v>198</v>
      </c>
    </row>
    <row r="203" spans="2:65" s="12" customFormat="1" ht="11.25">
      <c r="B203" s="159"/>
      <c r="D203" s="160" t="s">
        <v>207</v>
      </c>
      <c r="E203" s="161" t="s">
        <v>1</v>
      </c>
      <c r="F203" s="162" t="s">
        <v>1532</v>
      </c>
      <c r="H203" s="163">
        <v>-30.3</v>
      </c>
      <c r="I203" s="164"/>
      <c r="L203" s="159"/>
      <c r="M203" s="165"/>
      <c r="N203" s="166"/>
      <c r="O203" s="166"/>
      <c r="P203" s="166"/>
      <c r="Q203" s="166"/>
      <c r="R203" s="166"/>
      <c r="S203" s="166"/>
      <c r="T203" s="167"/>
      <c r="AT203" s="161" t="s">
        <v>207</v>
      </c>
      <c r="AU203" s="161" t="s">
        <v>99</v>
      </c>
      <c r="AV203" s="12" t="s">
        <v>84</v>
      </c>
      <c r="AW203" s="12" t="s">
        <v>36</v>
      </c>
      <c r="AX203" s="12" t="s">
        <v>75</v>
      </c>
      <c r="AY203" s="161" t="s">
        <v>198</v>
      </c>
    </row>
    <row r="204" spans="2:65" s="15" customFormat="1" ht="11.25">
      <c r="B204" s="183"/>
      <c r="D204" s="160" t="s">
        <v>207</v>
      </c>
      <c r="E204" s="184" t="s">
        <v>1</v>
      </c>
      <c r="F204" s="185" t="s">
        <v>258</v>
      </c>
      <c r="H204" s="186">
        <v>127.7</v>
      </c>
      <c r="I204" s="187"/>
      <c r="L204" s="183"/>
      <c r="M204" s="188"/>
      <c r="N204" s="189"/>
      <c r="O204" s="189"/>
      <c r="P204" s="189"/>
      <c r="Q204" s="189"/>
      <c r="R204" s="189"/>
      <c r="S204" s="189"/>
      <c r="T204" s="190"/>
      <c r="AT204" s="184" t="s">
        <v>207</v>
      </c>
      <c r="AU204" s="184" t="s">
        <v>99</v>
      </c>
      <c r="AV204" s="15" t="s">
        <v>99</v>
      </c>
      <c r="AW204" s="15" t="s">
        <v>36</v>
      </c>
      <c r="AX204" s="15" t="s">
        <v>75</v>
      </c>
      <c r="AY204" s="184" t="s">
        <v>198</v>
      </c>
    </row>
    <row r="205" spans="2:65" s="12" customFormat="1" ht="11.25">
      <c r="B205" s="159"/>
      <c r="D205" s="160" t="s">
        <v>207</v>
      </c>
      <c r="E205" s="161" t="s">
        <v>1</v>
      </c>
      <c r="F205" s="162" t="s">
        <v>1533</v>
      </c>
      <c r="H205" s="163">
        <v>2.5539999999999998</v>
      </c>
      <c r="I205" s="164"/>
      <c r="L205" s="159"/>
      <c r="M205" s="165"/>
      <c r="N205" s="166"/>
      <c r="O205" s="166"/>
      <c r="P205" s="166"/>
      <c r="Q205" s="166"/>
      <c r="R205" s="166"/>
      <c r="S205" s="166"/>
      <c r="T205" s="167"/>
      <c r="AT205" s="161" t="s">
        <v>207</v>
      </c>
      <c r="AU205" s="161" t="s">
        <v>99</v>
      </c>
      <c r="AV205" s="12" t="s">
        <v>84</v>
      </c>
      <c r="AW205" s="12" t="s">
        <v>36</v>
      </c>
      <c r="AX205" s="12" t="s">
        <v>75</v>
      </c>
      <c r="AY205" s="161" t="s">
        <v>198</v>
      </c>
    </row>
    <row r="206" spans="2:65" s="14" customFormat="1" ht="11.25">
      <c r="B206" s="175"/>
      <c r="D206" s="160" t="s">
        <v>207</v>
      </c>
      <c r="E206" s="176" t="s">
        <v>1</v>
      </c>
      <c r="F206" s="177" t="s">
        <v>227</v>
      </c>
      <c r="H206" s="178">
        <v>130.25399999999999</v>
      </c>
      <c r="I206" s="179"/>
      <c r="L206" s="175"/>
      <c r="M206" s="180"/>
      <c r="N206" s="181"/>
      <c r="O206" s="181"/>
      <c r="P206" s="181"/>
      <c r="Q206" s="181"/>
      <c r="R206" s="181"/>
      <c r="S206" s="181"/>
      <c r="T206" s="182"/>
      <c r="AT206" s="176" t="s">
        <v>207</v>
      </c>
      <c r="AU206" s="176" t="s">
        <v>99</v>
      </c>
      <c r="AV206" s="14" t="s">
        <v>103</v>
      </c>
      <c r="AW206" s="14" t="s">
        <v>36</v>
      </c>
      <c r="AX206" s="14" t="s">
        <v>82</v>
      </c>
      <c r="AY206" s="176" t="s">
        <v>198</v>
      </c>
    </row>
    <row r="207" spans="2:65" s="1" customFormat="1" ht="16.5" customHeight="1">
      <c r="B207" s="146"/>
      <c r="C207" s="147" t="s">
        <v>338</v>
      </c>
      <c r="D207" s="147" t="s">
        <v>202</v>
      </c>
      <c r="E207" s="148" t="s">
        <v>1145</v>
      </c>
      <c r="F207" s="149" t="s">
        <v>1146</v>
      </c>
      <c r="G207" s="150" t="s">
        <v>242</v>
      </c>
      <c r="H207" s="151">
        <v>30.3</v>
      </c>
      <c r="I207" s="152"/>
      <c r="J207" s="153">
        <f>ROUND(I207*H207,2)</f>
        <v>0</v>
      </c>
      <c r="K207" s="149" t="s">
        <v>211</v>
      </c>
      <c r="L207" s="31"/>
      <c r="M207" s="154" t="s">
        <v>1</v>
      </c>
      <c r="N207" s="155" t="s">
        <v>46</v>
      </c>
      <c r="O207" s="50"/>
      <c r="P207" s="156">
        <f>O207*H207</f>
        <v>0</v>
      </c>
      <c r="Q207" s="156">
        <v>0</v>
      </c>
      <c r="R207" s="156">
        <f>Q207*H207</f>
        <v>0</v>
      </c>
      <c r="S207" s="156">
        <v>0</v>
      </c>
      <c r="T207" s="157">
        <f>S207*H207</f>
        <v>0</v>
      </c>
      <c r="AR207" s="17" t="s">
        <v>103</v>
      </c>
      <c r="AT207" s="17" t="s">
        <v>202</v>
      </c>
      <c r="AU207" s="17" t="s">
        <v>99</v>
      </c>
      <c r="AY207" s="17" t="s">
        <v>198</v>
      </c>
      <c r="BE207" s="158">
        <f>IF(N207="základní",J207,0)</f>
        <v>0</v>
      </c>
      <c r="BF207" s="158">
        <f>IF(N207="snížená",J207,0)</f>
        <v>0</v>
      </c>
      <c r="BG207" s="158">
        <f>IF(N207="zákl. přenesená",J207,0)</f>
        <v>0</v>
      </c>
      <c r="BH207" s="158">
        <f>IF(N207="sníž. přenesená",J207,0)</f>
        <v>0</v>
      </c>
      <c r="BI207" s="158">
        <f>IF(N207="nulová",J207,0)</f>
        <v>0</v>
      </c>
      <c r="BJ207" s="17" t="s">
        <v>82</v>
      </c>
      <c r="BK207" s="158">
        <f>ROUND(I207*H207,2)</f>
        <v>0</v>
      </c>
      <c r="BL207" s="17" t="s">
        <v>103</v>
      </c>
      <c r="BM207" s="17" t="s">
        <v>1147</v>
      </c>
    </row>
    <row r="208" spans="2:65" s="12" customFormat="1" ht="11.25">
      <c r="B208" s="159"/>
      <c r="D208" s="160" t="s">
        <v>207</v>
      </c>
      <c r="E208" s="161" t="s">
        <v>1</v>
      </c>
      <c r="F208" s="162" t="s">
        <v>1534</v>
      </c>
      <c r="H208" s="163">
        <v>30.3</v>
      </c>
      <c r="I208" s="164"/>
      <c r="L208" s="159"/>
      <c r="M208" s="165"/>
      <c r="N208" s="166"/>
      <c r="O208" s="166"/>
      <c r="P208" s="166"/>
      <c r="Q208" s="166"/>
      <c r="R208" s="166"/>
      <c r="S208" s="166"/>
      <c r="T208" s="167"/>
      <c r="AT208" s="161" t="s">
        <v>207</v>
      </c>
      <c r="AU208" s="161" t="s">
        <v>99</v>
      </c>
      <c r="AV208" s="12" t="s">
        <v>84</v>
      </c>
      <c r="AW208" s="12" t="s">
        <v>36</v>
      </c>
      <c r="AX208" s="12" t="s">
        <v>82</v>
      </c>
      <c r="AY208" s="161" t="s">
        <v>198</v>
      </c>
    </row>
    <row r="209" spans="2:65" s="1" customFormat="1" ht="16.5" customHeight="1">
      <c r="B209" s="146"/>
      <c r="C209" s="191" t="s">
        <v>347</v>
      </c>
      <c r="D209" s="191" t="s">
        <v>329</v>
      </c>
      <c r="E209" s="192" t="s">
        <v>1149</v>
      </c>
      <c r="F209" s="193" t="s">
        <v>1150</v>
      </c>
      <c r="G209" s="194" t="s">
        <v>242</v>
      </c>
      <c r="H209" s="195">
        <v>30.905999999999999</v>
      </c>
      <c r="I209" s="196"/>
      <c r="J209" s="197">
        <f>ROUND(I209*H209,2)</f>
        <v>0</v>
      </c>
      <c r="K209" s="193" t="s">
        <v>1</v>
      </c>
      <c r="L209" s="198"/>
      <c r="M209" s="199" t="s">
        <v>1</v>
      </c>
      <c r="N209" s="200" t="s">
        <v>46</v>
      </c>
      <c r="O209" s="50"/>
      <c r="P209" s="156">
        <f>O209*H209</f>
        <v>0</v>
      </c>
      <c r="Q209" s="156">
        <v>0.13100000000000001</v>
      </c>
      <c r="R209" s="156">
        <f>Q209*H209</f>
        <v>4.048686</v>
      </c>
      <c r="S209" s="156">
        <v>0</v>
      </c>
      <c r="T209" s="157">
        <f>S209*H209</f>
        <v>0</v>
      </c>
      <c r="AR209" s="17" t="s">
        <v>250</v>
      </c>
      <c r="AT209" s="17" t="s">
        <v>329</v>
      </c>
      <c r="AU209" s="17" t="s">
        <v>99</v>
      </c>
      <c r="AY209" s="17" t="s">
        <v>198</v>
      </c>
      <c r="BE209" s="158">
        <f>IF(N209="základní",J209,0)</f>
        <v>0</v>
      </c>
      <c r="BF209" s="158">
        <f>IF(N209="snížená",J209,0)</f>
        <v>0</v>
      </c>
      <c r="BG209" s="158">
        <f>IF(N209="zákl. přenesená",J209,0)</f>
        <v>0</v>
      </c>
      <c r="BH209" s="158">
        <f>IF(N209="sníž. přenesená",J209,0)</f>
        <v>0</v>
      </c>
      <c r="BI209" s="158">
        <f>IF(N209="nulová",J209,0)</f>
        <v>0</v>
      </c>
      <c r="BJ209" s="17" t="s">
        <v>82</v>
      </c>
      <c r="BK209" s="158">
        <f>ROUND(I209*H209,2)</f>
        <v>0</v>
      </c>
      <c r="BL209" s="17" t="s">
        <v>103</v>
      </c>
      <c r="BM209" s="17" t="s">
        <v>1151</v>
      </c>
    </row>
    <row r="210" spans="2:65" s="12" customFormat="1" ht="11.25">
      <c r="B210" s="159"/>
      <c r="D210" s="160" t="s">
        <v>207</v>
      </c>
      <c r="E210" s="161" t="s">
        <v>1</v>
      </c>
      <c r="F210" s="162" t="s">
        <v>1535</v>
      </c>
      <c r="H210" s="163">
        <v>30.3</v>
      </c>
      <c r="I210" s="164"/>
      <c r="L210" s="159"/>
      <c r="M210" s="165"/>
      <c r="N210" s="166"/>
      <c r="O210" s="166"/>
      <c r="P210" s="166"/>
      <c r="Q210" s="166"/>
      <c r="R210" s="166"/>
      <c r="S210" s="166"/>
      <c r="T210" s="167"/>
      <c r="AT210" s="161" t="s">
        <v>207</v>
      </c>
      <c r="AU210" s="161" t="s">
        <v>99</v>
      </c>
      <c r="AV210" s="12" t="s">
        <v>84</v>
      </c>
      <c r="AW210" s="12" t="s">
        <v>36</v>
      </c>
      <c r="AX210" s="12" t="s">
        <v>75</v>
      </c>
      <c r="AY210" s="161" t="s">
        <v>198</v>
      </c>
    </row>
    <row r="211" spans="2:65" s="12" customFormat="1" ht="11.25">
      <c r="B211" s="159"/>
      <c r="D211" s="160" t="s">
        <v>207</v>
      </c>
      <c r="E211" s="161" t="s">
        <v>1</v>
      </c>
      <c r="F211" s="162" t="s">
        <v>1536</v>
      </c>
      <c r="H211" s="163">
        <v>0.60599999999999998</v>
      </c>
      <c r="I211" s="164"/>
      <c r="L211" s="159"/>
      <c r="M211" s="165"/>
      <c r="N211" s="166"/>
      <c r="O211" s="166"/>
      <c r="P211" s="166"/>
      <c r="Q211" s="166"/>
      <c r="R211" s="166"/>
      <c r="S211" s="166"/>
      <c r="T211" s="167"/>
      <c r="AT211" s="161" t="s">
        <v>207</v>
      </c>
      <c r="AU211" s="161" t="s">
        <v>99</v>
      </c>
      <c r="AV211" s="12" t="s">
        <v>84</v>
      </c>
      <c r="AW211" s="12" t="s">
        <v>36</v>
      </c>
      <c r="AX211" s="12" t="s">
        <v>75</v>
      </c>
      <c r="AY211" s="161" t="s">
        <v>198</v>
      </c>
    </row>
    <row r="212" spans="2:65" s="14" customFormat="1" ht="11.25">
      <c r="B212" s="175"/>
      <c r="D212" s="160" t="s">
        <v>207</v>
      </c>
      <c r="E212" s="176" t="s">
        <v>1</v>
      </c>
      <c r="F212" s="177" t="s">
        <v>227</v>
      </c>
      <c r="H212" s="178">
        <v>30.905999999999999</v>
      </c>
      <c r="I212" s="179"/>
      <c r="L212" s="175"/>
      <c r="M212" s="180"/>
      <c r="N212" s="181"/>
      <c r="O212" s="181"/>
      <c r="P212" s="181"/>
      <c r="Q212" s="181"/>
      <c r="R212" s="181"/>
      <c r="S212" s="181"/>
      <c r="T212" s="182"/>
      <c r="AT212" s="176" t="s">
        <v>207</v>
      </c>
      <c r="AU212" s="176" t="s">
        <v>99</v>
      </c>
      <c r="AV212" s="14" t="s">
        <v>103</v>
      </c>
      <c r="AW212" s="14" t="s">
        <v>36</v>
      </c>
      <c r="AX212" s="14" t="s">
        <v>82</v>
      </c>
      <c r="AY212" s="176" t="s">
        <v>198</v>
      </c>
    </row>
    <row r="213" spans="2:65" s="11" customFormat="1" ht="20.85" customHeight="1">
      <c r="B213" s="133"/>
      <c r="D213" s="134" t="s">
        <v>74</v>
      </c>
      <c r="E213" s="144" t="s">
        <v>468</v>
      </c>
      <c r="F213" s="144" t="s">
        <v>469</v>
      </c>
      <c r="I213" s="136"/>
      <c r="J213" s="145">
        <f>BK213</f>
        <v>0</v>
      </c>
      <c r="L213" s="133"/>
      <c r="M213" s="138"/>
      <c r="N213" s="139"/>
      <c r="O213" s="139"/>
      <c r="P213" s="140">
        <f>SUM(P214:P227)</f>
        <v>0</v>
      </c>
      <c r="Q213" s="139"/>
      <c r="R213" s="140">
        <f>SUM(R214:R227)</f>
        <v>10.130955</v>
      </c>
      <c r="S213" s="139"/>
      <c r="T213" s="141">
        <f>SUM(T214:T227)</f>
        <v>0</v>
      </c>
      <c r="AR213" s="134" t="s">
        <v>82</v>
      </c>
      <c r="AT213" s="142" t="s">
        <v>74</v>
      </c>
      <c r="AU213" s="142" t="s">
        <v>84</v>
      </c>
      <c r="AY213" s="134" t="s">
        <v>198</v>
      </c>
      <c r="BK213" s="143">
        <f>SUM(BK214:BK227)</f>
        <v>0</v>
      </c>
    </row>
    <row r="214" spans="2:65" s="1" customFormat="1" ht="16.5" customHeight="1">
      <c r="B214" s="146"/>
      <c r="C214" s="147" t="s">
        <v>352</v>
      </c>
      <c r="D214" s="147" t="s">
        <v>202</v>
      </c>
      <c r="E214" s="148" t="s">
        <v>471</v>
      </c>
      <c r="F214" s="149" t="s">
        <v>472</v>
      </c>
      <c r="G214" s="150" t="s">
        <v>242</v>
      </c>
      <c r="H214" s="151">
        <v>46.5</v>
      </c>
      <c r="I214" s="152"/>
      <c r="J214" s="153">
        <f>ROUND(I214*H214,2)</f>
        <v>0</v>
      </c>
      <c r="K214" s="149" t="s">
        <v>211</v>
      </c>
      <c r="L214" s="31"/>
      <c r="M214" s="154" t="s">
        <v>1</v>
      </c>
      <c r="N214" s="155" t="s">
        <v>46</v>
      </c>
      <c r="O214" s="50"/>
      <c r="P214" s="156">
        <f>O214*H214</f>
        <v>0</v>
      </c>
      <c r="Q214" s="156">
        <v>8.4250000000000005E-2</v>
      </c>
      <c r="R214" s="156">
        <f>Q214*H214</f>
        <v>3.9176250000000001</v>
      </c>
      <c r="S214" s="156">
        <v>0</v>
      </c>
      <c r="T214" s="157">
        <f>S214*H214</f>
        <v>0</v>
      </c>
      <c r="AR214" s="17" t="s">
        <v>103</v>
      </c>
      <c r="AT214" s="17" t="s">
        <v>202</v>
      </c>
      <c r="AU214" s="17" t="s">
        <v>99</v>
      </c>
      <c r="AY214" s="17" t="s">
        <v>198</v>
      </c>
      <c r="BE214" s="158">
        <f>IF(N214="základní",J214,0)</f>
        <v>0</v>
      </c>
      <c r="BF214" s="158">
        <f>IF(N214="snížená",J214,0)</f>
        <v>0</v>
      </c>
      <c r="BG214" s="158">
        <f>IF(N214="zákl. přenesená",J214,0)</f>
        <v>0</v>
      </c>
      <c r="BH214" s="158">
        <f>IF(N214="sníž. přenesená",J214,0)</f>
        <v>0</v>
      </c>
      <c r="BI214" s="158">
        <f>IF(N214="nulová",J214,0)</f>
        <v>0</v>
      </c>
      <c r="BJ214" s="17" t="s">
        <v>82</v>
      </c>
      <c r="BK214" s="158">
        <f>ROUND(I214*H214,2)</f>
        <v>0</v>
      </c>
      <c r="BL214" s="17" t="s">
        <v>103</v>
      </c>
      <c r="BM214" s="17" t="s">
        <v>1537</v>
      </c>
    </row>
    <row r="215" spans="2:65" s="12" customFormat="1" ht="11.25">
      <c r="B215" s="159"/>
      <c r="D215" s="160" t="s">
        <v>207</v>
      </c>
      <c r="E215" s="161" t="s">
        <v>1</v>
      </c>
      <c r="F215" s="162" t="s">
        <v>1538</v>
      </c>
      <c r="H215" s="163">
        <v>46.5</v>
      </c>
      <c r="I215" s="164"/>
      <c r="L215" s="159"/>
      <c r="M215" s="165"/>
      <c r="N215" s="166"/>
      <c r="O215" s="166"/>
      <c r="P215" s="166"/>
      <c r="Q215" s="166"/>
      <c r="R215" s="166"/>
      <c r="S215" s="166"/>
      <c r="T215" s="167"/>
      <c r="AT215" s="161" t="s">
        <v>207</v>
      </c>
      <c r="AU215" s="161" t="s">
        <v>99</v>
      </c>
      <c r="AV215" s="12" t="s">
        <v>84</v>
      </c>
      <c r="AW215" s="12" t="s">
        <v>36</v>
      </c>
      <c r="AX215" s="12" t="s">
        <v>82</v>
      </c>
      <c r="AY215" s="161" t="s">
        <v>198</v>
      </c>
    </row>
    <row r="216" spans="2:65" s="1" customFormat="1" ht="16.5" customHeight="1">
      <c r="B216" s="146"/>
      <c r="C216" s="191" t="s">
        <v>357</v>
      </c>
      <c r="D216" s="191" t="s">
        <v>329</v>
      </c>
      <c r="E216" s="192" t="s">
        <v>476</v>
      </c>
      <c r="F216" s="193" t="s">
        <v>477</v>
      </c>
      <c r="G216" s="194" t="s">
        <v>242</v>
      </c>
      <c r="H216" s="195">
        <v>37.74</v>
      </c>
      <c r="I216" s="196"/>
      <c r="J216" s="197">
        <f>ROUND(I216*H216,2)</f>
        <v>0</v>
      </c>
      <c r="K216" s="193" t="s">
        <v>211</v>
      </c>
      <c r="L216" s="198"/>
      <c r="M216" s="199" t="s">
        <v>1</v>
      </c>
      <c r="N216" s="200" t="s">
        <v>46</v>
      </c>
      <c r="O216" s="50"/>
      <c r="P216" s="156">
        <f>O216*H216</f>
        <v>0</v>
      </c>
      <c r="Q216" s="156">
        <v>0.13100000000000001</v>
      </c>
      <c r="R216" s="156">
        <f>Q216*H216</f>
        <v>4.9439400000000004</v>
      </c>
      <c r="S216" s="156">
        <v>0</v>
      </c>
      <c r="T216" s="157">
        <f>S216*H216</f>
        <v>0</v>
      </c>
      <c r="AR216" s="17" t="s">
        <v>250</v>
      </c>
      <c r="AT216" s="17" t="s">
        <v>329</v>
      </c>
      <c r="AU216" s="17" t="s">
        <v>99</v>
      </c>
      <c r="AY216" s="17" t="s">
        <v>198</v>
      </c>
      <c r="BE216" s="158">
        <f>IF(N216="základní",J216,0)</f>
        <v>0</v>
      </c>
      <c r="BF216" s="158">
        <f>IF(N216="snížená",J216,0)</f>
        <v>0</v>
      </c>
      <c r="BG216" s="158">
        <f>IF(N216="zákl. přenesená",J216,0)</f>
        <v>0</v>
      </c>
      <c r="BH216" s="158">
        <f>IF(N216="sníž. přenesená",J216,0)</f>
        <v>0</v>
      </c>
      <c r="BI216" s="158">
        <f>IF(N216="nulová",J216,0)</f>
        <v>0</v>
      </c>
      <c r="BJ216" s="17" t="s">
        <v>82</v>
      </c>
      <c r="BK216" s="158">
        <f>ROUND(I216*H216,2)</f>
        <v>0</v>
      </c>
      <c r="BL216" s="17" t="s">
        <v>103</v>
      </c>
      <c r="BM216" s="17" t="s">
        <v>1539</v>
      </c>
    </row>
    <row r="217" spans="2:65" s="12" customFormat="1" ht="11.25">
      <c r="B217" s="159"/>
      <c r="D217" s="160" t="s">
        <v>207</v>
      </c>
      <c r="E217" s="161" t="s">
        <v>1</v>
      </c>
      <c r="F217" s="162" t="s">
        <v>1538</v>
      </c>
      <c r="H217" s="163">
        <v>46.5</v>
      </c>
      <c r="I217" s="164"/>
      <c r="L217" s="159"/>
      <c r="M217" s="165"/>
      <c r="N217" s="166"/>
      <c r="O217" s="166"/>
      <c r="P217" s="166"/>
      <c r="Q217" s="166"/>
      <c r="R217" s="166"/>
      <c r="S217" s="166"/>
      <c r="T217" s="167"/>
      <c r="AT217" s="161" t="s">
        <v>207</v>
      </c>
      <c r="AU217" s="161" t="s">
        <v>99</v>
      </c>
      <c r="AV217" s="12" t="s">
        <v>84</v>
      </c>
      <c r="AW217" s="12" t="s">
        <v>36</v>
      </c>
      <c r="AX217" s="12" t="s">
        <v>75</v>
      </c>
      <c r="AY217" s="161" t="s">
        <v>198</v>
      </c>
    </row>
    <row r="218" spans="2:65" s="12" customFormat="1" ht="11.25">
      <c r="B218" s="159"/>
      <c r="D218" s="160" t="s">
        <v>207</v>
      </c>
      <c r="E218" s="161" t="s">
        <v>1</v>
      </c>
      <c r="F218" s="162" t="s">
        <v>1540</v>
      </c>
      <c r="H218" s="163">
        <v>-9.5</v>
      </c>
      <c r="I218" s="164"/>
      <c r="L218" s="159"/>
      <c r="M218" s="165"/>
      <c r="N218" s="166"/>
      <c r="O218" s="166"/>
      <c r="P218" s="166"/>
      <c r="Q218" s="166"/>
      <c r="R218" s="166"/>
      <c r="S218" s="166"/>
      <c r="T218" s="167"/>
      <c r="AT218" s="161" t="s">
        <v>207</v>
      </c>
      <c r="AU218" s="161" t="s">
        <v>99</v>
      </c>
      <c r="AV218" s="12" t="s">
        <v>84</v>
      </c>
      <c r="AW218" s="12" t="s">
        <v>36</v>
      </c>
      <c r="AX218" s="12" t="s">
        <v>75</v>
      </c>
      <c r="AY218" s="161" t="s">
        <v>198</v>
      </c>
    </row>
    <row r="219" spans="2:65" s="15" customFormat="1" ht="11.25">
      <c r="B219" s="183"/>
      <c r="D219" s="160" t="s">
        <v>207</v>
      </c>
      <c r="E219" s="184" t="s">
        <v>1</v>
      </c>
      <c r="F219" s="185" t="s">
        <v>258</v>
      </c>
      <c r="H219" s="186">
        <v>37</v>
      </c>
      <c r="I219" s="187"/>
      <c r="L219" s="183"/>
      <c r="M219" s="188"/>
      <c r="N219" s="189"/>
      <c r="O219" s="189"/>
      <c r="P219" s="189"/>
      <c r="Q219" s="189"/>
      <c r="R219" s="189"/>
      <c r="S219" s="189"/>
      <c r="T219" s="190"/>
      <c r="AT219" s="184" t="s">
        <v>207</v>
      </c>
      <c r="AU219" s="184" t="s">
        <v>99</v>
      </c>
      <c r="AV219" s="15" t="s">
        <v>99</v>
      </c>
      <c r="AW219" s="15" t="s">
        <v>36</v>
      </c>
      <c r="AX219" s="15" t="s">
        <v>75</v>
      </c>
      <c r="AY219" s="184" t="s">
        <v>198</v>
      </c>
    </row>
    <row r="220" spans="2:65" s="12" customFormat="1" ht="11.25">
      <c r="B220" s="159"/>
      <c r="D220" s="160" t="s">
        <v>207</v>
      </c>
      <c r="E220" s="161" t="s">
        <v>1</v>
      </c>
      <c r="F220" s="162" t="s">
        <v>1541</v>
      </c>
      <c r="H220" s="163">
        <v>0.74</v>
      </c>
      <c r="I220" s="164"/>
      <c r="L220" s="159"/>
      <c r="M220" s="165"/>
      <c r="N220" s="166"/>
      <c r="O220" s="166"/>
      <c r="P220" s="166"/>
      <c r="Q220" s="166"/>
      <c r="R220" s="166"/>
      <c r="S220" s="166"/>
      <c r="T220" s="167"/>
      <c r="AT220" s="161" t="s">
        <v>207</v>
      </c>
      <c r="AU220" s="161" t="s">
        <v>99</v>
      </c>
      <c r="AV220" s="12" t="s">
        <v>84</v>
      </c>
      <c r="AW220" s="12" t="s">
        <v>36</v>
      </c>
      <c r="AX220" s="12" t="s">
        <v>75</v>
      </c>
      <c r="AY220" s="161" t="s">
        <v>198</v>
      </c>
    </row>
    <row r="221" spans="2:65" s="14" customFormat="1" ht="11.25">
      <c r="B221" s="175"/>
      <c r="D221" s="160" t="s">
        <v>207</v>
      </c>
      <c r="E221" s="176" t="s">
        <v>1</v>
      </c>
      <c r="F221" s="177" t="s">
        <v>227</v>
      </c>
      <c r="H221" s="178">
        <v>37.74</v>
      </c>
      <c r="I221" s="179"/>
      <c r="L221" s="175"/>
      <c r="M221" s="180"/>
      <c r="N221" s="181"/>
      <c r="O221" s="181"/>
      <c r="P221" s="181"/>
      <c r="Q221" s="181"/>
      <c r="R221" s="181"/>
      <c r="S221" s="181"/>
      <c r="T221" s="182"/>
      <c r="AT221" s="176" t="s">
        <v>207</v>
      </c>
      <c r="AU221" s="176" t="s">
        <v>99</v>
      </c>
      <c r="AV221" s="14" t="s">
        <v>103</v>
      </c>
      <c r="AW221" s="14" t="s">
        <v>36</v>
      </c>
      <c r="AX221" s="14" t="s">
        <v>82</v>
      </c>
      <c r="AY221" s="176" t="s">
        <v>198</v>
      </c>
    </row>
    <row r="222" spans="2:65" s="1" customFormat="1" ht="16.5" customHeight="1">
      <c r="B222" s="146"/>
      <c r="C222" s="147" t="s">
        <v>361</v>
      </c>
      <c r="D222" s="147" t="s">
        <v>202</v>
      </c>
      <c r="E222" s="148" t="s">
        <v>1311</v>
      </c>
      <c r="F222" s="149" t="s">
        <v>1312</v>
      </c>
      <c r="G222" s="150" t="s">
        <v>242</v>
      </c>
      <c r="H222" s="151">
        <v>9.5</v>
      </c>
      <c r="I222" s="152"/>
      <c r="J222" s="153">
        <f>ROUND(I222*H222,2)</f>
        <v>0</v>
      </c>
      <c r="K222" s="149" t="s">
        <v>211</v>
      </c>
      <c r="L222" s="31"/>
      <c r="M222" s="154" t="s">
        <v>1</v>
      </c>
      <c r="N222" s="155" t="s">
        <v>46</v>
      </c>
      <c r="O222" s="50"/>
      <c r="P222" s="156">
        <f>O222*H222</f>
        <v>0</v>
      </c>
      <c r="Q222" s="156">
        <v>0</v>
      </c>
      <c r="R222" s="156">
        <f>Q222*H222</f>
        <v>0</v>
      </c>
      <c r="S222" s="156">
        <v>0</v>
      </c>
      <c r="T222" s="157">
        <f>S222*H222</f>
        <v>0</v>
      </c>
      <c r="AR222" s="17" t="s">
        <v>103</v>
      </c>
      <c r="AT222" s="17" t="s">
        <v>202</v>
      </c>
      <c r="AU222" s="17" t="s">
        <v>99</v>
      </c>
      <c r="AY222" s="17" t="s">
        <v>198</v>
      </c>
      <c r="BE222" s="158">
        <f>IF(N222="základní",J222,0)</f>
        <v>0</v>
      </c>
      <c r="BF222" s="158">
        <f>IF(N222="snížená",J222,0)</f>
        <v>0</v>
      </c>
      <c r="BG222" s="158">
        <f>IF(N222="zákl. přenesená",J222,0)</f>
        <v>0</v>
      </c>
      <c r="BH222" s="158">
        <f>IF(N222="sníž. přenesená",J222,0)</f>
        <v>0</v>
      </c>
      <c r="BI222" s="158">
        <f>IF(N222="nulová",J222,0)</f>
        <v>0</v>
      </c>
      <c r="BJ222" s="17" t="s">
        <v>82</v>
      </c>
      <c r="BK222" s="158">
        <f>ROUND(I222*H222,2)</f>
        <v>0</v>
      </c>
      <c r="BL222" s="17" t="s">
        <v>103</v>
      </c>
      <c r="BM222" s="17" t="s">
        <v>1542</v>
      </c>
    </row>
    <row r="223" spans="2:65" s="12" customFormat="1" ht="11.25">
      <c r="B223" s="159"/>
      <c r="D223" s="160" t="s">
        <v>207</v>
      </c>
      <c r="E223" s="161" t="s">
        <v>1</v>
      </c>
      <c r="F223" s="162" t="s">
        <v>1543</v>
      </c>
      <c r="H223" s="163">
        <v>9.5</v>
      </c>
      <c r="I223" s="164"/>
      <c r="L223" s="159"/>
      <c r="M223" s="165"/>
      <c r="N223" s="166"/>
      <c r="O223" s="166"/>
      <c r="P223" s="166"/>
      <c r="Q223" s="166"/>
      <c r="R223" s="166"/>
      <c r="S223" s="166"/>
      <c r="T223" s="167"/>
      <c r="AT223" s="161" t="s">
        <v>207</v>
      </c>
      <c r="AU223" s="161" t="s">
        <v>99</v>
      </c>
      <c r="AV223" s="12" t="s">
        <v>84</v>
      </c>
      <c r="AW223" s="12" t="s">
        <v>36</v>
      </c>
      <c r="AX223" s="12" t="s">
        <v>82</v>
      </c>
      <c r="AY223" s="161" t="s">
        <v>198</v>
      </c>
    </row>
    <row r="224" spans="2:65" s="1" customFormat="1" ht="16.5" customHeight="1">
      <c r="B224" s="146"/>
      <c r="C224" s="191" t="s">
        <v>367</v>
      </c>
      <c r="D224" s="191" t="s">
        <v>329</v>
      </c>
      <c r="E224" s="192" t="s">
        <v>1315</v>
      </c>
      <c r="F224" s="193" t="s">
        <v>1316</v>
      </c>
      <c r="G224" s="194" t="s">
        <v>242</v>
      </c>
      <c r="H224" s="195">
        <v>9.69</v>
      </c>
      <c r="I224" s="196"/>
      <c r="J224" s="197">
        <f>ROUND(I224*H224,2)</f>
        <v>0</v>
      </c>
      <c r="K224" s="193" t="s">
        <v>211</v>
      </c>
      <c r="L224" s="198"/>
      <c r="M224" s="199" t="s">
        <v>1</v>
      </c>
      <c r="N224" s="200" t="s">
        <v>46</v>
      </c>
      <c r="O224" s="50"/>
      <c r="P224" s="156">
        <f>O224*H224</f>
        <v>0</v>
      </c>
      <c r="Q224" s="156">
        <v>0.13100000000000001</v>
      </c>
      <c r="R224" s="156">
        <f>Q224*H224</f>
        <v>1.26939</v>
      </c>
      <c r="S224" s="156">
        <v>0</v>
      </c>
      <c r="T224" s="157">
        <f>S224*H224</f>
        <v>0</v>
      </c>
      <c r="AR224" s="17" t="s">
        <v>250</v>
      </c>
      <c r="AT224" s="17" t="s">
        <v>329</v>
      </c>
      <c r="AU224" s="17" t="s">
        <v>99</v>
      </c>
      <c r="AY224" s="17" t="s">
        <v>198</v>
      </c>
      <c r="BE224" s="158">
        <f>IF(N224="základní",J224,0)</f>
        <v>0</v>
      </c>
      <c r="BF224" s="158">
        <f>IF(N224="snížená",J224,0)</f>
        <v>0</v>
      </c>
      <c r="BG224" s="158">
        <f>IF(N224="zákl. přenesená",J224,0)</f>
        <v>0</v>
      </c>
      <c r="BH224" s="158">
        <f>IF(N224="sníž. přenesená",J224,0)</f>
        <v>0</v>
      </c>
      <c r="BI224" s="158">
        <f>IF(N224="nulová",J224,0)</f>
        <v>0</v>
      </c>
      <c r="BJ224" s="17" t="s">
        <v>82</v>
      </c>
      <c r="BK224" s="158">
        <f>ROUND(I224*H224,2)</f>
        <v>0</v>
      </c>
      <c r="BL224" s="17" t="s">
        <v>103</v>
      </c>
      <c r="BM224" s="17" t="s">
        <v>1544</v>
      </c>
    </row>
    <row r="225" spans="2:65" s="12" customFormat="1" ht="11.25">
      <c r="B225" s="159"/>
      <c r="D225" s="160" t="s">
        <v>207</v>
      </c>
      <c r="E225" s="161" t="s">
        <v>1</v>
      </c>
      <c r="F225" s="162" t="s">
        <v>1543</v>
      </c>
      <c r="H225" s="163">
        <v>9.5</v>
      </c>
      <c r="I225" s="164"/>
      <c r="L225" s="159"/>
      <c r="M225" s="165"/>
      <c r="N225" s="166"/>
      <c r="O225" s="166"/>
      <c r="P225" s="166"/>
      <c r="Q225" s="166"/>
      <c r="R225" s="166"/>
      <c r="S225" s="166"/>
      <c r="T225" s="167"/>
      <c r="AT225" s="161" t="s">
        <v>207</v>
      </c>
      <c r="AU225" s="161" t="s">
        <v>99</v>
      </c>
      <c r="AV225" s="12" t="s">
        <v>84</v>
      </c>
      <c r="AW225" s="12" t="s">
        <v>36</v>
      </c>
      <c r="AX225" s="12" t="s">
        <v>75</v>
      </c>
      <c r="AY225" s="161" t="s">
        <v>198</v>
      </c>
    </row>
    <row r="226" spans="2:65" s="12" customFormat="1" ht="11.25">
      <c r="B226" s="159"/>
      <c r="D226" s="160" t="s">
        <v>207</v>
      </c>
      <c r="E226" s="161" t="s">
        <v>1</v>
      </c>
      <c r="F226" s="162" t="s">
        <v>1545</v>
      </c>
      <c r="H226" s="163">
        <v>0.19</v>
      </c>
      <c r="I226" s="164"/>
      <c r="L226" s="159"/>
      <c r="M226" s="165"/>
      <c r="N226" s="166"/>
      <c r="O226" s="166"/>
      <c r="P226" s="166"/>
      <c r="Q226" s="166"/>
      <c r="R226" s="166"/>
      <c r="S226" s="166"/>
      <c r="T226" s="167"/>
      <c r="AT226" s="161" t="s">
        <v>207</v>
      </c>
      <c r="AU226" s="161" t="s">
        <v>99</v>
      </c>
      <c r="AV226" s="12" t="s">
        <v>84</v>
      </c>
      <c r="AW226" s="12" t="s">
        <v>36</v>
      </c>
      <c r="AX226" s="12" t="s">
        <v>75</v>
      </c>
      <c r="AY226" s="161" t="s">
        <v>198</v>
      </c>
    </row>
    <row r="227" spans="2:65" s="14" customFormat="1" ht="11.25">
      <c r="B227" s="175"/>
      <c r="D227" s="160" t="s">
        <v>207</v>
      </c>
      <c r="E227" s="176" t="s">
        <v>1</v>
      </c>
      <c r="F227" s="177" t="s">
        <v>227</v>
      </c>
      <c r="H227" s="178">
        <v>9.69</v>
      </c>
      <c r="I227" s="179"/>
      <c r="L227" s="175"/>
      <c r="M227" s="180"/>
      <c r="N227" s="181"/>
      <c r="O227" s="181"/>
      <c r="P227" s="181"/>
      <c r="Q227" s="181"/>
      <c r="R227" s="181"/>
      <c r="S227" s="181"/>
      <c r="T227" s="182"/>
      <c r="AT227" s="176" t="s">
        <v>207</v>
      </c>
      <c r="AU227" s="176" t="s">
        <v>99</v>
      </c>
      <c r="AV227" s="14" t="s">
        <v>103</v>
      </c>
      <c r="AW227" s="14" t="s">
        <v>36</v>
      </c>
      <c r="AX227" s="14" t="s">
        <v>82</v>
      </c>
      <c r="AY227" s="176" t="s">
        <v>198</v>
      </c>
    </row>
    <row r="228" spans="2:65" s="11" customFormat="1" ht="20.85" customHeight="1">
      <c r="B228" s="133"/>
      <c r="D228" s="134" t="s">
        <v>74</v>
      </c>
      <c r="E228" s="144" t="s">
        <v>968</v>
      </c>
      <c r="F228" s="144" t="s">
        <v>969</v>
      </c>
      <c r="I228" s="136"/>
      <c r="J228" s="145">
        <f>BK228</f>
        <v>0</v>
      </c>
      <c r="L228" s="133"/>
      <c r="M228" s="138"/>
      <c r="N228" s="139"/>
      <c r="O228" s="139"/>
      <c r="P228" s="140">
        <f>SUM(P229:P235)</f>
        <v>0</v>
      </c>
      <c r="Q228" s="139"/>
      <c r="R228" s="140">
        <f>SUM(R229:R235)</f>
        <v>46.028148000000002</v>
      </c>
      <c r="S228" s="139"/>
      <c r="T228" s="141">
        <f>SUM(T229:T235)</f>
        <v>0</v>
      </c>
      <c r="AR228" s="134" t="s">
        <v>82</v>
      </c>
      <c r="AT228" s="142" t="s">
        <v>74</v>
      </c>
      <c r="AU228" s="142" t="s">
        <v>84</v>
      </c>
      <c r="AY228" s="134" t="s">
        <v>198</v>
      </c>
      <c r="BK228" s="143">
        <f>SUM(BK229:BK235)</f>
        <v>0</v>
      </c>
    </row>
    <row r="229" spans="2:65" s="1" customFormat="1" ht="16.5" customHeight="1">
      <c r="B229" s="146"/>
      <c r="C229" s="147" t="s">
        <v>371</v>
      </c>
      <c r="D229" s="147" t="s">
        <v>202</v>
      </c>
      <c r="E229" s="148" t="s">
        <v>1166</v>
      </c>
      <c r="F229" s="149" t="s">
        <v>1167</v>
      </c>
      <c r="G229" s="150" t="s">
        <v>242</v>
      </c>
      <c r="H229" s="151">
        <v>111</v>
      </c>
      <c r="I229" s="152"/>
      <c r="J229" s="153">
        <f>ROUND(I229*H229,2)</f>
        <v>0</v>
      </c>
      <c r="K229" s="149" t="s">
        <v>211</v>
      </c>
      <c r="L229" s="31"/>
      <c r="M229" s="154" t="s">
        <v>1</v>
      </c>
      <c r="N229" s="155" t="s">
        <v>46</v>
      </c>
      <c r="O229" s="50"/>
      <c r="P229" s="156">
        <f>O229*H229</f>
        <v>0</v>
      </c>
      <c r="Q229" s="156">
        <v>0.1837</v>
      </c>
      <c r="R229" s="156">
        <f>Q229*H229</f>
        <v>20.390699999999999</v>
      </c>
      <c r="S229" s="156">
        <v>0</v>
      </c>
      <c r="T229" s="157">
        <f>S229*H229</f>
        <v>0</v>
      </c>
      <c r="AR229" s="17" t="s">
        <v>103</v>
      </c>
      <c r="AT229" s="17" t="s">
        <v>202</v>
      </c>
      <c r="AU229" s="17" t="s">
        <v>99</v>
      </c>
      <c r="AY229" s="17" t="s">
        <v>198</v>
      </c>
      <c r="BE229" s="158">
        <f>IF(N229="základní",J229,0)</f>
        <v>0</v>
      </c>
      <c r="BF229" s="158">
        <f>IF(N229="snížená",J229,0)</f>
        <v>0</v>
      </c>
      <c r="BG229" s="158">
        <f>IF(N229="zákl. přenesená",J229,0)</f>
        <v>0</v>
      </c>
      <c r="BH229" s="158">
        <f>IF(N229="sníž. přenesená",J229,0)</f>
        <v>0</v>
      </c>
      <c r="BI229" s="158">
        <f>IF(N229="nulová",J229,0)</f>
        <v>0</v>
      </c>
      <c r="BJ229" s="17" t="s">
        <v>82</v>
      </c>
      <c r="BK229" s="158">
        <f>ROUND(I229*H229,2)</f>
        <v>0</v>
      </c>
      <c r="BL229" s="17" t="s">
        <v>103</v>
      </c>
      <c r="BM229" s="17" t="s">
        <v>1168</v>
      </c>
    </row>
    <row r="230" spans="2:65" s="12" customFormat="1" ht="11.25">
      <c r="B230" s="159"/>
      <c r="D230" s="160" t="s">
        <v>207</v>
      </c>
      <c r="E230" s="161" t="s">
        <v>1</v>
      </c>
      <c r="F230" s="162" t="s">
        <v>1546</v>
      </c>
      <c r="H230" s="163">
        <v>111</v>
      </c>
      <c r="I230" s="164"/>
      <c r="L230" s="159"/>
      <c r="M230" s="165"/>
      <c r="N230" s="166"/>
      <c r="O230" s="166"/>
      <c r="P230" s="166"/>
      <c r="Q230" s="166"/>
      <c r="R230" s="166"/>
      <c r="S230" s="166"/>
      <c r="T230" s="167"/>
      <c r="AT230" s="161" t="s">
        <v>207</v>
      </c>
      <c r="AU230" s="161" t="s">
        <v>99</v>
      </c>
      <c r="AV230" s="12" t="s">
        <v>84</v>
      </c>
      <c r="AW230" s="12" t="s">
        <v>36</v>
      </c>
      <c r="AX230" s="12" t="s">
        <v>82</v>
      </c>
      <c r="AY230" s="161" t="s">
        <v>198</v>
      </c>
    </row>
    <row r="231" spans="2:65" s="1" customFormat="1" ht="16.5" customHeight="1">
      <c r="B231" s="146"/>
      <c r="C231" s="191" t="s">
        <v>378</v>
      </c>
      <c r="D231" s="191" t="s">
        <v>329</v>
      </c>
      <c r="E231" s="192" t="s">
        <v>1170</v>
      </c>
      <c r="F231" s="193" t="s">
        <v>1171</v>
      </c>
      <c r="G231" s="194" t="s">
        <v>242</v>
      </c>
      <c r="H231" s="195">
        <v>115.48399999999999</v>
      </c>
      <c r="I231" s="196"/>
      <c r="J231" s="197">
        <f>ROUND(I231*H231,2)</f>
        <v>0</v>
      </c>
      <c r="K231" s="193" t="s">
        <v>211</v>
      </c>
      <c r="L231" s="198"/>
      <c r="M231" s="199" t="s">
        <v>1</v>
      </c>
      <c r="N231" s="200" t="s">
        <v>46</v>
      </c>
      <c r="O231" s="50"/>
      <c r="P231" s="156">
        <f>O231*H231</f>
        <v>0</v>
      </c>
      <c r="Q231" s="156">
        <v>0.222</v>
      </c>
      <c r="R231" s="156">
        <f>Q231*H231</f>
        <v>25.637447999999999</v>
      </c>
      <c r="S231" s="156">
        <v>0</v>
      </c>
      <c r="T231" s="157">
        <f>S231*H231</f>
        <v>0</v>
      </c>
      <c r="AR231" s="17" t="s">
        <v>250</v>
      </c>
      <c r="AT231" s="17" t="s">
        <v>329</v>
      </c>
      <c r="AU231" s="17" t="s">
        <v>99</v>
      </c>
      <c r="AY231" s="17" t="s">
        <v>198</v>
      </c>
      <c r="BE231" s="158">
        <f>IF(N231="základní",J231,0)</f>
        <v>0</v>
      </c>
      <c r="BF231" s="158">
        <f>IF(N231="snížená",J231,0)</f>
        <v>0</v>
      </c>
      <c r="BG231" s="158">
        <f>IF(N231="zákl. přenesená",J231,0)</f>
        <v>0</v>
      </c>
      <c r="BH231" s="158">
        <f>IF(N231="sníž. přenesená",J231,0)</f>
        <v>0</v>
      </c>
      <c r="BI231" s="158">
        <f>IF(N231="nulová",J231,0)</f>
        <v>0</v>
      </c>
      <c r="BJ231" s="17" t="s">
        <v>82</v>
      </c>
      <c r="BK231" s="158">
        <f>ROUND(I231*H231,2)</f>
        <v>0</v>
      </c>
      <c r="BL231" s="17" t="s">
        <v>103</v>
      </c>
      <c r="BM231" s="17" t="s">
        <v>1172</v>
      </c>
    </row>
    <row r="232" spans="2:65" s="12" customFormat="1" ht="11.25">
      <c r="B232" s="159"/>
      <c r="D232" s="160" t="s">
        <v>207</v>
      </c>
      <c r="E232" s="161" t="s">
        <v>1</v>
      </c>
      <c r="F232" s="162" t="s">
        <v>1547</v>
      </c>
      <c r="H232" s="163">
        <v>111</v>
      </c>
      <c r="I232" s="164"/>
      <c r="L232" s="159"/>
      <c r="M232" s="165"/>
      <c r="N232" s="166"/>
      <c r="O232" s="166"/>
      <c r="P232" s="166"/>
      <c r="Q232" s="166"/>
      <c r="R232" s="166"/>
      <c r="S232" s="166"/>
      <c r="T232" s="167"/>
      <c r="AT232" s="161" t="s">
        <v>207</v>
      </c>
      <c r="AU232" s="161" t="s">
        <v>99</v>
      </c>
      <c r="AV232" s="12" t="s">
        <v>84</v>
      </c>
      <c r="AW232" s="12" t="s">
        <v>36</v>
      </c>
      <c r="AX232" s="12" t="s">
        <v>75</v>
      </c>
      <c r="AY232" s="161" t="s">
        <v>198</v>
      </c>
    </row>
    <row r="233" spans="2:65" s="12" customFormat="1" ht="11.25">
      <c r="B233" s="159"/>
      <c r="D233" s="160" t="s">
        <v>207</v>
      </c>
      <c r="E233" s="161" t="s">
        <v>1</v>
      </c>
      <c r="F233" s="162" t="s">
        <v>1548</v>
      </c>
      <c r="H233" s="163">
        <v>2.2200000000000002</v>
      </c>
      <c r="I233" s="164"/>
      <c r="L233" s="159"/>
      <c r="M233" s="165"/>
      <c r="N233" s="166"/>
      <c r="O233" s="166"/>
      <c r="P233" s="166"/>
      <c r="Q233" s="166"/>
      <c r="R233" s="166"/>
      <c r="S233" s="166"/>
      <c r="T233" s="167"/>
      <c r="AT233" s="161" t="s">
        <v>207</v>
      </c>
      <c r="AU233" s="161" t="s">
        <v>99</v>
      </c>
      <c r="AV233" s="12" t="s">
        <v>84</v>
      </c>
      <c r="AW233" s="12" t="s">
        <v>36</v>
      </c>
      <c r="AX233" s="12" t="s">
        <v>75</v>
      </c>
      <c r="AY233" s="161" t="s">
        <v>198</v>
      </c>
    </row>
    <row r="234" spans="2:65" s="14" customFormat="1" ht="11.25">
      <c r="B234" s="175"/>
      <c r="D234" s="160" t="s">
        <v>207</v>
      </c>
      <c r="E234" s="176" t="s">
        <v>1</v>
      </c>
      <c r="F234" s="177" t="s">
        <v>227</v>
      </c>
      <c r="H234" s="178">
        <v>113.22</v>
      </c>
      <c r="I234" s="179"/>
      <c r="L234" s="175"/>
      <c r="M234" s="180"/>
      <c r="N234" s="181"/>
      <c r="O234" s="181"/>
      <c r="P234" s="181"/>
      <c r="Q234" s="181"/>
      <c r="R234" s="181"/>
      <c r="S234" s="181"/>
      <c r="T234" s="182"/>
      <c r="AT234" s="176" t="s">
        <v>207</v>
      </c>
      <c r="AU234" s="176" t="s">
        <v>99</v>
      </c>
      <c r="AV234" s="14" t="s">
        <v>103</v>
      </c>
      <c r="AW234" s="14" t="s">
        <v>36</v>
      </c>
      <c r="AX234" s="14" t="s">
        <v>82</v>
      </c>
      <c r="AY234" s="176" t="s">
        <v>198</v>
      </c>
    </row>
    <row r="235" spans="2:65" s="12" customFormat="1" ht="11.25">
      <c r="B235" s="159"/>
      <c r="D235" s="160" t="s">
        <v>207</v>
      </c>
      <c r="F235" s="162" t="s">
        <v>1549</v>
      </c>
      <c r="H235" s="163">
        <v>115.48399999999999</v>
      </c>
      <c r="I235" s="164"/>
      <c r="L235" s="159"/>
      <c r="M235" s="165"/>
      <c r="N235" s="166"/>
      <c r="O235" s="166"/>
      <c r="P235" s="166"/>
      <c r="Q235" s="166"/>
      <c r="R235" s="166"/>
      <c r="S235" s="166"/>
      <c r="T235" s="167"/>
      <c r="AT235" s="161" t="s">
        <v>207</v>
      </c>
      <c r="AU235" s="161" t="s">
        <v>99</v>
      </c>
      <c r="AV235" s="12" t="s">
        <v>84</v>
      </c>
      <c r="AW235" s="12" t="s">
        <v>3</v>
      </c>
      <c r="AX235" s="12" t="s">
        <v>82</v>
      </c>
      <c r="AY235" s="161" t="s">
        <v>198</v>
      </c>
    </row>
    <row r="236" spans="2:65" s="11" customFormat="1" ht="22.9" customHeight="1">
      <c r="B236" s="133"/>
      <c r="D236" s="134" t="s">
        <v>74</v>
      </c>
      <c r="E236" s="144" t="s">
        <v>250</v>
      </c>
      <c r="F236" s="144" t="s">
        <v>480</v>
      </c>
      <c r="I236" s="136"/>
      <c r="J236" s="145">
        <f>BK236</f>
        <v>0</v>
      </c>
      <c r="L236" s="133"/>
      <c r="M236" s="138"/>
      <c r="N236" s="139"/>
      <c r="O236" s="139"/>
      <c r="P236" s="140">
        <f>P237</f>
        <v>0</v>
      </c>
      <c r="Q236" s="139"/>
      <c r="R236" s="140">
        <f>R237</f>
        <v>3.7058</v>
      </c>
      <c r="S236" s="139"/>
      <c r="T236" s="141">
        <f>T237</f>
        <v>0</v>
      </c>
      <c r="AR236" s="134" t="s">
        <v>82</v>
      </c>
      <c r="AT236" s="142" t="s">
        <v>74</v>
      </c>
      <c r="AU236" s="142" t="s">
        <v>82</v>
      </c>
      <c r="AY236" s="134" t="s">
        <v>198</v>
      </c>
      <c r="BK236" s="143">
        <f>BK237</f>
        <v>0</v>
      </c>
    </row>
    <row r="237" spans="2:65" s="11" customFormat="1" ht="20.85" customHeight="1">
      <c r="B237" s="133"/>
      <c r="D237" s="134" t="s">
        <v>74</v>
      </c>
      <c r="E237" s="144" t="s">
        <v>481</v>
      </c>
      <c r="F237" s="144" t="s">
        <v>482</v>
      </c>
      <c r="I237" s="136"/>
      <c r="J237" s="145">
        <f>BK237</f>
        <v>0</v>
      </c>
      <c r="L237" s="133"/>
      <c r="M237" s="138"/>
      <c r="N237" s="139"/>
      <c r="O237" s="139"/>
      <c r="P237" s="140">
        <f>P238</f>
        <v>0</v>
      </c>
      <c r="Q237" s="139"/>
      <c r="R237" s="140">
        <f>R238</f>
        <v>3.7058</v>
      </c>
      <c r="S237" s="139"/>
      <c r="T237" s="141">
        <f>T238</f>
        <v>0</v>
      </c>
      <c r="AR237" s="134" t="s">
        <v>82</v>
      </c>
      <c r="AT237" s="142" t="s">
        <v>74</v>
      </c>
      <c r="AU237" s="142" t="s">
        <v>84</v>
      </c>
      <c r="AY237" s="134" t="s">
        <v>198</v>
      </c>
      <c r="BK237" s="143">
        <f>BK238</f>
        <v>0</v>
      </c>
    </row>
    <row r="238" spans="2:65" s="1" customFormat="1" ht="16.5" customHeight="1">
      <c r="B238" s="146"/>
      <c r="C238" s="147" t="s">
        <v>382</v>
      </c>
      <c r="D238" s="147" t="s">
        <v>202</v>
      </c>
      <c r="E238" s="148" t="s">
        <v>1175</v>
      </c>
      <c r="F238" s="149" t="s">
        <v>1176</v>
      </c>
      <c r="G238" s="150" t="s">
        <v>486</v>
      </c>
      <c r="H238" s="151">
        <v>14</v>
      </c>
      <c r="I238" s="152"/>
      <c r="J238" s="153">
        <f>ROUND(I238*H238,2)</f>
        <v>0</v>
      </c>
      <c r="K238" s="149" t="s">
        <v>211</v>
      </c>
      <c r="L238" s="31"/>
      <c r="M238" s="154" t="s">
        <v>1</v>
      </c>
      <c r="N238" s="155" t="s">
        <v>46</v>
      </c>
      <c r="O238" s="50"/>
      <c r="P238" s="156">
        <f>O238*H238</f>
        <v>0</v>
      </c>
      <c r="Q238" s="156">
        <v>0.26469999999999999</v>
      </c>
      <c r="R238" s="156">
        <f>Q238*H238</f>
        <v>3.7058</v>
      </c>
      <c r="S238" s="156">
        <v>0</v>
      </c>
      <c r="T238" s="157">
        <f>S238*H238</f>
        <v>0</v>
      </c>
      <c r="AR238" s="17" t="s">
        <v>103</v>
      </c>
      <c r="AT238" s="17" t="s">
        <v>202</v>
      </c>
      <c r="AU238" s="17" t="s">
        <v>99</v>
      </c>
      <c r="AY238" s="17" t="s">
        <v>198</v>
      </c>
      <c r="BE238" s="158">
        <f>IF(N238="základní",J238,0)</f>
        <v>0</v>
      </c>
      <c r="BF238" s="158">
        <f>IF(N238="snížená",J238,0)</f>
        <v>0</v>
      </c>
      <c r="BG238" s="158">
        <f>IF(N238="zákl. přenesená",J238,0)</f>
        <v>0</v>
      </c>
      <c r="BH238" s="158">
        <f>IF(N238="sníž. přenesená",J238,0)</f>
        <v>0</v>
      </c>
      <c r="BI238" s="158">
        <f>IF(N238="nulová",J238,0)</f>
        <v>0</v>
      </c>
      <c r="BJ238" s="17" t="s">
        <v>82</v>
      </c>
      <c r="BK238" s="158">
        <f>ROUND(I238*H238,2)</f>
        <v>0</v>
      </c>
      <c r="BL238" s="17" t="s">
        <v>103</v>
      </c>
      <c r="BM238" s="17" t="s">
        <v>1177</v>
      </c>
    </row>
    <row r="239" spans="2:65" s="11" customFormat="1" ht="22.9" customHeight="1">
      <c r="B239" s="133"/>
      <c r="D239" s="134" t="s">
        <v>74</v>
      </c>
      <c r="E239" s="144" t="s">
        <v>263</v>
      </c>
      <c r="F239" s="144" t="s">
        <v>612</v>
      </c>
      <c r="I239" s="136"/>
      <c r="J239" s="145">
        <f>BK239</f>
        <v>0</v>
      </c>
      <c r="L239" s="133"/>
      <c r="M239" s="138"/>
      <c r="N239" s="139"/>
      <c r="O239" s="139"/>
      <c r="P239" s="140">
        <f>P240+P259+P296+P320+P322</f>
        <v>0</v>
      </c>
      <c r="Q239" s="139"/>
      <c r="R239" s="140">
        <f>R240+R259+R296+R320+R322</f>
        <v>67.124042000000017</v>
      </c>
      <c r="S239" s="139"/>
      <c r="T239" s="141">
        <f>T240+T259+T296+T320+T322</f>
        <v>514.91649999999993</v>
      </c>
      <c r="AR239" s="134" t="s">
        <v>82</v>
      </c>
      <c r="AT239" s="142" t="s">
        <v>74</v>
      </c>
      <c r="AU239" s="142" t="s">
        <v>82</v>
      </c>
      <c r="AY239" s="134" t="s">
        <v>198</v>
      </c>
      <c r="BK239" s="143">
        <f>BK240+BK259+BK296+BK320+BK322</f>
        <v>0</v>
      </c>
    </row>
    <row r="240" spans="2:65" s="11" customFormat="1" ht="20.85" customHeight="1">
      <c r="B240" s="133"/>
      <c r="D240" s="134" t="s">
        <v>74</v>
      </c>
      <c r="E240" s="144" t="s">
        <v>613</v>
      </c>
      <c r="F240" s="144" t="s">
        <v>614</v>
      </c>
      <c r="I240" s="136"/>
      <c r="J240" s="145">
        <f>BK240</f>
        <v>0</v>
      </c>
      <c r="L240" s="133"/>
      <c r="M240" s="138"/>
      <c r="N240" s="139"/>
      <c r="O240" s="139"/>
      <c r="P240" s="140">
        <f>SUM(P241:P258)</f>
        <v>0</v>
      </c>
      <c r="Q240" s="139"/>
      <c r="R240" s="140">
        <f>SUM(R241:R258)</f>
        <v>2.5805000000000002E-2</v>
      </c>
      <c r="S240" s="139"/>
      <c r="T240" s="141">
        <f>SUM(T241:T258)</f>
        <v>0</v>
      </c>
      <c r="AR240" s="134" t="s">
        <v>82</v>
      </c>
      <c r="AT240" s="142" t="s">
        <v>74</v>
      </c>
      <c r="AU240" s="142" t="s">
        <v>84</v>
      </c>
      <c r="AY240" s="134" t="s">
        <v>198</v>
      </c>
      <c r="BK240" s="143">
        <f>SUM(BK241:BK258)</f>
        <v>0</v>
      </c>
    </row>
    <row r="241" spans="2:65" s="1" customFormat="1" ht="16.5" customHeight="1">
      <c r="B241" s="146"/>
      <c r="C241" s="147" t="s">
        <v>386</v>
      </c>
      <c r="D241" s="147" t="s">
        <v>202</v>
      </c>
      <c r="E241" s="148" t="s">
        <v>616</v>
      </c>
      <c r="F241" s="149" t="s">
        <v>617</v>
      </c>
      <c r="G241" s="150" t="s">
        <v>499</v>
      </c>
      <c r="H241" s="151">
        <v>69.5</v>
      </c>
      <c r="I241" s="152"/>
      <c r="J241" s="153">
        <f>ROUND(I241*H241,2)</f>
        <v>0</v>
      </c>
      <c r="K241" s="149" t="s">
        <v>211</v>
      </c>
      <c r="L241" s="31"/>
      <c r="M241" s="154" t="s">
        <v>1</v>
      </c>
      <c r="N241" s="155" t="s">
        <v>46</v>
      </c>
      <c r="O241" s="50"/>
      <c r="P241" s="156">
        <f>O241*H241</f>
        <v>0</v>
      </c>
      <c r="Q241" s="156">
        <v>0</v>
      </c>
      <c r="R241" s="156">
        <f>Q241*H241</f>
        <v>0</v>
      </c>
      <c r="S241" s="156">
        <v>0</v>
      </c>
      <c r="T241" s="157">
        <f>S241*H241</f>
        <v>0</v>
      </c>
      <c r="AR241" s="17" t="s">
        <v>103</v>
      </c>
      <c r="AT241" s="17" t="s">
        <v>202</v>
      </c>
      <c r="AU241" s="17" t="s">
        <v>99</v>
      </c>
      <c r="AY241" s="17" t="s">
        <v>198</v>
      </c>
      <c r="BE241" s="158">
        <f>IF(N241="základní",J241,0)</f>
        <v>0</v>
      </c>
      <c r="BF241" s="158">
        <f>IF(N241="snížená",J241,0)</f>
        <v>0</v>
      </c>
      <c r="BG241" s="158">
        <f>IF(N241="zákl. přenesená",J241,0)</f>
        <v>0</v>
      </c>
      <c r="BH241" s="158">
        <f>IF(N241="sníž. přenesená",J241,0)</f>
        <v>0</v>
      </c>
      <c r="BI241" s="158">
        <f>IF(N241="nulová",J241,0)</f>
        <v>0</v>
      </c>
      <c r="BJ241" s="17" t="s">
        <v>82</v>
      </c>
      <c r="BK241" s="158">
        <f>ROUND(I241*H241,2)</f>
        <v>0</v>
      </c>
      <c r="BL241" s="17" t="s">
        <v>103</v>
      </c>
      <c r="BM241" s="17" t="s">
        <v>1550</v>
      </c>
    </row>
    <row r="242" spans="2:65" s="13" customFormat="1" ht="11.25">
      <c r="B242" s="168"/>
      <c r="D242" s="160" t="s">
        <v>207</v>
      </c>
      <c r="E242" s="169" t="s">
        <v>1</v>
      </c>
      <c r="F242" s="170" t="s">
        <v>619</v>
      </c>
      <c r="H242" s="169" t="s">
        <v>1</v>
      </c>
      <c r="I242" s="171"/>
      <c r="L242" s="168"/>
      <c r="M242" s="172"/>
      <c r="N242" s="173"/>
      <c r="O242" s="173"/>
      <c r="P242" s="173"/>
      <c r="Q242" s="173"/>
      <c r="R242" s="173"/>
      <c r="S242" s="173"/>
      <c r="T242" s="174"/>
      <c r="AT242" s="169" t="s">
        <v>207</v>
      </c>
      <c r="AU242" s="169" t="s">
        <v>99</v>
      </c>
      <c r="AV242" s="13" t="s">
        <v>82</v>
      </c>
      <c r="AW242" s="13" t="s">
        <v>36</v>
      </c>
      <c r="AX242" s="13" t="s">
        <v>75</v>
      </c>
      <c r="AY242" s="169" t="s">
        <v>198</v>
      </c>
    </row>
    <row r="243" spans="2:65" s="12" customFormat="1" ht="11.25">
      <c r="B243" s="159"/>
      <c r="D243" s="160" t="s">
        <v>207</v>
      </c>
      <c r="E243" s="161" t="s">
        <v>1</v>
      </c>
      <c r="F243" s="162" t="s">
        <v>1551</v>
      </c>
      <c r="H243" s="163">
        <v>69.5</v>
      </c>
      <c r="I243" s="164"/>
      <c r="L243" s="159"/>
      <c r="M243" s="165"/>
      <c r="N243" s="166"/>
      <c r="O243" s="166"/>
      <c r="P243" s="166"/>
      <c r="Q243" s="166"/>
      <c r="R243" s="166"/>
      <c r="S243" s="166"/>
      <c r="T243" s="167"/>
      <c r="AT243" s="161" t="s">
        <v>207</v>
      </c>
      <c r="AU243" s="161" t="s">
        <v>99</v>
      </c>
      <c r="AV243" s="12" t="s">
        <v>84</v>
      </c>
      <c r="AW243" s="12" t="s">
        <v>36</v>
      </c>
      <c r="AX243" s="12" t="s">
        <v>82</v>
      </c>
      <c r="AY243" s="161" t="s">
        <v>198</v>
      </c>
    </row>
    <row r="244" spans="2:65" s="1" customFormat="1" ht="16.5" customHeight="1">
      <c r="B244" s="146"/>
      <c r="C244" s="147" t="s">
        <v>395</v>
      </c>
      <c r="D244" s="147" t="s">
        <v>202</v>
      </c>
      <c r="E244" s="148" t="s">
        <v>622</v>
      </c>
      <c r="F244" s="149" t="s">
        <v>623</v>
      </c>
      <c r="G244" s="150" t="s">
        <v>499</v>
      </c>
      <c r="H244" s="151">
        <v>67</v>
      </c>
      <c r="I244" s="152"/>
      <c r="J244" s="153">
        <f>ROUND(I244*H244,2)</f>
        <v>0</v>
      </c>
      <c r="K244" s="149" t="s">
        <v>211</v>
      </c>
      <c r="L244" s="31"/>
      <c r="M244" s="154" t="s">
        <v>1</v>
      </c>
      <c r="N244" s="155" t="s">
        <v>46</v>
      </c>
      <c r="O244" s="50"/>
      <c r="P244" s="156">
        <f>O244*H244</f>
        <v>0</v>
      </c>
      <c r="Q244" s="156">
        <v>0</v>
      </c>
      <c r="R244" s="156">
        <f>Q244*H244</f>
        <v>0</v>
      </c>
      <c r="S244" s="156">
        <v>0</v>
      </c>
      <c r="T244" s="157">
        <f>S244*H244</f>
        <v>0</v>
      </c>
      <c r="AR244" s="17" t="s">
        <v>103</v>
      </c>
      <c r="AT244" s="17" t="s">
        <v>202</v>
      </c>
      <c r="AU244" s="17" t="s">
        <v>99</v>
      </c>
      <c r="AY244" s="17" t="s">
        <v>198</v>
      </c>
      <c r="BE244" s="158">
        <f>IF(N244="základní",J244,0)</f>
        <v>0</v>
      </c>
      <c r="BF244" s="158">
        <f>IF(N244="snížená",J244,0)</f>
        <v>0</v>
      </c>
      <c r="BG244" s="158">
        <f>IF(N244="zákl. přenesená",J244,0)</f>
        <v>0</v>
      </c>
      <c r="BH244" s="158">
        <f>IF(N244="sníž. přenesená",J244,0)</f>
        <v>0</v>
      </c>
      <c r="BI244" s="158">
        <f>IF(N244="nulová",J244,0)</f>
        <v>0</v>
      </c>
      <c r="BJ244" s="17" t="s">
        <v>82</v>
      </c>
      <c r="BK244" s="158">
        <f>ROUND(I244*H244,2)</f>
        <v>0</v>
      </c>
      <c r="BL244" s="17" t="s">
        <v>103</v>
      </c>
      <c r="BM244" s="17" t="s">
        <v>1552</v>
      </c>
    </row>
    <row r="245" spans="2:65" s="13" customFormat="1" ht="11.25">
      <c r="B245" s="168"/>
      <c r="D245" s="160" t="s">
        <v>207</v>
      </c>
      <c r="E245" s="169" t="s">
        <v>1</v>
      </c>
      <c r="F245" s="170" t="s">
        <v>619</v>
      </c>
      <c r="H245" s="169" t="s">
        <v>1</v>
      </c>
      <c r="I245" s="171"/>
      <c r="L245" s="168"/>
      <c r="M245" s="172"/>
      <c r="N245" s="173"/>
      <c r="O245" s="173"/>
      <c r="P245" s="173"/>
      <c r="Q245" s="173"/>
      <c r="R245" s="173"/>
      <c r="S245" s="173"/>
      <c r="T245" s="174"/>
      <c r="AT245" s="169" t="s">
        <v>207</v>
      </c>
      <c r="AU245" s="169" t="s">
        <v>99</v>
      </c>
      <c r="AV245" s="13" t="s">
        <v>82</v>
      </c>
      <c r="AW245" s="13" t="s">
        <v>36</v>
      </c>
      <c r="AX245" s="13" t="s">
        <v>75</v>
      </c>
      <c r="AY245" s="169" t="s">
        <v>198</v>
      </c>
    </row>
    <row r="246" spans="2:65" s="12" customFormat="1" ht="11.25">
      <c r="B246" s="159"/>
      <c r="D246" s="160" t="s">
        <v>207</v>
      </c>
      <c r="E246" s="161" t="s">
        <v>1</v>
      </c>
      <c r="F246" s="162" t="s">
        <v>1553</v>
      </c>
      <c r="H246" s="163">
        <v>67</v>
      </c>
      <c r="I246" s="164"/>
      <c r="L246" s="159"/>
      <c r="M246" s="165"/>
      <c r="N246" s="166"/>
      <c r="O246" s="166"/>
      <c r="P246" s="166"/>
      <c r="Q246" s="166"/>
      <c r="R246" s="166"/>
      <c r="S246" s="166"/>
      <c r="T246" s="167"/>
      <c r="AT246" s="161" t="s">
        <v>207</v>
      </c>
      <c r="AU246" s="161" t="s">
        <v>99</v>
      </c>
      <c r="AV246" s="12" t="s">
        <v>84</v>
      </c>
      <c r="AW246" s="12" t="s">
        <v>36</v>
      </c>
      <c r="AX246" s="12" t="s">
        <v>82</v>
      </c>
      <c r="AY246" s="161" t="s">
        <v>198</v>
      </c>
    </row>
    <row r="247" spans="2:65" s="1" customFormat="1" ht="16.5" customHeight="1">
      <c r="B247" s="146"/>
      <c r="C247" s="147" t="s">
        <v>402</v>
      </c>
      <c r="D247" s="147" t="s">
        <v>202</v>
      </c>
      <c r="E247" s="148" t="s">
        <v>626</v>
      </c>
      <c r="F247" s="149" t="s">
        <v>627</v>
      </c>
      <c r="G247" s="150" t="s">
        <v>499</v>
      </c>
      <c r="H247" s="151">
        <v>69.5</v>
      </c>
      <c r="I247" s="152"/>
      <c r="J247" s="153">
        <f>ROUND(I247*H247,2)</f>
        <v>0</v>
      </c>
      <c r="K247" s="149" t="s">
        <v>211</v>
      </c>
      <c r="L247" s="31"/>
      <c r="M247" s="154" t="s">
        <v>1</v>
      </c>
      <c r="N247" s="155" t="s">
        <v>46</v>
      </c>
      <c r="O247" s="50"/>
      <c r="P247" s="156">
        <f>O247*H247</f>
        <v>0</v>
      </c>
      <c r="Q247" s="156">
        <v>0</v>
      </c>
      <c r="R247" s="156">
        <f>Q247*H247</f>
        <v>0</v>
      </c>
      <c r="S247" s="156">
        <v>0</v>
      </c>
      <c r="T247" s="157">
        <f>S247*H247</f>
        <v>0</v>
      </c>
      <c r="AR247" s="17" t="s">
        <v>103</v>
      </c>
      <c r="AT247" s="17" t="s">
        <v>202</v>
      </c>
      <c r="AU247" s="17" t="s">
        <v>99</v>
      </c>
      <c r="AY247" s="17" t="s">
        <v>198</v>
      </c>
      <c r="BE247" s="158">
        <f>IF(N247="základní",J247,0)</f>
        <v>0</v>
      </c>
      <c r="BF247" s="158">
        <f>IF(N247="snížená",J247,0)</f>
        <v>0</v>
      </c>
      <c r="BG247" s="158">
        <f>IF(N247="zákl. přenesená",J247,0)</f>
        <v>0</v>
      </c>
      <c r="BH247" s="158">
        <f>IF(N247="sníž. přenesená",J247,0)</f>
        <v>0</v>
      </c>
      <c r="BI247" s="158">
        <f>IF(N247="nulová",J247,0)</f>
        <v>0</v>
      </c>
      <c r="BJ247" s="17" t="s">
        <v>82</v>
      </c>
      <c r="BK247" s="158">
        <f>ROUND(I247*H247,2)</f>
        <v>0</v>
      </c>
      <c r="BL247" s="17" t="s">
        <v>103</v>
      </c>
      <c r="BM247" s="17" t="s">
        <v>1554</v>
      </c>
    </row>
    <row r="248" spans="2:65" s="12" customFormat="1" ht="11.25">
      <c r="B248" s="159"/>
      <c r="D248" s="160" t="s">
        <v>207</v>
      </c>
      <c r="E248" s="161" t="s">
        <v>1</v>
      </c>
      <c r="F248" s="162" t="s">
        <v>1555</v>
      </c>
      <c r="H248" s="163">
        <v>69.5</v>
      </c>
      <c r="I248" s="164"/>
      <c r="L248" s="159"/>
      <c r="M248" s="165"/>
      <c r="N248" s="166"/>
      <c r="O248" s="166"/>
      <c r="P248" s="166"/>
      <c r="Q248" s="166"/>
      <c r="R248" s="166"/>
      <c r="S248" s="166"/>
      <c r="T248" s="167"/>
      <c r="AT248" s="161" t="s">
        <v>207</v>
      </c>
      <c r="AU248" s="161" t="s">
        <v>99</v>
      </c>
      <c r="AV248" s="12" t="s">
        <v>84</v>
      </c>
      <c r="AW248" s="12" t="s">
        <v>36</v>
      </c>
      <c r="AX248" s="12" t="s">
        <v>82</v>
      </c>
      <c r="AY248" s="161" t="s">
        <v>198</v>
      </c>
    </row>
    <row r="249" spans="2:65" s="1" customFormat="1" ht="16.5" customHeight="1">
      <c r="B249" s="146"/>
      <c r="C249" s="147" t="s">
        <v>409</v>
      </c>
      <c r="D249" s="147" t="s">
        <v>202</v>
      </c>
      <c r="E249" s="148" t="s">
        <v>631</v>
      </c>
      <c r="F249" s="149" t="s">
        <v>632</v>
      </c>
      <c r="G249" s="150" t="s">
        <v>499</v>
      </c>
      <c r="H249" s="151">
        <v>69.5</v>
      </c>
      <c r="I249" s="152"/>
      <c r="J249" s="153">
        <f>ROUND(I249*H249,2)</f>
        <v>0</v>
      </c>
      <c r="K249" s="149" t="s">
        <v>211</v>
      </c>
      <c r="L249" s="31"/>
      <c r="M249" s="154" t="s">
        <v>1</v>
      </c>
      <c r="N249" s="155" t="s">
        <v>46</v>
      </c>
      <c r="O249" s="50"/>
      <c r="P249" s="156">
        <f>O249*H249</f>
        <v>0</v>
      </c>
      <c r="Q249" s="156">
        <v>2.2000000000000001E-4</v>
      </c>
      <c r="R249" s="156">
        <f>Q249*H249</f>
        <v>1.529E-2</v>
      </c>
      <c r="S249" s="156">
        <v>0</v>
      </c>
      <c r="T249" s="157">
        <f>S249*H249</f>
        <v>0</v>
      </c>
      <c r="AR249" s="17" t="s">
        <v>103</v>
      </c>
      <c r="AT249" s="17" t="s">
        <v>202</v>
      </c>
      <c r="AU249" s="17" t="s">
        <v>99</v>
      </c>
      <c r="AY249" s="17" t="s">
        <v>198</v>
      </c>
      <c r="BE249" s="158">
        <f>IF(N249="základní",J249,0)</f>
        <v>0</v>
      </c>
      <c r="BF249" s="158">
        <f>IF(N249="snížená",J249,0)</f>
        <v>0</v>
      </c>
      <c r="BG249" s="158">
        <f>IF(N249="zákl. přenesená",J249,0)</f>
        <v>0</v>
      </c>
      <c r="BH249" s="158">
        <f>IF(N249="sníž. přenesená",J249,0)</f>
        <v>0</v>
      </c>
      <c r="BI249" s="158">
        <f>IF(N249="nulová",J249,0)</f>
        <v>0</v>
      </c>
      <c r="BJ249" s="17" t="s">
        <v>82</v>
      </c>
      <c r="BK249" s="158">
        <f>ROUND(I249*H249,2)</f>
        <v>0</v>
      </c>
      <c r="BL249" s="17" t="s">
        <v>103</v>
      </c>
      <c r="BM249" s="17" t="s">
        <v>1556</v>
      </c>
    </row>
    <row r="250" spans="2:65" s="12" customFormat="1" ht="11.25">
      <c r="B250" s="159"/>
      <c r="D250" s="160" t="s">
        <v>207</v>
      </c>
      <c r="E250" s="161" t="s">
        <v>1</v>
      </c>
      <c r="F250" s="162" t="s">
        <v>1557</v>
      </c>
      <c r="H250" s="163">
        <v>69.5</v>
      </c>
      <c r="I250" s="164"/>
      <c r="L250" s="159"/>
      <c r="M250" s="165"/>
      <c r="N250" s="166"/>
      <c r="O250" s="166"/>
      <c r="P250" s="166"/>
      <c r="Q250" s="166"/>
      <c r="R250" s="166"/>
      <c r="S250" s="166"/>
      <c r="T250" s="167"/>
      <c r="AT250" s="161" t="s">
        <v>207</v>
      </c>
      <c r="AU250" s="161" t="s">
        <v>99</v>
      </c>
      <c r="AV250" s="12" t="s">
        <v>84</v>
      </c>
      <c r="AW250" s="12" t="s">
        <v>36</v>
      </c>
      <c r="AX250" s="12" t="s">
        <v>82</v>
      </c>
      <c r="AY250" s="161" t="s">
        <v>198</v>
      </c>
    </row>
    <row r="251" spans="2:65" s="1" customFormat="1" ht="16.5" customHeight="1">
      <c r="B251" s="146"/>
      <c r="C251" s="147" t="s">
        <v>415</v>
      </c>
      <c r="D251" s="147" t="s">
        <v>202</v>
      </c>
      <c r="E251" s="148" t="s">
        <v>636</v>
      </c>
      <c r="F251" s="149" t="s">
        <v>637</v>
      </c>
      <c r="G251" s="150" t="s">
        <v>242</v>
      </c>
      <c r="H251" s="151">
        <v>1051.5</v>
      </c>
      <c r="I251" s="152"/>
      <c r="J251" s="153">
        <f>ROUND(I251*H251,2)</f>
        <v>0</v>
      </c>
      <c r="K251" s="149" t="s">
        <v>1</v>
      </c>
      <c r="L251" s="31"/>
      <c r="M251" s="154" t="s">
        <v>1</v>
      </c>
      <c r="N251" s="155" t="s">
        <v>46</v>
      </c>
      <c r="O251" s="50"/>
      <c r="P251" s="156">
        <f>O251*H251</f>
        <v>0</v>
      </c>
      <c r="Q251" s="156">
        <v>1.0000000000000001E-5</v>
      </c>
      <c r="R251" s="156">
        <f>Q251*H251</f>
        <v>1.0515E-2</v>
      </c>
      <c r="S251" s="156">
        <v>0</v>
      </c>
      <c r="T251" s="157">
        <f>S251*H251</f>
        <v>0</v>
      </c>
      <c r="AR251" s="17" t="s">
        <v>103</v>
      </c>
      <c r="AT251" s="17" t="s">
        <v>202</v>
      </c>
      <c r="AU251" s="17" t="s">
        <v>99</v>
      </c>
      <c r="AY251" s="17" t="s">
        <v>198</v>
      </c>
      <c r="BE251" s="158">
        <f>IF(N251="základní",J251,0)</f>
        <v>0</v>
      </c>
      <c r="BF251" s="158">
        <f>IF(N251="snížená",J251,0)</f>
        <v>0</v>
      </c>
      <c r="BG251" s="158">
        <f>IF(N251="zákl. přenesená",J251,0)</f>
        <v>0</v>
      </c>
      <c r="BH251" s="158">
        <f>IF(N251="sníž. přenesená",J251,0)</f>
        <v>0</v>
      </c>
      <c r="BI251" s="158">
        <f>IF(N251="nulová",J251,0)</f>
        <v>0</v>
      </c>
      <c r="BJ251" s="17" t="s">
        <v>82</v>
      </c>
      <c r="BK251" s="158">
        <f>ROUND(I251*H251,2)</f>
        <v>0</v>
      </c>
      <c r="BL251" s="17" t="s">
        <v>103</v>
      </c>
      <c r="BM251" s="17" t="s">
        <v>638</v>
      </c>
    </row>
    <row r="252" spans="2:65" s="13" customFormat="1" ht="11.25">
      <c r="B252" s="168"/>
      <c r="D252" s="160" t="s">
        <v>207</v>
      </c>
      <c r="E252" s="169" t="s">
        <v>1</v>
      </c>
      <c r="F252" s="170" t="s">
        <v>639</v>
      </c>
      <c r="H252" s="169" t="s">
        <v>1</v>
      </c>
      <c r="I252" s="171"/>
      <c r="L252" s="168"/>
      <c r="M252" s="172"/>
      <c r="N252" s="173"/>
      <c r="O252" s="173"/>
      <c r="P252" s="173"/>
      <c r="Q252" s="173"/>
      <c r="R252" s="173"/>
      <c r="S252" s="173"/>
      <c r="T252" s="174"/>
      <c r="AT252" s="169" t="s">
        <v>207</v>
      </c>
      <c r="AU252" s="169" t="s">
        <v>99</v>
      </c>
      <c r="AV252" s="13" t="s">
        <v>82</v>
      </c>
      <c r="AW252" s="13" t="s">
        <v>36</v>
      </c>
      <c r="AX252" s="13" t="s">
        <v>75</v>
      </c>
      <c r="AY252" s="169" t="s">
        <v>198</v>
      </c>
    </row>
    <row r="253" spans="2:65" s="12" customFormat="1" ht="11.25">
      <c r="B253" s="159"/>
      <c r="D253" s="160" t="s">
        <v>207</v>
      </c>
      <c r="E253" s="161" t="s">
        <v>1</v>
      </c>
      <c r="F253" s="162" t="s">
        <v>1558</v>
      </c>
      <c r="H253" s="163">
        <v>578.5</v>
      </c>
      <c r="I253" s="164"/>
      <c r="L253" s="159"/>
      <c r="M253" s="165"/>
      <c r="N253" s="166"/>
      <c r="O253" s="166"/>
      <c r="P253" s="166"/>
      <c r="Q253" s="166"/>
      <c r="R253" s="166"/>
      <c r="S253" s="166"/>
      <c r="T253" s="167"/>
      <c r="AT253" s="161" t="s">
        <v>207</v>
      </c>
      <c r="AU253" s="161" t="s">
        <v>99</v>
      </c>
      <c r="AV253" s="12" t="s">
        <v>84</v>
      </c>
      <c r="AW253" s="12" t="s">
        <v>36</v>
      </c>
      <c r="AX253" s="12" t="s">
        <v>75</v>
      </c>
      <c r="AY253" s="161" t="s">
        <v>198</v>
      </c>
    </row>
    <row r="254" spans="2:65" s="12" customFormat="1" ht="11.25">
      <c r="B254" s="159"/>
      <c r="D254" s="160" t="s">
        <v>207</v>
      </c>
      <c r="E254" s="161" t="s">
        <v>1</v>
      </c>
      <c r="F254" s="162" t="s">
        <v>1559</v>
      </c>
      <c r="H254" s="163">
        <v>115.5</v>
      </c>
      <c r="I254" s="164"/>
      <c r="L254" s="159"/>
      <c r="M254" s="165"/>
      <c r="N254" s="166"/>
      <c r="O254" s="166"/>
      <c r="P254" s="166"/>
      <c r="Q254" s="166"/>
      <c r="R254" s="166"/>
      <c r="S254" s="166"/>
      <c r="T254" s="167"/>
      <c r="AT254" s="161" t="s">
        <v>207</v>
      </c>
      <c r="AU254" s="161" t="s">
        <v>99</v>
      </c>
      <c r="AV254" s="12" t="s">
        <v>84</v>
      </c>
      <c r="AW254" s="12" t="s">
        <v>36</v>
      </c>
      <c r="AX254" s="12" t="s">
        <v>75</v>
      </c>
      <c r="AY254" s="161" t="s">
        <v>198</v>
      </c>
    </row>
    <row r="255" spans="2:65" s="12" customFormat="1" ht="11.25">
      <c r="B255" s="159"/>
      <c r="D255" s="160" t="s">
        <v>207</v>
      </c>
      <c r="E255" s="161" t="s">
        <v>1</v>
      </c>
      <c r="F255" s="162" t="s">
        <v>1560</v>
      </c>
      <c r="H255" s="163">
        <v>46.5</v>
      </c>
      <c r="I255" s="164"/>
      <c r="L255" s="159"/>
      <c r="M255" s="165"/>
      <c r="N255" s="166"/>
      <c r="O255" s="166"/>
      <c r="P255" s="166"/>
      <c r="Q255" s="166"/>
      <c r="R255" s="166"/>
      <c r="S255" s="166"/>
      <c r="T255" s="167"/>
      <c r="AT255" s="161" t="s">
        <v>207</v>
      </c>
      <c r="AU255" s="161" t="s">
        <v>99</v>
      </c>
      <c r="AV255" s="12" t="s">
        <v>84</v>
      </c>
      <c r="AW255" s="12" t="s">
        <v>36</v>
      </c>
      <c r="AX255" s="12" t="s">
        <v>75</v>
      </c>
      <c r="AY255" s="161" t="s">
        <v>198</v>
      </c>
    </row>
    <row r="256" spans="2:65" s="12" customFormat="1" ht="11.25">
      <c r="B256" s="159"/>
      <c r="D256" s="160" t="s">
        <v>207</v>
      </c>
      <c r="E256" s="161" t="s">
        <v>1</v>
      </c>
      <c r="F256" s="162" t="s">
        <v>1561</v>
      </c>
      <c r="H256" s="163">
        <v>111</v>
      </c>
      <c r="I256" s="164"/>
      <c r="L256" s="159"/>
      <c r="M256" s="165"/>
      <c r="N256" s="166"/>
      <c r="O256" s="166"/>
      <c r="P256" s="166"/>
      <c r="Q256" s="166"/>
      <c r="R256" s="166"/>
      <c r="S256" s="166"/>
      <c r="T256" s="167"/>
      <c r="AT256" s="161" t="s">
        <v>207</v>
      </c>
      <c r="AU256" s="161" t="s">
        <v>99</v>
      </c>
      <c r="AV256" s="12" t="s">
        <v>84</v>
      </c>
      <c r="AW256" s="12" t="s">
        <v>36</v>
      </c>
      <c r="AX256" s="12" t="s">
        <v>75</v>
      </c>
      <c r="AY256" s="161" t="s">
        <v>198</v>
      </c>
    </row>
    <row r="257" spans="2:65" s="12" customFormat="1" ht="11.25">
      <c r="B257" s="159"/>
      <c r="D257" s="160" t="s">
        <v>207</v>
      </c>
      <c r="E257" s="161" t="s">
        <v>1</v>
      </c>
      <c r="F257" s="162" t="s">
        <v>643</v>
      </c>
      <c r="H257" s="163">
        <v>200</v>
      </c>
      <c r="I257" s="164"/>
      <c r="L257" s="159"/>
      <c r="M257" s="165"/>
      <c r="N257" s="166"/>
      <c r="O257" s="166"/>
      <c r="P257" s="166"/>
      <c r="Q257" s="166"/>
      <c r="R257" s="166"/>
      <c r="S257" s="166"/>
      <c r="T257" s="167"/>
      <c r="AT257" s="161" t="s">
        <v>207</v>
      </c>
      <c r="AU257" s="161" t="s">
        <v>99</v>
      </c>
      <c r="AV257" s="12" t="s">
        <v>84</v>
      </c>
      <c r="AW257" s="12" t="s">
        <v>36</v>
      </c>
      <c r="AX257" s="12" t="s">
        <v>75</v>
      </c>
      <c r="AY257" s="161" t="s">
        <v>198</v>
      </c>
    </row>
    <row r="258" spans="2:65" s="14" customFormat="1" ht="11.25">
      <c r="B258" s="175"/>
      <c r="D258" s="160" t="s">
        <v>207</v>
      </c>
      <c r="E258" s="176" t="s">
        <v>1</v>
      </c>
      <c r="F258" s="177" t="s">
        <v>227</v>
      </c>
      <c r="H258" s="178">
        <v>1051.5</v>
      </c>
      <c r="I258" s="179"/>
      <c r="L258" s="175"/>
      <c r="M258" s="180"/>
      <c r="N258" s="181"/>
      <c r="O258" s="181"/>
      <c r="P258" s="181"/>
      <c r="Q258" s="181"/>
      <c r="R258" s="181"/>
      <c r="S258" s="181"/>
      <c r="T258" s="182"/>
      <c r="AT258" s="176" t="s">
        <v>207</v>
      </c>
      <c r="AU258" s="176" t="s">
        <v>99</v>
      </c>
      <c r="AV258" s="14" t="s">
        <v>103</v>
      </c>
      <c r="AW258" s="14" t="s">
        <v>36</v>
      </c>
      <c r="AX258" s="14" t="s">
        <v>82</v>
      </c>
      <c r="AY258" s="176" t="s">
        <v>198</v>
      </c>
    </row>
    <row r="259" spans="2:65" s="11" customFormat="1" ht="20.85" customHeight="1">
      <c r="B259" s="133"/>
      <c r="D259" s="134" t="s">
        <v>74</v>
      </c>
      <c r="E259" s="144" t="s">
        <v>644</v>
      </c>
      <c r="F259" s="144" t="s">
        <v>645</v>
      </c>
      <c r="I259" s="136"/>
      <c r="J259" s="145">
        <f>BK259</f>
        <v>0</v>
      </c>
      <c r="L259" s="133"/>
      <c r="M259" s="138"/>
      <c r="N259" s="139"/>
      <c r="O259" s="139"/>
      <c r="P259" s="140">
        <f>SUM(P260:P295)</f>
        <v>0</v>
      </c>
      <c r="Q259" s="139"/>
      <c r="R259" s="140">
        <f>SUM(R260:R295)</f>
        <v>67.098237000000012</v>
      </c>
      <c r="S259" s="139"/>
      <c r="T259" s="141">
        <f>SUM(T260:T295)</f>
        <v>0</v>
      </c>
      <c r="AR259" s="134" t="s">
        <v>82</v>
      </c>
      <c r="AT259" s="142" t="s">
        <v>74</v>
      </c>
      <c r="AU259" s="142" t="s">
        <v>84</v>
      </c>
      <c r="AY259" s="134" t="s">
        <v>198</v>
      </c>
      <c r="BK259" s="143">
        <f>SUM(BK260:BK295)</f>
        <v>0</v>
      </c>
    </row>
    <row r="260" spans="2:65" s="1" customFormat="1" ht="16.5" customHeight="1">
      <c r="B260" s="146"/>
      <c r="C260" s="147" t="s">
        <v>422</v>
      </c>
      <c r="D260" s="147" t="s">
        <v>202</v>
      </c>
      <c r="E260" s="148" t="s">
        <v>647</v>
      </c>
      <c r="F260" s="149" t="s">
        <v>648</v>
      </c>
      <c r="G260" s="150" t="s">
        <v>499</v>
      </c>
      <c r="H260" s="151">
        <v>151.5</v>
      </c>
      <c r="I260" s="152"/>
      <c r="J260" s="153">
        <f>ROUND(I260*H260,2)</f>
        <v>0</v>
      </c>
      <c r="K260" s="149" t="s">
        <v>211</v>
      </c>
      <c r="L260" s="31"/>
      <c r="M260" s="154" t="s">
        <v>1</v>
      </c>
      <c r="N260" s="155" t="s">
        <v>46</v>
      </c>
      <c r="O260" s="50"/>
      <c r="P260" s="156">
        <f>O260*H260</f>
        <v>0</v>
      </c>
      <c r="Q260" s="156">
        <v>0.15540000000000001</v>
      </c>
      <c r="R260" s="156">
        <f>Q260*H260</f>
        <v>23.543100000000003</v>
      </c>
      <c r="S260" s="156">
        <v>0</v>
      </c>
      <c r="T260" s="157">
        <f>S260*H260</f>
        <v>0</v>
      </c>
      <c r="AR260" s="17" t="s">
        <v>103</v>
      </c>
      <c r="AT260" s="17" t="s">
        <v>202</v>
      </c>
      <c r="AU260" s="17" t="s">
        <v>99</v>
      </c>
      <c r="AY260" s="17" t="s">
        <v>198</v>
      </c>
      <c r="BE260" s="158">
        <f>IF(N260="základní",J260,0)</f>
        <v>0</v>
      </c>
      <c r="BF260" s="158">
        <f>IF(N260="snížená",J260,0)</f>
        <v>0</v>
      </c>
      <c r="BG260" s="158">
        <f>IF(N260="zákl. přenesená",J260,0)</f>
        <v>0</v>
      </c>
      <c r="BH260" s="158">
        <f>IF(N260="sníž. přenesená",J260,0)</f>
        <v>0</v>
      </c>
      <c r="BI260" s="158">
        <f>IF(N260="nulová",J260,0)</f>
        <v>0</v>
      </c>
      <c r="BJ260" s="17" t="s">
        <v>82</v>
      </c>
      <c r="BK260" s="158">
        <f>ROUND(I260*H260,2)</f>
        <v>0</v>
      </c>
      <c r="BL260" s="17" t="s">
        <v>103</v>
      </c>
      <c r="BM260" s="17" t="s">
        <v>1184</v>
      </c>
    </row>
    <row r="261" spans="2:65" s="12" customFormat="1" ht="11.25">
      <c r="B261" s="159"/>
      <c r="D261" s="160" t="s">
        <v>207</v>
      </c>
      <c r="E261" s="161" t="s">
        <v>1</v>
      </c>
      <c r="F261" s="162" t="s">
        <v>1562</v>
      </c>
      <c r="H261" s="163">
        <v>151.5</v>
      </c>
      <c r="I261" s="164"/>
      <c r="L261" s="159"/>
      <c r="M261" s="165"/>
      <c r="N261" s="166"/>
      <c r="O261" s="166"/>
      <c r="P261" s="166"/>
      <c r="Q261" s="166"/>
      <c r="R261" s="166"/>
      <c r="S261" s="166"/>
      <c r="T261" s="167"/>
      <c r="AT261" s="161" t="s">
        <v>207</v>
      </c>
      <c r="AU261" s="161" t="s">
        <v>99</v>
      </c>
      <c r="AV261" s="12" t="s">
        <v>84</v>
      </c>
      <c r="AW261" s="12" t="s">
        <v>36</v>
      </c>
      <c r="AX261" s="12" t="s">
        <v>82</v>
      </c>
      <c r="AY261" s="161" t="s">
        <v>198</v>
      </c>
    </row>
    <row r="262" spans="2:65" s="1" customFormat="1" ht="16.5" customHeight="1">
      <c r="B262" s="146"/>
      <c r="C262" s="191" t="s">
        <v>433</v>
      </c>
      <c r="D262" s="191" t="s">
        <v>329</v>
      </c>
      <c r="E262" s="192" t="s">
        <v>652</v>
      </c>
      <c r="F262" s="193" t="s">
        <v>653</v>
      </c>
      <c r="G262" s="194" t="s">
        <v>499</v>
      </c>
      <c r="H262" s="195">
        <v>126.99</v>
      </c>
      <c r="I262" s="196"/>
      <c r="J262" s="197">
        <f>ROUND(I262*H262,2)</f>
        <v>0</v>
      </c>
      <c r="K262" s="193" t="s">
        <v>211</v>
      </c>
      <c r="L262" s="198"/>
      <c r="M262" s="199" t="s">
        <v>1</v>
      </c>
      <c r="N262" s="200" t="s">
        <v>46</v>
      </c>
      <c r="O262" s="50"/>
      <c r="P262" s="156">
        <f>O262*H262</f>
        <v>0</v>
      </c>
      <c r="Q262" s="156">
        <v>8.1000000000000003E-2</v>
      </c>
      <c r="R262" s="156">
        <f>Q262*H262</f>
        <v>10.28619</v>
      </c>
      <c r="S262" s="156">
        <v>0</v>
      </c>
      <c r="T262" s="157">
        <f>S262*H262</f>
        <v>0</v>
      </c>
      <c r="AR262" s="17" t="s">
        <v>250</v>
      </c>
      <c r="AT262" s="17" t="s">
        <v>329</v>
      </c>
      <c r="AU262" s="17" t="s">
        <v>99</v>
      </c>
      <c r="AY262" s="17" t="s">
        <v>198</v>
      </c>
      <c r="BE262" s="158">
        <f>IF(N262="základní",J262,0)</f>
        <v>0</v>
      </c>
      <c r="BF262" s="158">
        <f>IF(N262="snížená",J262,0)</f>
        <v>0</v>
      </c>
      <c r="BG262" s="158">
        <f>IF(N262="zákl. přenesená",J262,0)</f>
        <v>0</v>
      </c>
      <c r="BH262" s="158">
        <f>IF(N262="sníž. přenesená",J262,0)</f>
        <v>0</v>
      </c>
      <c r="BI262" s="158">
        <f>IF(N262="nulová",J262,0)</f>
        <v>0</v>
      </c>
      <c r="BJ262" s="17" t="s">
        <v>82</v>
      </c>
      <c r="BK262" s="158">
        <f>ROUND(I262*H262,2)</f>
        <v>0</v>
      </c>
      <c r="BL262" s="17" t="s">
        <v>103</v>
      </c>
      <c r="BM262" s="17" t="s">
        <v>1186</v>
      </c>
    </row>
    <row r="263" spans="2:65" s="12" customFormat="1" ht="11.25">
      <c r="B263" s="159"/>
      <c r="D263" s="160" t="s">
        <v>207</v>
      </c>
      <c r="E263" s="161" t="s">
        <v>1</v>
      </c>
      <c r="F263" s="162" t="s">
        <v>1562</v>
      </c>
      <c r="H263" s="163">
        <v>151.5</v>
      </c>
      <c r="I263" s="164"/>
      <c r="L263" s="159"/>
      <c r="M263" s="165"/>
      <c r="N263" s="166"/>
      <c r="O263" s="166"/>
      <c r="P263" s="166"/>
      <c r="Q263" s="166"/>
      <c r="R263" s="166"/>
      <c r="S263" s="166"/>
      <c r="T263" s="167"/>
      <c r="AT263" s="161" t="s">
        <v>207</v>
      </c>
      <c r="AU263" s="161" t="s">
        <v>99</v>
      </c>
      <c r="AV263" s="12" t="s">
        <v>84</v>
      </c>
      <c r="AW263" s="12" t="s">
        <v>36</v>
      </c>
      <c r="AX263" s="12" t="s">
        <v>75</v>
      </c>
      <c r="AY263" s="161" t="s">
        <v>198</v>
      </c>
    </row>
    <row r="264" spans="2:65" s="12" customFormat="1" ht="11.25">
      <c r="B264" s="159"/>
      <c r="D264" s="160" t="s">
        <v>207</v>
      </c>
      <c r="E264" s="161" t="s">
        <v>1</v>
      </c>
      <c r="F264" s="162" t="s">
        <v>1563</v>
      </c>
      <c r="H264" s="163">
        <v>-10</v>
      </c>
      <c r="I264" s="164"/>
      <c r="L264" s="159"/>
      <c r="M264" s="165"/>
      <c r="N264" s="166"/>
      <c r="O264" s="166"/>
      <c r="P264" s="166"/>
      <c r="Q264" s="166"/>
      <c r="R264" s="166"/>
      <c r="S264" s="166"/>
      <c r="T264" s="167"/>
      <c r="AT264" s="161" t="s">
        <v>207</v>
      </c>
      <c r="AU264" s="161" t="s">
        <v>99</v>
      </c>
      <c r="AV264" s="12" t="s">
        <v>84</v>
      </c>
      <c r="AW264" s="12" t="s">
        <v>36</v>
      </c>
      <c r="AX264" s="12" t="s">
        <v>75</v>
      </c>
      <c r="AY264" s="161" t="s">
        <v>198</v>
      </c>
    </row>
    <row r="265" spans="2:65" s="12" customFormat="1" ht="11.25">
      <c r="B265" s="159"/>
      <c r="D265" s="160" t="s">
        <v>207</v>
      </c>
      <c r="E265" s="161" t="s">
        <v>1</v>
      </c>
      <c r="F265" s="162" t="s">
        <v>1564</v>
      </c>
      <c r="H265" s="163">
        <v>-17</v>
      </c>
      <c r="I265" s="164"/>
      <c r="L265" s="159"/>
      <c r="M265" s="165"/>
      <c r="N265" s="166"/>
      <c r="O265" s="166"/>
      <c r="P265" s="166"/>
      <c r="Q265" s="166"/>
      <c r="R265" s="166"/>
      <c r="S265" s="166"/>
      <c r="T265" s="167"/>
      <c r="AT265" s="161" t="s">
        <v>207</v>
      </c>
      <c r="AU265" s="161" t="s">
        <v>99</v>
      </c>
      <c r="AV265" s="12" t="s">
        <v>84</v>
      </c>
      <c r="AW265" s="12" t="s">
        <v>36</v>
      </c>
      <c r="AX265" s="12" t="s">
        <v>75</v>
      </c>
      <c r="AY265" s="161" t="s">
        <v>198</v>
      </c>
    </row>
    <row r="266" spans="2:65" s="15" customFormat="1" ht="11.25">
      <c r="B266" s="183"/>
      <c r="D266" s="160" t="s">
        <v>207</v>
      </c>
      <c r="E266" s="184" t="s">
        <v>1</v>
      </c>
      <c r="F266" s="185" t="s">
        <v>258</v>
      </c>
      <c r="H266" s="186">
        <v>124.5</v>
      </c>
      <c r="I266" s="187"/>
      <c r="L266" s="183"/>
      <c r="M266" s="188"/>
      <c r="N266" s="189"/>
      <c r="O266" s="189"/>
      <c r="P266" s="189"/>
      <c r="Q266" s="189"/>
      <c r="R266" s="189"/>
      <c r="S266" s="189"/>
      <c r="T266" s="190"/>
      <c r="AT266" s="184" t="s">
        <v>207</v>
      </c>
      <c r="AU266" s="184" t="s">
        <v>99</v>
      </c>
      <c r="AV266" s="15" t="s">
        <v>99</v>
      </c>
      <c r="AW266" s="15" t="s">
        <v>36</v>
      </c>
      <c r="AX266" s="15" t="s">
        <v>75</v>
      </c>
      <c r="AY266" s="184" t="s">
        <v>198</v>
      </c>
    </row>
    <row r="267" spans="2:65" s="12" customFormat="1" ht="11.25">
      <c r="B267" s="159"/>
      <c r="D267" s="160" t="s">
        <v>207</v>
      </c>
      <c r="E267" s="161" t="s">
        <v>1</v>
      </c>
      <c r="F267" s="162" t="s">
        <v>1565</v>
      </c>
      <c r="H267" s="163">
        <v>2.4900000000000002</v>
      </c>
      <c r="I267" s="164"/>
      <c r="L267" s="159"/>
      <c r="M267" s="165"/>
      <c r="N267" s="166"/>
      <c r="O267" s="166"/>
      <c r="P267" s="166"/>
      <c r="Q267" s="166"/>
      <c r="R267" s="166"/>
      <c r="S267" s="166"/>
      <c r="T267" s="167"/>
      <c r="AT267" s="161" t="s">
        <v>207</v>
      </c>
      <c r="AU267" s="161" t="s">
        <v>99</v>
      </c>
      <c r="AV267" s="12" t="s">
        <v>84</v>
      </c>
      <c r="AW267" s="12" t="s">
        <v>36</v>
      </c>
      <c r="AX267" s="12" t="s">
        <v>75</v>
      </c>
      <c r="AY267" s="161" t="s">
        <v>198</v>
      </c>
    </row>
    <row r="268" spans="2:65" s="14" customFormat="1" ht="11.25">
      <c r="B268" s="175"/>
      <c r="D268" s="160" t="s">
        <v>207</v>
      </c>
      <c r="E268" s="176" t="s">
        <v>1</v>
      </c>
      <c r="F268" s="177" t="s">
        <v>227</v>
      </c>
      <c r="H268" s="178">
        <v>126.99</v>
      </c>
      <c r="I268" s="179"/>
      <c r="L268" s="175"/>
      <c r="M268" s="180"/>
      <c r="N268" s="181"/>
      <c r="O268" s="181"/>
      <c r="P268" s="181"/>
      <c r="Q268" s="181"/>
      <c r="R268" s="181"/>
      <c r="S268" s="181"/>
      <c r="T268" s="182"/>
      <c r="AT268" s="176" t="s">
        <v>207</v>
      </c>
      <c r="AU268" s="176" t="s">
        <v>99</v>
      </c>
      <c r="AV268" s="14" t="s">
        <v>103</v>
      </c>
      <c r="AW268" s="14" t="s">
        <v>36</v>
      </c>
      <c r="AX268" s="14" t="s">
        <v>82</v>
      </c>
      <c r="AY268" s="176" t="s">
        <v>198</v>
      </c>
    </row>
    <row r="269" spans="2:65" s="1" customFormat="1" ht="16.5" customHeight="1">
      <c r="B269" s="146"/>
      <c r="C269" s="191" t="s">
        <v>439</v>
      </c>
      <c r="D269" s="191" t="s">
        <v>329</v>
      </c>
      <c r="E269" s="192" t="s">
        <v>659</v>
      </c>
      <c r="F269" s="193" t="s">
        <v>660</v>
      </c>
      <c r="G269" s="194" t="s">
        <v>499</v>
      </c>
      <c r="H269" s="195">
        <v>10.199999999999999</v>
      </c>
      <c r="I269" s="196"/>
      <c r="J269" s="197">
        <f>ROUND(I269*H269,2)</f>
        <v>0</v>
      </c>
      <c r="K269" s="193" t="s">
        <v>211</v>
      </c>
      <c r="L269" s="198"/>
      <c r="M269" s="199" t="s">
        <v>1</v>
      </c>
      <c r="N269" s="200" t="s">
        <v>46</v>
      </c>
      <c r="O269" s="50"/>
      <c r="P269" s="156">
        <f>O269*H269</f>
        <v>0</v>
      </c>
      <c r="Q269" s="156">
        <v>6.4000000000000001E-2</v>
      </c>
      <c r="R269" s="156">
        <f>Q269*H269</f>
        <v>0.65279999999999994</v>
      </c>
      <c r="S269" s="156">
        <v>0</v>
      </c>
      <c r="T269" s="157">
        <f>S269*H269</f>
        <v>0</v>
      </c>
      <c r="AR269" s="17" t="s">
        <v>250</v>
      </c>
      <c r="AT269" s="17" t="s">
        <v>329</v>
      </c>
      <c r="AU269" s="17" t="s">
        <v>99</v>
      </c>
      <c r="AY269" s="17" t="s">
        <v>198</v>
      </c>
      <c r="BE269" s="158">
        <f>IF(N269="základní",J269,0)</f>
        <v>0</v>
      </c>
      <c r="BF269" s="158">
        <f>IF(N269="snížená",J269,0)</f>
        <v>0</v>
      </c>
      <c r="BG269" s="158">
        <f>IF(N269="zákl. přenesená",J269,0)</f>
        <v>0</v>
      </c>
      <c r="BH269" s="158">
        <f>IF(N269="sníž. přenesená",J269,0)</f>
        <v>0</v>
      </c>
      <c r="BI269" s="158">
        <f>IF(N269="nulová",J269,0)</f>
        <v>0</v>
      </c>
      <c r="BJ269" s="17" t="s">
        <v>82</v>
      </c>
      <c r="BK269" s="158">
        <f>ROUND(I269*H269,2)</f>
        <v>0</v>
      </c>
      <c r="BL269" s="17" t="s">
        <v>103</v>
      </c>
      <c r="BM269" s="17" t="s">
        <v>1191</v>
      </c>
    </row>
    <row r="270" spans="2:65" s="12" customFormat="1" ht="11.25">
      <c r="B270" s="159"/>
      <c r="D270" s="160" t="s">
        <v>207</v>
      </c>
      <c r="E270" s="161" t="s">
        <v>1</v>
      </c>
      <c r="F270" s="162" t="s">
        <v>1566</v>
      </c>
      <c r="H270" s="163">
        <v>10</v>
      </c>
      <c r="I270" s="164"/>
      <c r="L270" s="159"/>
      <c r="M270" s="165"/>
      <c r="N270" s="166"/>
      <c r="O270" s="166"/>
      <c r="P270" s="166"/>
      <c r="Q270" s="166"/>
      <c r="R270" s="166"/>
      <c r="S270" s="166"/>
      <c r="T270" s="167"/>
      <c r="AT270" s="161" t="s">
        <v>207</v>
      </c>
      <c r="AU270" s="161" t="s">
        <v>99</v>
      </c>
      <c r="AV270" s="12" t="s">
        <v>84</v>
      </c>
      <c r="AW270" s="12" t="s">
        <v>36</v>
      </c>
      <c r="AX270" s="12" t="s">
        <v>75</v>
      </c>
      <c r="AY270" s="161" t="s">
        <v>198</v>
      </c>
    </row>
    <row r="271" spans="2:65" s="12" customFormat="1" ht="11.25">
      <c r="B271" s="159"/>
      <c r="D271" s="160" t="s">
        <v>207</v>
      </c>
      <c r="E271" s="161" t="s">
        <v>1</v>
      </c>
      <c r="F271" s="162" t="s">
        <v>1567</v>
      </c>
      <c r="H271" s="163">
        <v>0.2</v>
      </c>
      <c r="I271" s="164"/>
      <c r="L271" s="159"/>
      <c r="M271" s="165"/>
      <c r="N271" s="166"/>
      <c r="O271" s="166"/>
      <c r="P271" s="166"/>
      <c r="Q271" s="166"/>
      <c r="R271" s="166"/>
      <c r="S271" s="166"/>
      <c r="T271" s="167"/>
      <c r="AT271" s="161" t="s">
        <v>207</v>
      </c>
      <c r="AU271" s="161" t="s">
        <v>99</v>
      </c>
      <c r="AV271" s="12" t="s">
        <v>84</v>
      </c>
      <c r="AW271" s="12" t="s">
        <v>36</v>
      </c>
      <c r="AX271" s="12" t="s">
        <v>75</v>
      </c>
      <c r="AY271" s="161" t="s">
        <v>198</v>
      </c>
    </row>
    <row r="272" spans="2:65" s="14" customFormat="1" ht="11.25">
      <c r="B272" s="175"/>
      <c r="D272" s="160" t="s">
        <v>207</v>
      </c>
      <c r="E272" s="176" t="s">
        <v>1</v>
      </c>
      <c r="F272" s="177" t="s">
        <v>227</v>
      </c>
      <c r="H272" s="178">
        <v>10.199999999999999</v>
      </c>
      <c r="I272" s="179"/>
      <c r="L272" s="175"/>
      <c r="M272" s="180"/>
      <c r="N272" s="181"/>
      <c r="O272" s="181"/>
      <c r="P272" s="181"/>
      <c r="Q272" s="181"/>
      <c r="R272" s="181"/>
      <c r="S272" s="181"/>
      <c r="T272" s="182"/>
      <c r="AT272" s="176" t="s">
        <v>207</v>
      </c>
      <c r="AU272" s="176" t="s">
        <v>99</v>
      </c>
      <c r="AV272" s="14" t="s">
        <v>103</v>
      </c>
      <c r="AW272" s="14" t="s">
        <v>36</v>
      </c>
      <c r="AX272" s="14" t="s">
        <v>82</v>
      </c>
      <c r="AY272" s="176" t="s">
        <v>198</v>
      </c>
    </row>
    <row r="273" spans="2:65" s="1" customFormat="1" ht="16.5" customHeight="1">
      <c r="B273" s="146"/>
      <c r="C273" s="191" t="s">
        <v>444</v>
      </c>
      <c r="D273" s="191" t="s">
        <v>329</v>
      </c>
      <c r="E273" s="192" t="s">
        <v>665</v>
      </c>
      <c r="F273" s="193" t="s">
        <v>666</v>
      </c>
      <c r="G273" s="194" t="s">
        <v>499</v>
      </c>
      <c r="H273" s="195">
        <v>17.34</v>
      </c>
      <c r="I273" s="196"/>
      <c r="J273" s="197">
        <f>ROUND(I273*H273,2)</f>
        <v>0</v>
      </c>
      <c r="K273" s="193" t="s">
        <v>211</v>
      </c>
      <c r="L273" s="198"/>
      <c r="M273" s="199" t="s">
        <v>1</v>
      </c>
      <c r="N273" s="200" t="s">
        <v>46</v>
      </c>
      <c r="O273" s="50"/>
      <c r="P273" s="156">
        <f>O273*H273</f>
        <v>0</v>
      </c>
      <c r="Q273" s="156">
        <v>4.8300000000000003E-2</v>
      </c>
      <c r="R273" s="156">
        <f>Q273*H273</f>
        <v>0.83752199999999999</v>
      </c>
      <c r="S273" s="156">
        <v>0</v>
      </c>
      <c r="T273" s="157">
        <f>S273*H273</f>
        <v>0</v>
      </c>
      <c r="AR273" s="17" t="s">
        <v>250</v>
      </c>
      <c r="AT273" s="17" t="s">
        <v>329</v>
      </c>
      <c r="AU273" s="17" t="s">
        <v>99</v>
      </c>
      <c r="AY273" s="17" t="s">
        <v>198</v>
      </c>
      <c r="BE273" s="158">
        <f>IF(N273="základní",J273,0)</f>
        <v>0</v>
      </c>
      <c r="BF273" s="158">
        <f>IF(N273="snížená",J273,0)</f>
        <v>0</v>
      </c>
      <c r="BG273" s="158">
        <f>IF(N273="zákl. přenesená",J273,0)</f>
        <v>0</v>
      </c>
      <c r="BH273" s="158">
        <f>IF(N273="sníž. přenesená",J273,0)</f>
        <v>0</v>
      </c>
      <c r="BI273" s="158">
        <f>IF(N273="nulová",J273,0)</f>
        <v>0</v>
      </c>
      <c r="BJ273" s="17" t="s">
        <v>82</v>
      </c>
      <c r="BK273" s="158">
        <f>ROUND(I273*H273,2)</f>
        <v>0</v>
      </c>
      <c r="BL273" s="17" t="s">
        <v>103</v>
      </c>
      <c r="BM273" s="17" t="s">
        <v>1193</v>
      </c>
    </row>
    <row r="274" spans="2:65" s="13" customFormat="1" ht="11.25">
      <c r="B274" s="168"/>
      <c r="D274" s="160" t="s">
        <v>207</v>
      </c>
      <c r="E274" s="169" t="s">
        <v>1</v>
      </c>
      <c r="F274" s="170" t="s">
        <v>668</v>
      </c>
      <c r="H274" s="169" t="s">
        <v>1</v>
      </c>
      <c r="I274" s="171"/>
      <c r="L274" s="168"/>
      <c r="M274" s="172"/>
      <c r="N274" s="173"/>
      <c r="O274" s="173"/>
      <c r="P274" s="173"/>
      <c r="Q274" s="173"/>
      <c r="R274" s="173"/>
      <c r="S274" s="173"/>
      <c r="T274" s="174"/>
      <c r="AT274" s="169" t="s">
        <v>207</v>
      </c>
      <c r="AU274" s="169" t="s">
        <v>99</v>
      </c>
      <c r="AV274" s="13" t="s">
        <v>82</v>
      </c>
      <c r="AW274" s="13" t="s">
        <v>36</v>
      </c>
      <c r="AX274" s="13" t="s">
        <v>75</v>
      </c>
      <c r="AY274" s="169" t="s">
        <v>198</v>
      </c>
    </row>
    <row r="275" spans="2:65" s="12" customFormat="1" ht="11.25">
      <c r="B275" s="159"/>
      <c r="D275" s="160" t="s">
        <v>207</v>
      </c>
      <c r="E275" s="161" t="s">
        <v>1</v>
      </c>
      <c r="F275" s="162" t="s">
        <v>1568</v>
      </c>
      <c r="H275" s="163">
        <v>17</v>
      </c>
      <c r="I275" s="164"/>
      <c r="L275" s="159"/>
      <c r="M275" s="165"/>
      <c r="N275" s="166"/>
      <c r="O275" s="166"/>
      <c r="P275" s="166"/>
      <c r="Q275" s="166"/>
      <c r="R275" s="166"/>
      <c r="S275" s="166"/>
      <c r="T275" s="167"/>
      <c r="AT275" s="161" t="s">
        <v>207</v>
      </c>
      <c r="AU275" s="161" t="s">
        <v>99</v>
      </c>
      <c r="AV275" s="12" t="s">
        <v>84</v>
      </c>
      <c r="AW275" s="12" t="s">
        <v>36</v>
      </c>
      <c r="AX275" s="12" t="s">
        <v>75</v>
      </c>
      <c r="AY275" s="161" t="s">
        <v>198</v>
      </c>
    </row>
    <row r="276" spans="2:65" s="12" customFormat="1" ht="11.25">
      <c r="B276" s="159"/>
      <c r="D276" s="160" t="s">
        <v>207</v>
      </c>
      <c r="E276" s="161" t="s">
        <v>1</v>
      </c>
      <c r="F276" s="162" t="s">
        <v>1569</v>
      </c>
      <c r="H276" s="163">
        <v>0.34</v>
      </c>
      <c r="I276" s="164"/>
      <c r="L276" s="159"/>
      <c r="M276" s="165"/>
      <c r="N276" s="166"/>
      <c r="O276" s="166"/>
      <c r="P276" s="166"/>
      <c r="Q276" s="166"/>
      <c r="R276" s="166"/>
      <c r="S276" s="166"/>
      <c r="T276" s="167"/>
      <c r="AT276" s="161" t="s">
        <v>207</v>
      </c>
      <c r="AU276" s="161" t="s">
        <v>99</v>
      </c>
      <c r="AV276" s="12" t="s">
        <v>84</v>
      </c>
      <c r="AW276" s="12" t="s">
        <v>36</v>
      </c>
      <c r="AX276" s="12" t="s">
        <v>75</v>
      </c>
      <c r="AY276" s="161" t="s">
        <v>198</v>
      </c>
    </row>
    <row r="277" spans="2:65" s="14" customFormat="1" ht="11.25">
      <c r="B277" s="175"/>
      <c r="D277" s="160" t="s">
        <v>207</v>
      </c>
      <c r="E277" s="176" t="s">
        <v>1</v>
      </c>
      <c r="F277" s="177" t="s">
        <v>227</v>
      </c>
      <c r="H277" s="178">
        <v>17.34</v>
      </c>
      <c r="I277" s="179"/>
      <c r="L277" s="175"/>
      <c r="M277" s="180"/>
      <c r="N277" s="181"/>
      <c r="O277" s="181"/>
      <c r="P277" s="181"/>
      <c r="Q277" s="181"/>
      <c r="R277" s="181"/>
      <c r="S277" s="181"/>
      <c r="T277" s="182"/>
      <c r="AT277" s="176" t="s">
        <v>207</v>
      </c>
      <c r="AU277" s="176" t="s">
        <v>99</v>
      </c>
      <c r="AV277" s="14" t="s">
        <v>103</v>
      </c>
      <c r="AW277" s="14" t="s">
        <v>36</v>
      </c>
      <c r="AX277" s="14" t="s">
        <v>82</v>
      </c>
      <c r="AY277" s="176" t="s">
        <v>198</v>
      </c>
    </row>
    <row r="278" spans="2:65" s="1" customFormat="1" ht="16.5" customHeight="1">
      <c r="B278" s="146"/>
      <c r="C278" s="147" t="s">
        <v>448</v>
      </c>
      <c r="D278" s="147" t="s">
        <v>202</v>
      </c>
      <c r="E278" s="148" t="s">
        <v>672</v>
      </c>
      <c r="F278" s="149" t="s">
        <v>673</v>
      </c>
      <c r="G278" s="150" t="s">
        <v>499</v>
      </c>
      <c r="H278" s="151">
        <v>42</v>
      </c>
      <c r="I278" s="152"/>
      <c r="J278" s="153">
        <f>ROUND(I278*H278,2)</f>
        <v>0</v>
      </c>
      <c r="K278" s="149" t="s">
        <v>211</v>
      </c>
      <c r="L278" s="31"/>
      <c r="M278" s="154" t="s">
        <v>1</v>
      </c>
      <c r="N278" s="155" t="s">
        <v>46</v>
      </c>
      <c r="O278" s="50"/>
      <c r="P278" s="156">
        <f>O278*H278</f>
        <v>0</v>
      </c>
      <c r="Q278" s="156">
        <v>0.1295</v>
      </c>
      <c r="R278" s="156">
        <f>Q278*H278</f>
        <v>5.4390000000000001</v>
      </c>
      <c r="S278" s="156">
        <v>0</v>
      </c>
      <c r="T278" s="157">
        <f>S278*H278</f>
        <v>0</v>
      </c>
      <c r="AR278" s="17" t="s">
        <v>103</v>
      </c>
      <c r="AT278" s="17" t="s">
        <v>202</v>
      </c>
      <c r="AU278" s="17" t="s">
        <v>99</v>
      </c>
      <c r="AY278" s="17" t="s">
        <v>198</v>
      </c>
      <c r="BE278" s="158">
        <f>IF(N278="základní",J278,0)</f>
        <v>0</v>
      </c>
      <c r="BF278" s="158">
        <f>IF(N278="snížená",J278,0)</f>
        <v>0</v>
      </c>
      <c r="BG278" s="158">
        <f>IF(N278="zákl. přenesená",J278,0)</f>
        <v>0</v>
      </c>
      <c r="BH278" s="158">
        <f>IF(N278="sníž. přenesená",J278,0)</f>
        <v>0</v>
      </c>
      <c r="BI278" s="158">
        <f>IF(N278="nulová",J278,0)</f>
        <v>0</v>
      </c>
      <c r="BJ278" s="17" t="s">
        <v>82</v>
      </c>
      <c r="BK278" s="158">
        <f>ROUND(I278*H278,2)</f>
        <v>0</v>
      </c>
      <c r="BL278" s="17" t="s">
        <v>103</v>
      </c>
      <c r="BM278" s="17" t="s">
        <v>674</v>
      </c>
    </row>
    <row r="279" spans="2:65" s="12" customFormat="1" ht="22.5">
      <c r="B279" s="159"/>
      <c r="D279" s="160" t="s">
        <v>207</v>
      </c>
      <c r="E279" s="161" t="s">
        <v>1</v>
      </c>
      <c r="F279" s="162" t="s">
        <v>1570</v>
      </c>
      <c r="H279" s="163">
        <v>42</v>
      </c>
      <c r="I279" s="164"/>
      <c r="L279" s="159"/>
      <c r="M279" s="165"/>
      <c r="N279" s="166"/>
      <c r="O279" s="166"/>
      <c r="P279" s="166"/>
      <c r="Q279" s="166"/>
      <c r="R279" s="166"/>
      <c r="S279" s="166"/>
      <c r="T279" s="167"/>
      <c r="AT279" s="161" t="s">
        <v>207</v>
      </c>
      <c r="AU279" s="161" t="s">
        <v>99</v>
      </c>
      <c r="AV279" s="12" t="s">
        <v>84</v>
      </c>
      <c r="AW279" s="12" t="s">
        <v>36</v>
      </c>
      <c r="AX279" s="12" t="s">
        <v>82</v>
      </c>
      <c r="AY279" s="161" t="s">
        <v>198</v>
      </c>
    </row>
    <row r="280" spans="2:65" s="1" customFormat="1" ht="16.5" customHeight="1">
      <c r="B280" s="146"/>
      <c r="C280" s="191" t="s">
        <v>452</v>
      </c>
      <c r="D280" s="191" t="s">
        <v>329</v>
      </c>
      <c r="E280" s="192" t="s">
        <v>677</v>
      </c>
      <c r="F280" s="193" t="s">
        <v>678</v>
      </c>
      <c r="G280" s="194" t="s">
        <v>499</v>
      </c>
      <c r="H280" s="195">
        <v>42.84</v>
      </c>
      <c r="I280" s="196"/>
      <c r="J280" s="197">
        <f>ROUND(I280*H280,2)</f>
        <v>0</v>
      </c>
      <c r="K280" s="193" t="s">
        <v>211</v>
      </c>
      <c r="L280" s="198"/>
      <c r="M280" s="199" t="s">
        <v>1</v>
      </c>
      <c r="N280" s="200" t="s">
        <v>46</v>
      </c>
      <c r="O280" s="50"/>
      <c r="P280" s="156">
        <f>O280*H280</f>
        <v>0</v>
      </c>
      <c r="Q280" s="156">
        <v>5.8000000000000003E-2</v>
      </c>
      <c r="R280" s="156">
        <f>Q280*H280</f>
        <v>2.4847200000000003</v>
      </c>
      <c r="S280" s="156">
        <v>0</v>
      </c>
      <c r="T280" s="157">
        <f>S280*H280</f>
        <v>0</v>
      </c>
      <c r="AR280" s="17" t="s">
        <v>250</v>
      </c>
      <c r="AT280" s="17" t="s">
        <v>329</v>
      </c>
      <c r="AU280" s="17" t="s">
        <v>99</v>
      </c>
      <c r="AY280" s="17" t="s">
        <v>198</v>
      </c>
      <c r="BE280" s="158">
        <f>IF(N280="základní",J280,0)</f>
        <v>0</v>
      </c>
      <c r="BF280" s="158">
        <f>IF(N280="snížená",J280,0)</f>
        <v>0</v>
      </c>
      <c r="BG280" s="158">
        <f>IF(N280="zákl. přenesená",J280,0)</f>
        <v>0</v>
      </c>
      <c r="BH280" s="158">
        <f>IF(N280="sníž. přenesená",J280,0)</f>
        <v>0</v>
      </c>
      <c r="BI280" s="158">
        <f>IF(N280="nulová",J280,0)</f>
        <v>0</v>
      </c>
      <c r="BJ280" s="17" t="s">
        <v>82</v>
      </c>
      <c r="BK280" s="158">
        <f>ROUND(I280*H280,2)</f>
        <v>0</v>
      </c>
      <c r="BL280" s="17" t="s">
        <v>103</v>
      </c>
      <c r="BM280" s="17" t="s">
        <v>679</v>
      </c>
    </row>
    <row r="281" spans="2:65" s="12" customFormat="1" ht="22.5">
      <c r="B281" s="159"/>
      <c r="D281" s="160" t="s">
        <v>207</v>
      </c>
      <c r="E281" s="161" t="s">
        <v>1</v>
      </c>
      <c r="F281" s="162" t="s">
        <v>1570</v>
      </c>
      <c r="H281" s="163">
        <v>42</v>
      </c>
      <c r="I281" s="164"/>
      <c r="L281" s="159"/>
      <c r="M281" s="165"/>
      <c r="N281" s="166"/>
      <c r="O281" s="166"/>
      <c r="P281" s="166"/>
      <c r="Q281" s="166"/>
      <c r="R281" s="166"/>
      <c r="S281" s="166"/>
      <c r="T281" s="167"/>
      <c r="AT281" s="161" t="s">
        <v>207</v>
      </c>
      <c r="AU281" s="161" t="s">
        <v>99</v>
      </c>
      <c r="AV281" s="12" t="s">
        <v>84</v>
      </c>
      <c r="AW281" s="12" t="s">
        <v>36</v>
      </c>
      <c r="AX281" s="12" t="s">
        <v>75</v>
      </c>
      <c r="AY281" s="161" t="s">
        <v>198</v>
      </c>
    </row>
    <row r="282" spans="2:65" s="12" customFormat="1" ht="11.25">
      <c r="B282" s="159"/>
      <c r="D282" s="160" t="s">
        <v>207</v>
      </c>
      <c r="E282" s="161" t="s">
        <v>1</v>
      </c>
      <c r="F282" s="162" t="s">
        <v>1571</v>
      </c>
      <c r="H282" s="163">
        <v>0.84</v>
      </c>
      <c r="I282" s="164"/>
      <c r="L282" s="159"/>
      <c r="M282" s="165"/>
      <c r="N282" s="166"/>
      <c r="O282" s="166"/>
      <c r="P282" s="166"/>
      <c r="Q282" s="166"/>
      <c r="R282" s="166"/>
      <c r="S282" s="166"/>
      <c r="T282" s="167"/>
      <c r="AT282" s="161" t="s">
        <v>207</v>
      </c>
      <c r="AU282" s="161" t="s">
        <v>99</v>
      </c>
      <c r="AV282" s="12" t="s">
        <v>84</v>
      </c>
      <c r="AW282" s="12" t="s">
        <v>36</v>
      </c>
      <c r="AX282" s="12" t="s">
        <v>75</v>
      </c>
      <c r="AY282" s="161" t="s">
        <v>198</v>
      </c>
    </row>
    <row r="283" spans="2:65" s="14" customFormat="1" ht="11.25">
      <c r="B283" s="175"/>
      <c r="D283" s="160" t="s">
        <v>207</v>
      </c>
      <c r="E283" s="176" t="s">
        <v>1</v>
      </c>
      <c r="F283" s="177" t="s">
        <v>227</v>
      </c>
      <c r="H283" s="178">
        <v>42.84</v>
      </c>
      <c r="I283" s="179"/>
      <c r="L283" s="175"/>
      <c r="M283" s="180"/>
      <c r="N283" s="181"/>
      <c r="O283" s="181"/>
      <c r="P283" s="181"/>
      <c r="Q283" s="181"/>
      <c r="R283" s="181"/>
      <c r="S283" s="181"/>
      <c r="T283" s="182"/>
      <c r="AT283" s="176" t="s">
        <v>207</v>
      </c>
      <c r="AU283" s="176" t="s">
        <v>99</v>
      </c>
      <c r="AV283" s="14" t="s">
        <v>103</v>
      </c>
      <c r="AW283" s="14" t="s">
        <v>36</v>
      </c>
      <c r="AX283" s="14" t="s">
        <v>82</v>
      </c>
      <c r="AY283" s="176" t="s">
        <v>198</v>
      </c>
    </row>
    <row r="284" spans="2:65" s="1" customFormat="1" ht="16.5" customHeight="1">
      <c r="B284" s="146"/>
      <c r="C284" s="147" t="s">
        <v>458</v>
      </c>
      <c r="D284" s="147" t="s">
        <v>202</v>
      </c>
      <c r="E284" s="148" t="s">
        <v>1202</v>
      </c>
      <c r="F284" s="149" t="s">
        <v>1203</v>
      </c>
      <c r="G284" s="150" t="s">
        <v>499</v>
      </c>
      <c r="H284" s="151">
        <v>1.5</v>
      </c>
      <c r="I284" s="152"/>
      <c r="J284" s="153">
        <f>ROUND(I284*H284,2)</f>
        <v>0</v>
      </c>
      <c r="K284" s="149" t="s">
        <v>211</v>
      </c>
      <c r="L284" s="31"/>
      <c r="M284" s="154" t="s">
        <v>1</v>
      </c>
      <c r="N284" s="155" t="s">
        <v>46</v>
      </c>
      <c r="O284" s="50"/>
      <c r="P284" s="156">
        <f>O284*H284</f>
        <v>0</v>
      </c>
      <c r="Q284" s="156">
        <v>0.10095</v>
      </c>
      <c r="R284" s="156">
        <f>Q284*H284</f>
        <v>0.151425</v>
      </c>
      <c r="S284" s="156">
        <v>0</v>
      </c>
      <c r="T284" s="157">
        <f>S284*H284</f>
        <v>0</v>
      </c>
      <c r="AR284" s="17" t="s">
        <v>103</v>
      </c>
      <c r="AT284" s="17" t="s">
        <v>202</v>
      </c>
      <c r="AU284" s="17" t="s">
        <v>99</v>
      </c>
      <c r="AY284" s="17" t="s">
        <v>198</v>
      </c>
      <c r="BE284" s="158">
        <f>IF(N284="základní",J284,0)</f>
        <v>0</v>
      </c>
      <c r="BF284" s="158">
        <f>IF(N284="snížená",J284,0)</f>
        <v>0</v>
      </c>
      <c r="BG284" s="158">
        <f>IF(N284="zákl. přenesená",J284,0)</f>
        <v>0</v>
      </c>
      <c r="BH284" s="158">
        <f>IF(N284="sníž. přenesená",J284,0)</f>
        <v>0</v>
      </c>
      <c r="BI284" s="158">
        <f>IF(N284="nulová",J284,0)</f>
        <v>0</v>
      </c>
      <c r="BJ284" s="17" t="s">
        <v>82</v>
      </c>
      <c r="BK284" s="158">
        <f>ROUND(I284*H284,2)</f>
        <v>0</v>
      </c>
      <c r="BL284" s="17" t="s">
        <v>103</v>
      </c>
      <c r="BM284" s="17" t="s">
        <v>1572</v>
      </c>
    </row>
    <row r="285" spans="2:65" s="12" customFormat="1" ht="11.25">
      <c r="B285" s="159"/>
      <c r="D285" s="160" t="s">
        <v>207</v>
      </c>
      <c r="E285" s="161" t="s">
        <v>1</v>
      </c>
      <c r="F285" s="162" t="s">
        <v>1573</v>
      </c>
      <c r="H285" s="163">
        <v>1.5</v>
      </c>
      <c r="I285" s="164"/>
      <c r="L285" s="159"/>
      <c r="M285" s="165"/>
      <c r="N285" s="166"/>
      <c r="O285" s="166"/>
      <c r="P285" s="166"/>
      <c r="Q285" s="166"/>
      <c r="R285" s="166"/>
      <c r="S285" s="166"/>
      <c r="T285" s="167"/>
      <c r="AT285" s="161" t="s">
        <v>207</v>
      </c>
      <c r="AU285" s="161" t="s">
        <v>99</v>
      </c>
      <c r="AV285" s="12" t="s">
        <v>84</v>
      </c>
      <c r="AW285" s="12" t="s">
        <v>36</v>
      </c>
      <c r="AX285" s="12" t="s">
        <v>82</v>
      </c>
      <c r="AY285" s="161" t="s">
        <v>198</v>
      </c>
    </row>
    <row r="286" spans="2:65" s="1" customFormat="1" ht="16.5" customHeight="1">
      <c r="B286" s="146"/>
      <c r="C286" s="191" t="s">
        <v>463</v>
      </c>
      <c r="D286" s="191" t="s">
        <v>329</v>
      </c>
      <c r="E286" s="192" t="s">
        <v>1206</v>
      </c>
      <c r="F286" s="193" t="s">
        <v>1207</v>
      </c>
      <c r="G286" s="194" t="s">
        <v>499</v>
      </c>
      <c r="H286" s="195">
        <v>1.53</v>
      </c>
      <c r="I286" s="196"/>
      <c r="J286" s="197">
        <f>ROUND(I286*H286,2)</f>
        <v>0</v>
      </c>
      <c r="K286" s="193" t="s">
        <v>211</v>
      </c>
      <c r="L286" s="198"/>
      <c r="M286" s="199" t="s">
        <v>1</v>
      </c>
      <c r="N286" s="200" t="s">
        <v>46</v>
      </c>
      <c r="O286" s="50"/>
      <c r="P286" s="156">
        <f>O286*H286</f>
        <v>0</v>
      </c>
      <c r="Q286" s="156">
        <v>2.4E-2</v>
      </c>
      <c r="R286" s="156">
        <f>Q286*H286</f>
        <v>3.6720000000000003E-2</v>
      </c>
      <c r="S286" s="156">
        <v>0</v>
      </c>
      <c r="T286" s="157">
        <f>S286*H286</f>
        <v>0</v>
      </c>
      <c r="AR286" s="17" t="s">
        <v>250</v>
      </c>
      <c r="AT286" s="17" t="s">
        <v>329</v>
      </c>
      <c r="AU286" s="17" t="s">
        <v>99</v>
      </c>
      <c r="AY286" s="17" t="s">
        <v>198</v>
      </c>
      <c r="BE286" s="158">
        <f>IF(N286="základní",J286,0)</f>
        <v>0</v>
      </c>
      <c r="BF286" s="158">
        <f>IF(N286="snížená",J286,0)</f>
        <v>0</v>
      </c>
      <c r="BG286" s="158">
        <f>IF(N286="zákl. přenesená",J286,0)</f>
        <v>0</v>
      </c>
      <c r="BH286" s="158">
        <f>IF(N286="sníž. přenesená",J286,0)</f>
        <v>0</v>
      </c>
      <c r="BI286" s="158">
        <f>IF(N286="nulová",J286,0)</f>
        <v>0</v>
      </c>
      <c r="BJ286" s="17" t="s">
        <v>82</v>
      </c>
      <c r="BK286" s="158">
        <f>ROUND(I286*H286,2)</f>
        <v>0</v>
      </c>
      <c r="BL286" s="17" t="s">
        <v>103</v>
      </c>
      <c r="BM286" s="17" t="s">
        <v>1574</v>
      </c>
    </row>
    <row r="287" spans="2:65" s="12" customFormat="1" ht="11.25">
      <c r="B287" s="159"/>
      <c r="D287" s="160" t="s">
        <v>207</v>
      </c>
      <c r="E287" s="161" t="s">
        <v>1</v>
      </c>
      <c r="F287" s="162" t="s">
        <v>1573</v>
      </c>
      <c r="H287" s="163">
        <v>1.5</v>
      </c>
      <c r="I287" s="164"/>
      <c r="L287" s="159"/>
      <c r="M287" s="165"/>
      <c r="N287" s="166"/>
      <c r="O287" s="166"/>
      <c r="P287" s="166"/>
      <c r="Q287" s="166"/>
      <c r="R287" s="166"/>
      <c r="S287" s="166"/>
      <c r="T287" s="167"/>
      <c r="AT287" s="161" t="s">
        <v>207</v>
      </c>
      <c r="AU287" s="161" t="s">
        <v>99</v>
      </c>
      <c r="AV287" s="12" t="s">
        <v>84</v>
      </c>
      <c r="AW287" s="12" t="s">
        <v>36</v>
      </c>
      <c r="AX287" s="12" t="s">
        <v>75</v>
      </c>
      <c r="AY287" s="161" t="s">
        <v>198</v>
      </c>
    </row>
    <row r="288" spans="2:65" s="12" customFormat="1" ht="11.25">
      <c r="B288" s="159"/>
      <c r="D288" s="160" t="s">
        <v>207</v>
      </c>
      <c r="E288" s="161" t="s">
        <v>1</v>
      </c>
      <c r="F288" s="162" t="s">
        <v>1575</v>
      </c>
      <c r="H288" s="163">
        <v>0.03</v>
      </c>
      <c r="I288" s="164"/>
      <c r="L288" s="159"/>
      <c r="M288" s="165"/>
      <c r="N288" s="166"/>
      <c r="O288" s="166"/>
      <c r="P288" s="166"/>
      <c r="Q288" s="166"/>
      <c r="R288" s="166"/>
      <c r="S288" s="166"/>
      <c r="T288" s="167"/>
      <c r="AT288" s="161" t="s">
        <v>207</v>
      </c>
      <c r="AU288" s="161" t="s">
        <v>99</v>
      </c>
      <c r="AV288" s="12" t="s">
        <v>84</v>
      </c>
      <c r="AW288" s="12" t="s">
        <v>36</v>
      </c>
      <c r="AX288" s="12" t="s">
        <v>75</v>
      </c>
      <c r="AY288" s="161" t="s">
        <v>198</v>
      </c>
    </row>
    <row r="289" spans="2:65" s="14" customFormat="1" ht="11.25">
      <c r="B289" s="175"/>
      <c r="D289" s="160" t="s">
        <v>207</v>
      </c>
      <c r="E289" s="176" t="s">
        <v>1</v>
      </c>
      <c r="F289" s="177" t="s">
        <v>227</v>
      </c>
      <c r="H289" s="178">
        <v>1.53</v>
      </c>
      <c r="I289" s="179"/>
      <c r="L289" s="175"/>
      <c r="M289" s="180"/>
      <c r="N289" s="181"/>
      <c r="O289" s="181"/>
      <c r="P289" s="181"/>
      <c r="Q289" s="181"/>
      <c r="R289" s="181"/>
      <c r="S289" s="181"/>
      <c r="T289" s="182"/>
      <c r="AT289" s="176" t="s">
        <v>207</v>
      </c>
      <c r="AU289" s="176" t="s">
        <v>99</v>
      </c>
      <c r="AV289" s="14" t="s">
        <v>103</v>
      </c>
      <c r="AW289" s="14" t="s">
        <v>36</v>
      </c>
      <c r="AX289" s="14" t="s">
        <v>82</v>
      </c>
      <c r="AY289" s="176" t="s">
        <v>198</v>
      </c>
    </row>
    <row r="290" spans="2:65" s="1" customFormat="1" ht="16.5" customHeight="1">
      <c r="B290" s="146"/>
      <c r="C290" s="147" t="s">
        <v>470</v>
      </c>
      <c r="D290" s="147" t="s">
        <v>202</v>
      </c>
      <c r="E290" s="148" t="s">
        <v>1467</v>
      </c>
      <c r="F290" s="149" t="s">
        <v>1468</v>
      </c>
      <c r="G290" s="150" t="s">
        <v>499</v>
      </c>
      <c r="H290" s="151">
        <v>169</v>
      </c>
      <c r="I290" s="152"/>
      <c r="J290" s="153">
        <f>ROUND(I290*H290,2)</f>
        <v>0</v>
      </c>
      <c r="K290" s="149" t="s">
        <v>211</v>
      </c>
      <c r="L290" s="31"/>
      <c r="M290" s="154" t="s">
        <v>1</v>
      </c>
      <c r="N290" s="155" t="s">
        <v>46</v>
      </c>
      <c r="O290" s="50"/>
      <c r="P290" s="156">
        <f>O290*H290</f>
        <v>0</v>
      </c>
      <c r="Q290" s="156">
        <v>8.0879999999999994E-2</v>
      </c>
      <c r="R290" s="156">
        <f>Q290*H290</f>
        <v>13.668719999999999</v>
      </c>
      <c r="S290" s="156">
        <v>0</v>
      </c>
      <c r="T290" s="157">
        <f>S290*H290</f>
        <v>0</v>
      </c>
      <c r="AR290" s="17" t="s">
        <v>103</v>
      </c>
      <c r="AT290" s="17" t="s">
        <v>202</v>
      </c>
      <c r="AU290" s="17" t="s">
        <v>99</v>
      </c>
      <c r="AY290" s="17" t="s">
        <v>198</v>
      </c>
      <c r="BE290" s="158">
        <f>IF(N290="základní",J290,0)</f>
        <v>0</v>
      </c>
      <c r="BF290" s="158">
        <f>IF(N290="snížená",J290,0)</f>
        <v>0</v>
      </c>
      <c r="BG290" s="158">
        <f>IF(N290="zákl. přenesená",J290,0)</f>
        <v>0</v>
      </c>
      <c r="BH290" s="158">
        <f>IF(N290="sníž. přenesená",J290,0)</f>
        <v>0</v>
      </c>
      <c r="BI290" s="158">
        <f>IF(N290="nulová",J290,0)</f>
        <v>0</v>
      </c>
      <c r="BJ290" s="17" t="s">
        <v>82</v>
      </c>
      <c r="BK290" s="158">
        <f>ROUND(I290*H290,2)</f>
        <v>0</v>
      </c>
      <c r="BL290" s="17" t="s">
        <v>103</v>
      </c>
      <c r="BM290" s="17" t="s">
        <v>1576</v>
      </c>
    </row>
    <row r="291" spans="2:65" s="12" customFormat="1" ht="11.25">
      <c r="B291" s="159"/>
      <c r="D291" s="160" t="s">
        <v>207</v>
      </c>
      <c r="E291" s="161" t="s">
        <v>1</v>
      </c>
      <c r="F291" s="162" t="s">
        <v>1577</v>
      </c>
      <c r="H291" s="163">
        <v>169</v>
      </c>
      <c r="I291" s="164"/>
      <c r="L291" s="159"/>
      <c r="M291" s="165"/>
      <c r="N291" s="166"/>
      <c r="O291" s="166"/>
      <c r="P291" s="166"/>
      <c r="Q291" s="166"/>
      <c r="R291" s="166"/>
      <c r="S291" s="166"/>
      <c r="T291" s="167"/>
      <c r="AT291" s="161" t="s">
        <v>207</v>
      </c>
      <c r="AU291" s="161" t="s">
        <v>99</v>
      </c>
      <c r="AV291" s="12" t="s">
        <v>84</v>
      </c>
      <c r="AW291" s="12" t="s">
        <v>36</v>
      </c>
      <c r="AX291" s="12" t="s">
        <v>82</v>
      </c>
      <c r="AY291" s="161" t="s">
        <v>198</v>
      </c>
    </row>
    <row r="292" spans="2:65" s="1" customFormat="1" ht="16.5" customHeight="1">
      <c r="B292" s="146"/>
      <c r="C292" s="191" t="s">
        <v>475</v>
      </c>
      <c r="D292" s="191" t="s">
        <v>329</v>
      </c>
      <c r="E292" s="192" t="s">
        <v>1471</v>
      </c>
      <c r="F292" s="193" t="s">
        <v>1472</v>
      </c>
      <c r="G292" s="194" t="s">
        <v>499</v>
      </c>
      <c r="H292" s="195">
        <v>172.38</v>
      </c>
      <c r="I292" s="196"/>
      <c r="J292" s="197">
        <f>ROUND(I292*H292,2)</f>
        <v>0</v>
      </c>
      <c r="K292" s="193" t="s">
        <v>1</v>
      </c>
      <c r="L292" s="198"/>
      <c r="M292" s="199" t="s">
        <v>1</v>
      </c>
      <c r="N292" s="200" t="s">
        <v>46</v>
      </c>
      <c r="O292" s="50"/>
      <c r="P292" s="156">
        <f>O292*H292</f>
        <v>0</v>
      </c>
      <c r="Q292" s="156">
        <v>5.8000000000000003E-2</v>
      </c>
      <c r="R292" s="156">
        <f>Q292*H292</f>
        <v>9.9980399999999996</v>
      </c>
      <c r="S292" s="156">
        <v>0</v>
      </c>
      <c r="T292" s="157">
        <f>S292*H292</f>
        <v>0</v>
      </c>
      <c r="AR292" s="17" t="s">
        <v>250</v>
      </c>
      <c r="AT292" s="17" t="s">
        <v>329</v>
      </c>
      <c r="AU292" s="17" t="s">
        <v>99</v>
      </c>
      <c r="AY292" s="17" t="s">
        <v>198</v>
      </c>
      <c r="BE292" s="158">
        <f>IF(N292="základní",J292,0)</f>
        <v>0</v>
      </c>
      <c r="BF292" s="158">
        <f>IF(N292="snížená",J292,0)</f>
        <v>0</v>
      </c>
      <c r="BG292" s="158">
        <f>IF(N292="zákl. přenesená",J292,0)</f>
        <v>0</v>
      </c>
      <c r="BH292" s="158">
        <f>IF(N292="sníž. přenesená",J292,0)</f>
        <v>0</v>
      </c>
      <c r="BI292" s="158">
        <f>IF(N292="nulová",J292,0)</f>
        <v>0</v>
      </c>
      <c r="BJ292" s="17" t="s">
        <v>82</v>
      </c>
      <c r="BK292" s="158">
        <f>ROUND(I292*H292,2)</f>
        <v>0</v>
      </c>
      <c r="BL292" s="17" t="s">
        <v>103</v>
      </c>
      <c r="BM292" s="17" t="s">
        <v>1578</v>
      </c>
    </row>
    <row r="293" spans="2:65" s="12" customFormat="1" ht="11.25">
      <c r="B293" s="159"/>
      <c r="D293" s="160" t="s">
        <v>207</v>
      </c>
      <c r="E293" s="161" t="s">
        <v>1</v>
      </c>
      <c r="F293" s="162" t="s">
        <v>1577</v>
      </c>
      <c r="H293" s="163">
        <v>169</v>
      </c>
      <c r="I293" s="164"/>
      <c r="L293" s="159"/>
      <c r="M293" s="165"/>
      <c r="N293" s="166"/>
      <c r="O293" s="166"/>
      <c r="P293" s="166"/>
      <c r="Q293" s="166"/>
      <c r="R293" s="166"/>
      <c r="S293" s="166"/>
      <c r="T293" s="167"/>
      <c r="AT293" s="161" t="s">
        <v>207</v>
      </c>
      <c r="AU293" s="161" t="s">
        <v>99</v>
      </c>
      <c r="AV293" s="12" t="s">
        <v>84</v>
      </c>
      <c r="AW293" s="12" t="s">
        <v>36</v>
      </c>
      <c r="AX293" s="12" t="s">
        <v>75</v>
      </c>
      <c r="AY293" s="161" t="s">
        <v>198</v>
      </c>
    </row>
    <row r="294" spans="2:65" s="12" customFormat="1" ht="11.25">
      <c r="B294" s="159"/>
      <c r="D294" s="160" t="s">
        <v>207</v>
      </c>
      <c r="E294" s="161" t="s">
        <v>1</v>
      </c>
      <c r="F294" s="162" t="s">
        <v>1579</v>
      </c>
      <c r="H294" s="163">
        <v>3.38</v>
      </c>
      <c r="I294" s="164"/>
      <c r="L294" s="159"/>
      <c r="M294" s="165"/>
      <c r="N294" s="166"/>
      <c r="O294" s="166"/>
      <c r="P294" s="166"/>
      <c r="Q294" s="166"/>
      <c r="R294" s="166"/>
      <c r="S294" s="166"/>
      <c r="T294" s="167"/>
      <c r="AT294" s="161" t="s">
        <v>207</v>
      </c>
      <c r="AU294" s="161" t="s">
        <v>99</v>
      </c>
      <c r="AV294" s="12" t="s">
        <v>84</v>
      </c>
      <c r="AW294" s="12" t="s">
        <v>36</v>
      </c>
      <c r="AX294" s="12" t="s">
        <v>75</v>
      </c>
      <c r="AY294" s="161" t="s">
        <v>198</v>
      </c>
    </row>
    <row r="295" spans="2:65" s="14" customFormat="1" ht="11.25">
      <c r="B295" s="175"/>
      <c r="D295" s="160" t="s">
        <v>207</v>
      </c>
      <c r="E295" s="176" t="s">
        <v>1</v>
      </c>
      <c r="F295" s="177" t="s">
        <v>227</v>
      </c>
      <c r="H295" s="178">
        <v>172.38</v>
      </c>
      <c r="I295" s="179"/>
      <c r="L295" s="175"/>
      <c r="M295" s="180"/>
      <c r="N295" s="181"/>
      <c r="O295" s="181"/>
      <c r="P295" s="181"/>
      <c r="Q295" s="181"/>
      <c r="R295" s="181"/>
      <c r="S295" s="181"/>
      <c r="T295" s="182"/>
      <c r="AT295" s="176" t="s">
        <v>207</v>
      </c>
      <c r="AU295" s="176" t="s">
        <v>99</v>
      </c>
      <c r="AV295" s="14" t="s">
        <v>103</v>
      </c>
      <c r="AW295" s="14" t="s">
        <v>36</v>
      </c>
      <c r="AX295" s="14" t="s">
        <v>82</v>
      </c>
      <c r="AY295" s="176" t="s">
        <v>198</v>
      </c>
    </row>
    <row r="296" spans="2:65" s="11" customFormat="1" ht="20.85" customHeight="1">
      <c r="B296" s="133"/>
      <c r="D296" s="134" t="s">
        <v>74</v>
      </c>
      <c r="E296" s="144" t="s">
        <v>681</v>
      </c>
      <c r="F296" s="144" t="s">
        <v>682</v>
      </c>
      <c r="I296" s="136"/>
      <c r="J296" s="145">
        <f>BK296</f>
        <v>0</v>
      </c>
      <c r="L296" s="133"/>
      <c r="M296" s="138"/>
      <c r="N296" s="139"/>
      <c r="O296" s="139"/>
      <c r="P296" s="140">
        <f>SUM(P297:P319)</f>
        <v>0</v>
      </c>
      <c r="Q296" s="139"/>
      <c r="R296" s="140">
        <f>SUM(R297:R319)</f>
        <v>0</v>
      </c>
      <c r="S296" s="139"/>
      <c r="T296" s="141">
        <f>SUM(T297:T319)</f>
        <v>514.10249999999996</v>
      </c>
      <c r="AR296" s="134" t="s">
        <v>82</v>
      </c>
      <c r="AT296" s="142" t="s">
        <v>74</v>
      </c>
      <c r="AU296" s="142" t="s">
        <v>84</v>
      </c>
      <c r="AY296" s="134" t="s">
        <v>198</v>
      </c>
      <c r="BK296" s="143">
        <f>SUM(BK297:BK319)</f>
        <v>0</v>
      </c>
    </row>
    <row r="297" spans="2:65" s="1" customFormat="1" ht="16.5" customHeight="1">
      <c r="B297" s="146"/>
      <c r="C297" s="147" t="s">
        <v>483</v>
      </c>
      <c r="D297" s="147" t="s">
        <v>202</v>
      </c>
      <c r="E297" s="148" t="s">
        <v>694</v>
      </c>
      <c r="F297" s="149" t="s">
        <v>695</v>
      </c>
      <c r="G297" s="150" t="s">
        <v>242</v>
      </c>
      <c r="H297" s="151">
        <v>593</v>
      </c>
      <c r="I297" s="152"/>
      <c r="J297" s="153">
        <f>ROUND(I297*H297,2)</f>
        <v>0</v>
      </c>
      <c r="K297" s="149" t="s">
        <v>211</v>
      </c>
      <c r="L297" s="31"/>
      <c r="M297" s="154" t="s">
        <v>1</v>
      </c>
      <c r="N297" s="155" t="s">
        <v>46</v>
      </c>
      <c r="O297" s="50"/>
      <c r="P297" s="156">
        <f>O297*H297</f>
        <v>0</v>
      </c>
      <c r="Q297" s="156">
        <v>0</v>
      </c>
      <c r="R297" s="156">
        <f>Q297*H297</f>
        <v>0</v>
      </c>
      <c r="S297" s="156">
        <v>0.32</v>
      </c>
      <c r="T297" s="157">
        <f>S297*H297</f>
        <v>189.76</v>
      </c>
      <c r="AR297" s="17" t="s">
        <v>103</v>
      </c>
      <c r="AT297" s="17" t="s">
        <v>202</v>
      </c>
      <c r="AU297" s="17" t="s">
        <v>99</v>
      </c>
      <c r="AY297" s="17" t="s">
        <v>198</v>
      </c>
      <c r="BE297" s="158">
        <f>IF(N297="základní",J297,0)</f>
        <v>0</v>
      </c>
      <c r="BF297" s="158">
        <f>IF(N297="snížená",J297,0)</f>
        <v>0</v>
      </c>
      <c r="BG297" s="158">
        <f>IF(N297="zákl. přenesená",J297,0)</f>
        <v>0</v>
      </c>
      <c r="BH297" s="158">
        <f>IF(N297="sníž. přenesená",J297,0)</f>
        <v>0</v>
      </c>
      <c r="BI297" s="158">
        <f>IF(N297="nulová",J297,0)</f>
        <v>0</v>
      </c>
      <c r="BJ297" s="17" t="s">
        <v>82</v>
      </c>
      <c r="BK297" s="158">
        <f>ROUND(I297*H297,2)</f>
        <v>0</v>
      </c>
      <c r="BL297" s="17" t="s">
        <v>103</v>
      </c>
      <c r="BM297" s="17" t="s">
        <v>696</v>
      </c>
    </row>
    <row r="298" spans="2:65" s="12" customFormat="1" ht="11.25">
      <c r="B298" s="159"/>
      <c r="D298" s="160" t="s">
        <v>207</v>
      </c>
      <c r="E298" s="161" t="s">
        <v>1</v>
      </c>
      <c r="F298" s="162" t="s">
        <v>1580</v>
      </c>
      <c r="H298" s="163">
        <v>593</v>
      </c>
      <c r="I298" s="164"/>
      <c r="L298" s="159"/>
      <c r="M298" s="165"/>
      <c r="N298" s="166"/>
      <c r="O298" s="166"/>
      <c r="P298" s="166"/>
      <c r="Q298" s="166"/>
      <c r="R298" s="166"/>
      <c r="S298" s="166"/>
      <c r="T298" s="167"/>
      <c r="AT298" s="161" t="s">
        <v>207</v>
      </c>
      <c r="AU298" s="161" t="s">
        <v>99</v>
      </c>
      <c r="AV298" s="12" t="s">
        <v>84</v>
      </c>
      <c r="AW298" s="12" t="s">
        <v>36</v>
      </c>
      <c r="AX298" s="12" t="s">
        <v>82</v>
      </c>
      <c r="AY298" s="161" t="s">
        <v>198</v>
      </c>
    </row>
    <row r="299" spans="2:65" s="1" customFormat="1" ht="16.5" customHeight="1">
      <c r="B299" s="146"/>
      <c r="C299" s="147" t="s">
        <v>490</v>
      </c>
      <c r="D299" s="147" t="s">
        <v>202</v>
      </c>
      <c r="E299" s="148" t="s">
        <v>699</v>
      </c>
      <c r="F299" s="149" t="s">
        <v>700</v>
      </c>
      <c r="G299" s="150" t="s">
        <v>242</v>
      </c>
      <c r="H299" s="151">
        <v>593</v>
      </c>
      <c r="I299" s="152"/>
      <c r="J299" s="153">
        <f>ROUND(I299*H299,2)</f>
        <v>0</v>
      </c>
      <c r="K299" s="149" t="s">
        <v>211</v>
      </c>
      <c r="L299" s="31"/>
      <c r="M299" s="154" t="s">
        <v>1</v>
      </c>
      <c r="N299" s="155" t="s">
        <v>46</v>
      </c>
      <c r="O299" s="50"/>
      <c r="P299" s="156">
        <f>O299*H299</f>
        <v>0</v>
      </c>
      <c r="Q299" s="156">
        <v>0</v>
      </c>
      <c r="R299" s="156">
        <f>Q299*H299</f>
        <v>0</v>
      </c>
      <c r="S299" s="156">
        <v>0.44</v>
      </c>
      <c r="T299" s="157">
        <f>S299*H299</f>
        <v>260.92</v>
      </c>
      <c r="AR299" s="17" t="s">
        <v>103</v>
      </c>
      <c r="AT299" s="17" t="s">
        <v>202</v>
      </c>
      <c r="AU299" s="17" t="s">
        <v>99</v>
      </c>
      <c r="AY299" s="17" t="s">
        <v>198</v>
      </c>
      <c r="BE299" s="158">
        <f>IF(N299="základní",J299,0)</f>
        <v>0</v>
      </c>
      <c r="BF299" s="158">
        <f>IF(N299="snížená",J299,0)</f>
        <v>0</v>
      </c>
      <c r="BG299" s="158">
        <f>IF(N299="zákl. přenesená",J299,0)</f>
        <v>0</v>
      </c>
      <c r="BH299" s="158">
        <f>IF(N299="sníž. přenesená",J299,0)</f>
        <v>0</v>
      </c>
      <c r="BI299" s="158">
        <f>IF(N299="nulová",J299,0)</f>
        <v>0</v>
      </c>
      <c r="BJ299" s="17" t="s">
        <v>82</v>
      </c>
      <c r="BK299" s="158">
        <f>ROUND(I299*H299,2)</f>
        <v>0</v>
      </c>
      <c r="BL299" s="17" t="s">
        <v>103</v>
      </c>
      <c r="BM299" s="17" t="s">
        <v>701</v>
      </c>
    </row>
    <row r="300" spans="2:65" s="13" customFormat="1" ht="11.25">
      <c r="B300" s="168"/>
      <c r="D300" s="160" t="s">
        <v>207</v>
      </c>
      <c r="E300" s="169" t="s">
        <v>1</v>
      </c>
      <c r="F300" s="170" t="s">
        <v>702</v>
      </c>
      <c r="H300" s="169" t="s">
        <v>1</v>
      </c>
      <c r="I300" s="171"/>
      <c r="L300" s="168"/>
      <c r="M300" s="172"/>
      <c r="N300" s="173"/>
      <c r="O300" s="173"/>
      <c r="P300" s="173"/>
      <c r="Q300" s="173"/>
      <c r="R300" s="173"/>
      <c r="S300" s="173"/>
      <c r="T300" s="174"/>
      <c r="AT300" s="169" t="s">
        <v>207</v>
      </c>
      <c r="AU300" s="169" t="s">
        <v>99</v>
      </c>
      <c r="AV300" s="13" t="s">
        <v>82</v>
      </c>
      <c r="AW300" s="13" t="s">
        <v>36</v>
      </c>
      <c r="AX300" s="13" t="s">
        <v>75</v>
      </c>
      <c r="AY300" s="169" t="s">
        <v>198</v>
      </c>
    </row>
    <row r="301" spans="2:65" s="12" customFormat="1" ht="11.25">
      <c r="B301" s="159"/>
      <c r="D301" s="160" t="s">
        <v>207</v>
      </c>
      <c r="E301" s="161" t="s">
        <v>1</v>
      </c>
      <c r="F301" s="162" t="s">
        <v>1581</v>
      </c>
      <c r="H301" s="163">
        <v>593</v>
      </c>
      <c r="I301" s="164"/>
      <c r="L301" s="159"/>
      <c r="M301" s="165"/>
      <c r="N301" s="166"/>
      <c r="O301" s="166"/>
      <c r="P301" s="166"/>
      <c r="Q301" s="166"/>
      <c r="R301" s="166"/>
      <c r="S301" s="166"/>
      <c r="T301" s="167"/>
      <c r="AT301" s="161" t="s">
        <v>207</v>
      </c>
      <c r="AU301" s="161" t="s">
        <v>99</v>
      </c>
      <c r="AV301" s="12" t="s">
        <v>84</v>
      </c>
      <c r="AW301" s="12" t="s">
        <v>36</v>
      </c>
      <c r="AX301" s="12" t="s">
        <v>82</v>
      </c>
      <c r="AY301" s="161" t="s">
        <v>198</v>
      </c>
    </row>
    <row r="302" spans="2:65" s="1" customFormat="1" ht="16.5" customHeight="1">
      <c r="B302" s="146"/>
      <c r="C302" s="147" t="s">
        <v>496</v>
      </c>
      <c r="D302" s="147" t="s">
        <v>202</v>
      </c>
      <c r="E302" s="148" t="s">
        <v>706</v>
      </c>
      <c r="F302" s="149" t="s">
        <v>707</v>
      </c>
      <c r="G302" s="150" t="s">
        <v>242</v>
      </c>
      <c r="H302" s="151">
        <v>88.5</v>
      </c>
      <c r="I302" s="152"/>
      <c r="J302" s="153">
        <f>ROUND(I302*H302,2)</f>
        <v>0</v>
      </c>
      <c r="K302" s="149" t="s">
        <v>211</v>
      </c>
      <c r="L302" s="31"/>
      <c r="M302" s="154" t="s">
        <v>1</v>
      </c>
      <c r="N302" s="155" t="s">
        <v>46</v>
      </c>
      <c r="O302" s="50"/>
      <c r="P302" s="156">
        <f>O302*H302</f>
        <v>0</v>
      </c>
      <c r="Q302" s="156">
        <v>0</v>
      </c>
      <c r="R302" s="156">
        <f>Q302*H302</f>
        <v>0</v>
      </c>
      <c r="S302" s="156">
        <v>0.26</v>
      </c>
      <c r="T302" s="157">
        <f>S302*H302</f>
        <v>23.01</v>
      </c>
      <c r="AR302" s="17" t="s">
        <v>103</v>
      </c>
      <c r="AT302" s="17" t="s">
        <v>202</v>
      </c>
      <c r="AU302" s="17" t="s">
        <v>99</v>
      </c>
      <c r="AY302" s="17" t="s">
        <v>198</v>
      </c>
      <c r="BE302" s="158">
        <f>IF(N302="základní",J302,0)</f>
        <v>0</v>
      </c>
      <c r="BF302" s="158">
        <f>IF(N302="snížená",J302,0)</f>
        <v>0</v>
      </c>
      <c r="BG302" s="158">
        <f>IF(N302="zákl. přenesená",J302,0)</f>
        <v>0</v>
      </c>
      <c r="BH302" s="158">
        <f>IF(N302="sníž. přenesená",J302,0)</f>
        <v>0</v>
      </c>
      <c r="BI302" s="158">
        <f>IF(N302="nulová",J302,0)</f>
        <v>0</v>
      </c>
      <c r="BJ302" s="17" t="s">
        <v>82</v>
      </c>
      <c r="BK302" s="158">
        <f>ROUND(I302*H302,2)</f>
        <v>0</v>
      </c>
      <c r="BL302" s="17" t="s">
        <v>103</v>
      </c>
      <c r="BM302" s="17" t="s">
        <v>708</v>
      </c>
    </row>
    <row r="303" spans="2:65" s="12" customFormat="1" ht="11.25">
      <c r="B303" s="159"/>
      <c r="D303" s="160" t="s">
        <v>207</v>
      </c>
      <c r="E303" s="161" t="s">
        <v>1</v>
      </c>
      <c r="F303" s="162" t="s">
        <v>1582</v>
      </c>
      <c r="H303" s="163">
        <v>74.5</v>
      </c>
      <c r="I303" s="164"/>
      <c r="L303" s="159"/>
      <c r="M303" s="165"/>
      <c r="N303" s="166"/>
      <c r="O303" s="166"/>
      <c r="P303" s="166"/>
      <c r="Q303" s="166"/>
      <c r="R303" s="166"/>
      <c r="S303" s="166"/>
      <c r="T303" s="167"/>
      <c r="AT303" s="161" t="s">
        <v>207</v>
      </c>
      <c r="AU303" s="161" t="s">
        <v>99</v>
      </c>
      <c r="AV303" s="12" t="s">
        <v>84</v>
      </c>
      <c r="AW303" s="12" t="s">
        <v>36</v>
      </c>
      <c r="AX303" s="12" t="s">
        <v>75</v>
      </c>
      <c r="AY303" s="161" t="s">
        <v>198</v>
      </c>
    </row>
    <row r="304" spans="2:65" s="12" customFormat="1" ht="11.25">
      <c r="B304" s="159"/>
      <c r="D304" s="160" t="s">
        <v>207</v>
      </c>
      <c r="E304" s="161" t="s">
        <v>1</v>
      </c>
      <c r="F304" s="162" t="s">
        <v>1583</v>
      </c>
      <c r="H304" s="163">
        <v>14</v>
      </c>
      <c r="I304" s="164"/>
      <c r="L304" s="159"/>
      <c r="M304" s="165"/>
      <c r="N304" s="166"/>
      <c r="O304" s="166"/>
      <c r="P304" s="166"/>
      <c r="Q304" s="166"/>
      <c r="R304" s="166"/>
      <c r="S304" s="166"/>
      <c r="T304" s="167"/>
      <c r="AT304" s="161" t="s">
        <v>207</v>
      </c>
      <c r="AU304" s="161" t="s">
        <v>99</v>
      </c>
      <c r="AV304" s="12" t="s">
        <v>84</v>
      </c>
      <c r="AW304" s="12" t="s">
        <v>36</v>
      </c>
      <c r="AX304" s="12" t="s">
        <v>75</v>
      </c>
      <c r="AY304" s="161" t="s">
        <v>198</v>
      </c>
    </row>
    <row r="305" spans="2:65" s="14" customFormat="1" ht="11.25">
      <c r="B305" s="175"/>
      <c r="D305" s="160" t="s">
        <v>207</v>
      </c>
      <c r="E305" s="176" t="s">
        <v>1</v>
      </c>
      <c r="F305" s="177" t="s">
        <v>227</v>
      </c>
      <c r="H305" s="178">
        <v>88.5</v>
      </c>
      <c r="I305" s="179"/>
      <c r="L305" s="175"/>
      <c r="M305" s="180"/>
      <c r="N305" s="181"/>
      <c r="O305" s="181"/>
      <c r="P305" s="181"/>
      <c r="Q305" s="181"/>
      <c r="R305" s="181"/>
      <c r="S305" s="181"/>
      <c r="T305" s="182"/>
      <c r="AT305" s="176" t="s">
        <v>207</v>
      </c>
      <c r="AU305" s="176" t="s">
        <v>99</v>
      </c>
      <c r="AV305" s="14" t="s">
        <v>103</v>
      </c>
      <c r="AW305" s="14" t="s">
        <v>36</v>
      </c>
      <c r="AX305" s="14" t="s">
        <v>82</v>
      </c>
      <c r="AY305" s="176" t="s">
        <v>198</v>
      </c>
    </row>
    <row r="306" spans="2:65" s="1" customFormat="1" ht="16.5" customHeight="1">
      <c r="B306" s="146"/>
      <c r="C306" s="147" t="s">
        <v>502</v>
      </c>
      <c r="D306" s="147" t="s">
        <v>202</v>
      </c>
      <c r="E306" s="148" t="s">
        <v>1230</v>
      </c>
      <c r="F306" s="149" t="s">
        <v>1231</v>
      </c>
      <c r="G306" s="150" t="s">
        <v>242</v>
      </c>
      <c r="H306" s="151">
        <v>13</v>
      </c>
      <c r="I306" s="152"/>
      <c r="J306" s="153">
        <f>ROUND(I306*H306,2)</f>
        <v>0</v>
      </c>
      <c r="K306" s="149" t="s">
        <v>211</v>
      </c>
      <c r="L306" s="31"/>
      <c r="M306" s="154" t="s">
        <v>1</v>
      </c>
      <c r="N306" s="155" t="s">
        <v>46</v>
      </c>
      <c r="O306" s="50"/>
      <c r="P306" s="156">
        <f>O306*H306</f>
        <v>0</v>
      </c>
      <c r="Q306" s="156">
        <v>0</v>
      </c>
      <c r="R306" s="156">
        <f>Q306*H306</f>
        <v>0</v>
      </c>
      <c r="S306" s="156">
        <v>0.32500000000000001</v>
      </c>
      <c r="T306" s="157">
        <f>S306*H306</f>
        <v>4.2250000000000005</v>
      </c>
      <c r="AR306" s="17" t="s">
        <v>103</v>
      </c>
      <c r="AT306" s="17" t="s">
        <v>202</v>
      </c>
      <c r="AU306" s="17" t="s">
        <v>99</v>
      </c>
      <c r="AY306" s="17" t="s">
        <v>198</v>
      </c>
      <c r="BE306" s="158">
        <f>IF(N306="základní",J306,0)</f>
        <v>0</v>
      </c>
      <c r="BF306" s="158">
        <f>IF(N306="snížená",J306,0)</f>
        <v>0</v>
      </c>
      <c r="BG306" s="158">
        <f>IF(N306="zákl. přenesená",J306,0)</f>
        <v>0</v>
      </c>
      <c r="BH306" s="158">
        <f>IF(N306="sníž. přenesená",J306,0)</f>
        <v>0</v>
      </c>
      <c r="BI306" s="158">
        <f>IF(N306="nulová",J306,0)</f>
        <v>0</v>
      </c>
      <c r="BJ306" s="17" t="s">
        <v>82</v>
      </c>
      <c r="BK306" s="158">
        <f>ROUND(I306*H306,2)</f>
        <v>0</v>
      </c>
      <c r="BL306" s="17" t="s">
        <v>103</v>
      </c>
      <c r="BM306" s="17" t="s">
        <v>1232</v>
      </c>
    </row>
    <row r="307" spans="2:65" s="12" customFormat="1" ht="11.25">
      <c r="B307" s="159"/>
      <c r="D307" s="160" t="s">
        <v>207</v>
      </c>
      <c r="E307" s="161" t="s">
        <v>1</v>
      </c>
      <c r="F307" s="162" t="s">
        <v>1584</v>
      </c>
      <c r="H307" s="163">
        <v>13</v>
      </c>
      <c r="I307" s="164"/>
      <c r="L307" s="159"/>
      <c r="M307" s="165"/>
      <c r="N307" s="166"/>
      <c r="O307" s="166"/>
      <c r="P307" s="166"/>
      <c r="Q307" s="166"/>
      <c r="R307" s="166"/>
      <c r="S307" s="166"/>
      <c r="T307" s="167"/>
      <c r="AT307" s="161" t="s">
        <v>207</v>
      </c>
      <c r="AU307" s="161" t="s">
        <v>99</v>
      </c>
      <c r="AV307" s="12" t="s">
        <v>84</v>
      </c>
      <c r="AW307" s="12" t="s">
        <v>36</v>
      </c>
      <c r="AX307" s="12" t="s">
        <v>82</v>
      </c>
      <c r="AY307" s="161" t="s">
        <v>198</v>
      </c>
    </row>
    <row r="308" spans="2:65" s="1" customFormat="1" ht="16.5" customHeight="1">
      <c r="B308" s="146"/>
      <c r="C308" s="147" t="s">
        <v>507</v>
      </c>
      <c r="D308" s="147" t="s">
        <v>202</v>
      </c>
      <c r="E308" s="148" t="s">
        <v>711</v>
      </c>
      <c r="F308" s="149" t="s">
        <v>712</v>
      </c>
      <c r="G308" s="150" t="s">
        <v>242</v>
      </c>
      <c r="H308" s="151">
        <v>97</v>
      </c>
      <c r="I308" s="152"/>
      <c r="J308" s="153">
        <f>ROUND(I308*H308,2)</f>
        <v>0</v>
      </c>
      <c r="K308" s="149" t="s">
        <v>211</v>
      </c>
      <c r="L308" s="31"/>
      <c r="M308" s="154" t="s">
        <v>1</v>
      </c>
      <c r="N308" s="155" t="s">
        <v>46</v>
      </c>
      <c r="O308" s="50"/>
      <c r="P308" s="156">
        <f>O308*H308</f>
        <v>0</v>
      </c>
      <c r="Q308" s="156">
        <v>0</v>
      </c>
      <c r="R308" s="156">
        <f>Q308*H308</f>
        <v>0</v>
      </c>
      <c r="S308" s="156">
        <v>0.28999999999999998</v>
      </c>
      <c r="T308" s="157">
        <f>S308*H308</f>
        <v>28.13</v>
      </c>
      <c r="AR308" s="17" t="s">
        <v>103</v>
      </c>
      <c r="AT308" s="17" t="s">
        <v>202</v>
      </c>
      <c r="AU308" s="17" t="s">
        <v>99</v>
      </c>
      <c r="AY308" s="17" t="s">
        <v>198</v>
      </c>
      <c r="BE308" s="158">
        <f>IF(N308="základní",J308,0)</f>
        <v>0</v>
      </c>
      <c r="BF308" s="158">
        <f>IF(N308="snížená",J308,0)</f>
        <v>0</v>
      </c>
      <c r="BG308" s="158">
        <f>IF(N308="zákl. přenesená",J308,0)</f>
        <v>0</v>
      </c>
      <c r="BH308" s="158">
        <f>IF(N308="sníž. přenesená",J308,0)</f>
        <v>0</v>
      </c>
      <c r="BI308" s="158">
        <f>IF(N308="nulová",J308,0)</f>
        <v>0</v>
      </c>
      <c r="BJ308" s="17" t="s">
        <v>82</v>
      </c>
      <c r="BK308" s="158">
        <f>ROUND(I308*H308,2)</f>
        <v>0</v>
      </c>
      <c r="BL308" s="17" t="s">
        <v>103</v>
      </c>
      <c r="BM308" s="17" t="s">
        <v>713</v>
      </c>
    </row>
    <row r="309" spans="2:65" s="13" customFormat="1" ht="11.25">
      <c r="B309" s="168"/>
      <c r="D309" s="160" t="s">
        <v>207</v>
      </c>
      <c r="E309" s="169" t="s">
        <v>1</v>
      </c>
      <c r="F309" s="170" t="s">
        <v>399</v>
      </c>
      <c r="H309" s="169" t="s">
        <v>1</v>
      </c>
      <c r="I309" s="171"/>
      <c r="L309" s="168"/>
      <c r="M309" s="172"/>
      <c r="N309" s="173"/>
      <c r="O309" s="173"/>
      <c r="P309" s="173"/>
      <c r="Q309" s="173"/>
      <c r="R309" s="173"/>
      <c r="S309" s="173"/>
      <c r="T309" s="174"/>
      <c r="AT309" s="169" t="s">
        <v>207</v>
      </c>
      <c r="AU309" s="169" t="s">
        <v>99</v>
      </c>
      <c r="AV309" s="13" t="s">
        <v>82</v>
      </c>
      <c r="AW309" s="13" t="s">
        <v>36</v>
      </c>
      <c r="AX309" s="13" t="s">
        <v>75</v>
      </c>
      <c r="AY309" s="169" t="s">
        <v>198</v>
      </c>
    </row>
    <row r="310" spans="2:65" s="12" customFormat="1" ht="11.25">
      <c r="B310" s="159"/>
      <c r="D310" s="160" t="s">
        <v>207</v>
      </c>
      <c r="E310" s="161" t="s">
        <v>1</v>
      </c>
      <c r="F310" s="162" t="s">
        <v>1585</v>
      </c>
      <c r="H310" s="163">
        <v>74.5</v>
      </c>
      <c r="I310" s="164"/>
      <c r="L310" s="159"/>
      <c r="M310" s="165"/>
      <c r="N310" s="166"/>
      <c r="O310" s="166"/>
      <c r="P310" s="166"/>
      <c r="Q310" s="166"/>
      <c r="R310" s="166"/>
      <c r="S310" s="166"/>
      <c r="T310" s="167"/>
      <c r="AT310" s="161" t="s">
        <v>207</v>
      </c>
      <c r="AU310" s="161" t="s">
        <v>99</v>
      </c>
      <c r="AV310" s="12" t="s">
        <v>84</v>
      </c>
      <c r="AW310" s="12" t="s">
        <v>36</v>
      </c>
      <c r="AX310" s="12" t="s">
        <v>75</v>
      </c>
      <c r="AY310" s="161" t="s">
        <v>198</v>
      </c>
    </row>
    <row r="311" spans="2:65" s="12" customFormat="1" ht="11.25">
      <c r="B311" s="159"/>
      <c r="D311" s="160" t="s">
        <v>207</v>
      </c>
      <c r="E311" s="161" t="s">
        <v>1</v>
      </c>
      <c r="F311" s="162" t="s">
        <v>1586</v>
      </c>
      <c r="H311" s="163">
        <v>13</v>
      </c>
      <c r="I311" s="164"/>
      <c r="L311" s="159"/>
      <c r="M311" s="165"/>
      <c r="N311" s="166"/>
      <c r="O311" s="166"/>
      <c r="P311" s="166"/>
      <c r="Q311" s="166"/>
      <c r="R311" s="166"/>
      <c r="S311" s="166"/>
      <c r="T311" s="167"/>
      <c r="AT311" s="161" t="s">
        <v>207</v>
      </c>
      <c r="AU311" s="161" t="s">
        <v>99</v>
      </c>
      <c r="AV311" s="12" t="s">
        <v>84</v>
      </c>
      <c r="AW311" s="12" t="s">
        <v>36</v>
      </c>
      <c r="AX311" s="12" t="s">
        <v>75</v>
      </c>
      <c r="AY311" s="161" t="s">
        <v>198</v>
      </c>
    </row>
    <row r="312" spans="2:65" s="13" customFormat="1" ht="11.25">
      <c r="B312" s="168"/>
      <c r="D312" s="160" t="s">
        <v>207</v>
      </c>
      <c r="E312" s="169" t="s">
        <v>1</v>
      </c>
      <c r="F312" s="170" t="s">
        <v>407</v>
      </c>
      <c r="H312" s="169" t="s">
        <v>1</v>
      </c>
      <c r="I312" s="171"/>
      <c r="L312" s="168"/>
      <c r="M312" s="172"/>
      <c r="N312" s="173"/>
      <c r="O312" s="173"/>
      <c r="P312" s="173"/>
      <c r="Q312" s="173"/>
      <c r="R312" s="173"/>
      <c r="S312" s="173"/>
      <c r="T312" s="174"/>
      <c r="AT312" s="169" t="s">
        <v>207</v>
      </c>
      <c r="AU312" s="169" t="s">
        <v>99</v>
      </c>
      <c r="AV312" s="13" t="s">
        <v>82</v>
      </c>
      <c r="AW312" s="13" t="s">
        <v>36</v>
      </c>
      <c r="AX312" s="13" t="s">
        <v>75</v>
      </c>
      <c r="AY312" s="169" t="s">
        <v>198</v>
      </c>
    </row>
    <row r="313" spans="2:65" s="12" customFormat="1" ht="11.25">
      <c r="B313" s="159"/>
      <c r="D313" s="160" t="s">
        <v>207</v>
      </c>
      <c r="E313" s="161" t="s">
        <v>1</v>
      </c>
      <c r="F313" s="162" t="s">
        <v>1587</v>
      </c>
      <c r="H313" s="163">
        <v>9.5</v>
      </c>
      <c r="I313" s="164"/>
      <c r="L313" s="159"/>
      <c r="M313" s="165"/>
      <c r="N313" s="166"/>
      <c r="O313" s="166"/>
      <c r="P313" s="166"/>
      <c r="Q313" s="166"/>
      <c r="R313" s="166"/>
      <c r="S313" s="166"/>
      <c r="T313" s="167"/>
      <c r="AT313" s="161" t="s">
        <v>207</v>
      </c>
      <c r="AU313" s="161" t="s">
        <v>99</v>
      </c>
      <c r="AV313" s="12" t="s">
        <v>84</v>
      </c>
      <c r="AW313" s="12" t="s">
        <v>36</v>
      </c>
      <c r="AX313" s="12" t="s">
        <v>75</v>
      </c>
      <c r="AY313" s="161" t="s">
        <v>198</v>
      </c>
    </row>
    <row r="314" spans="2:65" s="14" customFormat="1" ht="11.25">
      <c r="B314" s="175"/>
      <c r="D314" s="160" t="s">
        <v>207</v>
      </c>
      <c r="E314" s="176" t="s">
        <v>1</v>
      </c>
      <c r="F314" s="177" t="s">
        <v>227</v>
      </c>
      <c r="H314" s="178">
        <v>97</v>
      </c>
      <c r="I314" s="179"/>
      <c r="L314" s="175"/>
      <c r="M314" s="180"/>
      <c r="N314" s="181"/>
      <c r="O314" s="181"/>
      <c r="P314" s="181"/>
      <c r="Q314" s="181"/>
      <c r="R314" s="181"/>
      <c r="S314" s="181"/>
      <c r="T314" s="182"/>
      <c r="AT314" s="176" t="s">
        <v>207</v>
      </c>
      <c r="AU314" s="176" t="s">
        <v>99</v>
      </c>
      <c r="AV314" s="14" t="s">
        <v>103</v>
      </c>
      <c r="AW314" s="14" t="s">
        <v>36</v>
      </c>
      <c r="AX314" s="14" t="s">
        <v>82</v>
      </c>
      <c r="AY314" s="176" t="s">
        <v>198</v>
      </c>
    </row>
    <row r="315" spans="2:65" s="1" customFormat="1" ht="16.5" customHeight="1">
      <c r="B315" s="146"/>
      <c r="C315" s="147" t="s">
        <v>512</v>
      </c>
      <c r="D315" s="147" t="s">
        <v>202</v>
      </c>
      <c r="E315" s="148" t="s">
        <v>1326</v>
      </c>
      <c r="F315" s="149" t="s">
        <v>1327</v>
      </c>
      <c r="G315" s="150" t="s">
        <v>242</v>
      </c>
      <c r="H315" s="151">
        <v>14</v>
      </c>
      <c r="I315" s="152"/>
      <c r="J315" s="153">
        <f>ROUND(I315*H315,2)</f>
        <v>0</v>
      </c>
      <c r="K315" s="149" t="s">
        <v>211</v>
      </c>
      <c r="L315" s="31"/>
      <c r="M315" s="154" t="s">
        <v>1</v>
      </c>
      <c r="N315" s="155" t="s">
        <v>46</v>
      </c>
      <c r="O315" s="50"/>
      <c r="P315" s="156">
        <f>O315*H315</f>
        <v>0</v>
      </c>
      <c r="Q315" s="156">
        <v>0</v>
      </c>
      <c r="R315" s="156">
        <f>Q315*H315</f>
        <v>0</v>
      </c>
      <c r="S315" s="156">
        <v>0.28999999999999998</v>
      </c>
      <c r="T315" s="157">
        <f>S315*H315</f>
        <v>4.0599999999999996</v>
      </c>
      <c r="AR315" s="17" t="s">
        <v>103</v>
      </c>
      <c r="AT315" s="17" t="s">
        <v>202</v>
      </c>
      <c r="AU315" s="17" t="s">
        <v>99</v>
      </c>
      <c r="AY315" s="17" t="s">
        <v>198</v>
      </c>
      <c r="BE315" s="158">
        <f>IF(N315="základní",J315,0)</f>
        <v>0</v>
      </c>
      <c r="BF315" s="158">
        <f>IF(N315="snížená",J315,0)</f>
        <v>0</v>
      </c>
      <c r="BG315" s="158">
        <f>IF(N315="zákl. přenesená",J315,0)</f>
        <v>0</v>
      </c>
      <c r="BH315" s="158">
        <f>IF(N315="sníž. přenesená",J315,0)</f>
        <v>0</v>
      </c>
      <c r="BI315" s="158">
        <f>IF(N315="nulová",J315,0)</f>
        <v>0</v>
      </c>
      <c r="BJ315" s="17" t="s">
        <v>82</v>
      </c>
      <c r="BK315" s="158">
        <f>ROUND(I315*H315,2)</f>
        <v>0</v>
      </c>
      <c r="BL315" s="17" t="s">
        <v>103</v>
      </c>
      <c r="BM315" s="17" t="s">
        <v>1588</v>
      </c>
    </row>
    <row r="316" spans="2:65" s="13" customFormat="1" ht="11.25">
      <c r="B316" s="168"/>
      <c r="D316" s="160" t="s">
        <v>207</v>
      </c>
      <c r="E316" s="169" t="s">
        <v>1</v>
      </c>
      <c r="F316" s="170" t="s">
        <v>399</v>
      </c>
      <c r="H316" s="169" t="s">
        <v>1</v>
      </c>
      <c r="I316" s="171"/>
      <c r="L316" s="168"/>
      <c r="M316" s="172"/>
      <c r="N316" s="173"/>
      <c r="O316" s="173"/>
      <c r="P316" s="173"/>
      <c r="Q316" s="173"/>
      <c r="R316" s="173"/>
      <c r="S316" s="173"/>
      <c r="T316" s="174"/>
      <c r="AT316" s="169" t="s">
        <v>207</v>
      </c>
      <c r="AU316" s="169" t="s">
        <v>99</v>
      </c>
      <c r="AV316" s="13" t="s">
        <v>82</v>
      </c>
      <c r="AW316" s="13" t="s">
        <v>36</v>
      </c>
      <c r="AX316" s="13" t="s">
        <v>75</v>
      </c>
      <c r="AY316" s="169" t="s">
        <v>198</v>
      </c>
    </row>
    <row r="317" spans="2:65" s="12" customFormat="1" ht="11.25">
      <c r="B317" s="159"/>
      <c r="D317" s="160" t="s">
        <v>207</v>
      </c>
      <c r="E317" s="161" t="s">
        <v>1</v>
      </c>
      <c r="F317" s="162" t="s">
        <v>1589</v>
      </c>
      <c r="H317" s="163">
        <v>14</v>
      </c>
      <c r="I317" s="164"/>
      <c r="L317" s="159"/>
      <c r="M317" s="165"/>
      <c r="N317" s="166"/>
      <c r="O317" s="166"/>
      <c r="P317" s="166"/>
      <c r="Q317" s="166"/>
      <c r="R317" s="166"/>
      <c r="S317" s="166"/>
      <c r="T317" s="167"/>
      <c r="AT317" s="161" t="s">
        <v>207</v>
      </c>
      <c r="AU317" s="161" t="s">
        <v>99</v>
      </c>
      <c r="AV317" s="12" t="s">
        <v>84</v>
      </c>
      <c r="AW317" s="12" t="s">
        <v>36</v>
      </c>
      <c r="AX317" s="12" t="s">
        <v>82</v>
      </c>
      <c r="AY317" s="161" t="s">
        <v>198</v>
      </c>
    </row>
    <row r="318" spans="2:65" s="1" customFormat="1" ht="16.5" customHeight="1">
      <c r="B318" s="146"/>
      <c r="C318" s="147" t="s">
        <v>516</v>
      </c>
      <c r="D318" s="147" t="s">
        <v>202</v>
      </c>
      <c r="E318" s="148" t="s">
        <v>721</v>
      </c>
      <c r="F318" s="149" t="s">
        <v>722</v>
      </c>
      <c r="G318" s="150" t="s">
        <v>499</v>
      </c>
      <c r="H318" s="151">
        <v>19.5</v>
      </c>
      <c r="I318" s="152"/>
      <c r="J318" s="153">
        <f>ROUND(I318*H318,2)</f>
        <v>0</v>
      </c>
      <c r="K318" s="149" t="s">
        <v>211</v>
      </c>
      <c r="L318" s="31"/>
      <c r="M318" s="154" t="s">
        <v>1</v>
      </c>
      <c r="N318" s="155" t="s">
        <v>46</v>
      </c>
      <c r="O318" s="50"/>
      <c r="P318" s="156">
        <f>O318*H318</f>
        <v>0</v>
      </c>
      <c r="Q318" s="156">
        <v>0</v>
      </c>
      <c r="R318" s="156">
        <f>Q318*H318</f>
        <v>0</v>
      </c>
      <c r="S318" s="156">
        <v>0.20499999999999999</v>
      </c>
      <c r="T318" s="157">
        <f>S318*H318</f>
        <v>3.9974999999999996</v>
      </c>
      <c r="AR318" s="17" t="s">
        <v>103</v>
      </c>
      <c r="AT318" s="17" t="s">
        <v>202</v>
      </c>
      <c r="AU318" s="17" t="s">
        <v>99</v>
      </c>
      <c r="AY318" s="17" t="s">
        <v>198</v>
      </c>
      <c r="BE318" s="158">
        <f>IF(N318="základní",J318,0)</f>
        <v>0</v>
      </c>
      <c r="BF318" s="158">
        <f>IF(N318="snížená",J318,0)</f>
        <v>0</v>
      </c>
      <c r="BG318" s="158">
        <f>IF(N318="zákl. přenesená",J318,0)</f>
        <v>0</v>
      </c>
      <c r="BH318" s="158">
        <f>IF(N318="sníž. přenesená",J318,0)</f>
        <v>0</v>
      </c>
      <c r="BI318" s="158">
        <f>IF(N318="nulová",J318,0)</f>
        <v>0</v>
      </c>
      <c r="BJ318" s="17" t="s">
        <v>82</v>
      </c>
      <c r="BK318" s="158">
        <f>ROUND(I318*H318,2)</f>
        <v>0</v>
      </c>
      <c r="BL318" s="17" t="s">
        <v>103</v>
      </c>
      <c r="BM318" s="17" t="s">
        <v>723</v>
      </c>
    </row>
    <row r="319" spans="2:65" s="12" customFormat="1" ht="11.25">
      <c r="B319" s="159"/>
      <c r="D319" s="160" t="s">
        <v>207</v>
      </c>
      <c r="E319" s="161" t="s">
        <v>1</v>
      </c>
      <c r="F319" s="162" t="s">
        <v>1590</v>
      </c>
      <c r="H319" s="163">
        <v>19.5</v>
      </c>
      <c r="I319" s="164"/>
      <c r="L319" s="159"/>
      <c r="M319" s="165"/>
      <c r="N319" s="166"/>
      <c r="O319" s="166"/>
      <c r="P319" s="166"/>
      <c r="Q319" s="166"/>
      <c r="R319" s="166"/>
      <c r="S319" s="166"/>
      <c r="T319" s="167"/>
      <c r="AT319" s="161" t="s">
        <v>207</v>
      </c>
      <c r="AU319" s="161" t="s">
        <v>99</v>
      </c>
      <c r="AV319" s="12" t="s">
        <v>84</v>
      </c>
      <c r="AW319" s="12" t="s">
        <v>36</v>
      </c>
      <c r="AX319" s="12" t="s">
        <v>82</v>
      </c>
      <c r="AY319" s="161" t="s">
        <v>198</v>
      </c>
    </row>
    <row r="320" spans="2:65" s="11" customFormat="1" ht="20.85" customHeight="1">
      <c r="B320" s="133"/>
      <c r="D320" s="134" t="s">
        <v>74</v>
      </c>
      <c r="E320" s="144" t="s">
        <v>730</v>
      </c>
      <c r="F320" s="144" t="s">
        <v>731</v>
      </c>
      <c r="I320" s="136"/>
      <c r="J320" s="145">
        <f>BK320</f>
        <v>0</v>
      </c>
      <c r="L320" s="133"/>
      <c r="M320" s="138"/>
      <c r="N320" s="139"/>
      <c r="O320" s="139"/>
      <c r="P320" s="140">
        <f>P321</f>
        <v>0</v>
      </c>
      <c r="Q320" s="139"/>
      <c r="R320" s="140">
        <f>R321</f>
        <v>0</v>
      </c>
      <c r="S320" s="139"/>
      <c r="T320" s="141">
        <f>T321</f>
        <v>0.81399999999999995</v>
      </c>
      <c r="AR320" s="134" t="s">
        <v>82</v>
      </c>
      <c r="AT320" s="142" t="s">
        <v>74</v>
      </c>
      <c r="AU320" s="142" t="s">
        <v>84</v>
      </c>
      <c r="AY320" s="134" t="s">
        <v>198</v>
      </c>
      <c r="BK320" s="143">
        <f>BK321</f>
        <v>0</v>
      </c>
    </row>
    <row r="321" spans="2:65" s="1" customFormat="1" ht="16.5" customHeight="1">
      <c r="B321" s="146"/>
      <c r="C321" s="147" t="s">
        <v>521</v>
      </c>
      <c r="D321" s="147" t="s">
        <v>202</v>
      </c>
      <c r="E321" s="148" t="s">
        <v>1245</v>
      </c>
      <c r="F321" s="149" t="s">
        <v>1246</v>
      </c>
      <c r="G321" s="150" t="s">
        <v>486</v>
      </c>
      <c r="H321" s="151">
        <v>22</v>
      </c>
      <c r="I321" s="152"/>
      <c r="J321" s="153">
        <f>ROUND(I321*H321,2)</f>
        <v>0</v>
      </c>
      <c r="K321" s="149" t="s">
        <v>1</v>
      </c>
      <c r="L321" s="31"/>
      <c r="M321" s="154" t="s">
        <v>1</v>
      </c>
      <c r="N321" s="155" t="s">
        <v>46</v>
      </c>
      <c r="O321" s="50"/>
      <c r="P321" s="156">
        <f>O321*H321</f>
        <v>0</v>
      </c>
      <c r="Q321" s="156">
        <v>0</v>
      </c>
      <c r="R321" s="156">
        <f>Q321*H321</f>
        <v>0</v>
      </c>
      <c r="S321" s="156">
        <v>3.6999999999999998E-2</v>
      </c>
      <c r="T321" s="157">
        <f>S321*H321</f>
        <v>0.81399999999999995</v>
      </c>
      <c r="AR321" s="17" t="s">
        <v>103</v>
      </c>
      <c r="AT321" s="17" t="s">
        <v>202</v>
      </c>
      <c r="AU321" s="17" t="s">
        <v>99</v>
      </c>
      <c r="AY321" s="17" t="s">
        <v>198</v>
      </c>
      <c r="BE321" s="158">
        <f>IF(N321="základní",J321,0)</f>
        <v>0</v>
      </c>
      <c r="BF321" s="158">
        <f>IF(N321="snížená",J321,0)</f>
        <v>0</v>
      </c>
      <c r="BG321" s="158">
        <f>IF(N321="zákl. přenesená",J321,0)</f>
        <v>0</v>
      </c>
      <c r="BH321" s="158">
        <f>IF(N321="sníž. přenesená",J321,0)</f>
        <v>0</v>
      </c>
      <c r="BI321" s="158">
        <f>IF(N321="nulová",J321,0)</f>
        <v>0</v>
      </c>
      <c r="BJ321" s="17" t="s">
        <v>82</v>
      </c>
      <c r="BK321" s="158">
        <f>ROUND(I321*H321,2)</f>
        <v>0</v>
      </c>
      <c r="BL321" s="17" t="s">
        <v>103</v>
      </c>
      <c r="BM321" s="17" t="s">
        <v>1591</v>
      </c>
    </row>
    <row r="322" spans="2:65" s="11" customFormat="1" ht="20.85" customHeight="1">
      <c r="B322" s="133"/>
      <c r="D322" s="134" t="s">
        <v>74</v>
      </c>
      <c r="E322" s="144" t="s">
        <v>773</v>
      </c>
      <c r="F322" s="144" t="s">
        <v>814</v>
      </c>
      <c r="I322" s="136"/>
      <c r="J322" s="145">
        <f>BK322</f>
        <v>0</v>
      </c>
      <c r="L322" s="133"/>
      <c r="M322" s="138"/>
      <c r="N322" s="139"/>
      <c r="O322" s="139"/>
      <c r="P322" s="140">
        <f>SUM(P323:P326)</f>
        <v>0</v>
      </c>
      <c r="Q322" s="139"/>
      <c r="R322" s="140">
        <f>SUM(R323:R326)</f>
        <v>0</v>
      </c>
      <c r="S322" s="139"/>
      <c r="T322" s="141">
        <f>SUM(T323:T326)</f>
        <v>0</v>
      </c>
      <c r="AR322" s="134" t="s">
        <v>82</v>
      </c>
      <c r="AT322" s="142" t="s">
        <v>74</v>
      </c>
      <c r="AU322" s="142" t="s">
        <v>84</v>
      </c>
      <c r="AY322" s="134" t="s">
        <v>198</v>
      </c>
      <c r="BK322" s="143">
        <f>SUM(BK323:BK326)</f>
        <v>0</v>
      </c>
    </row>
    <row r="323" spans="2:65" s="1" customFormat="1" ht="16.5" customHeight="1">
      <c r="B323" s="146"/>
      <c r="C323" s="147" t="s">
        <v>526</v>
      </c>
      <c r="D323" s="147" t="s">
        <v>202</v>
      </c>
      <c r="E323" s="148" t="s">
        <v>816</v>
      </c>
      <c r="F323" s="149" t="s">
        <v>817</v>
      </c>
      <c r="G323" s="150" t="s">
        <v>236</v>
      </c>
      <c r="H323" s="151">
        <v>514.91700000000003</v>
      </c>
      <c r="I323" s="152"/>
      <c r="J323" s="153">
        <f>ROUND(I323*H323,2)</f>
        <v>0</v>
      </c>
      <c r="K323" s="149" t="s">
        <v>211</v>
      </c>
      <c r="L323" s="31"/>
      <c r="M323" s="154" t="s">
        <v>1</v>
      </c>
      <c r="N323" s="155" t="s">
        <v>46</v>
      </c>
      <c r="O323" s="50"/>
      <c r="P323" s="156">
        <f>O323*H323</f>
        <v>0</v>
      </c>
      <c r="Q323" s="156">
        <v>0</v>
      </c>
      <c r="R323" s="156">
        <f>Q323*H323</f>
        <v>0</v>
      </c>
      <c r="S323" s="156">
        <v>0</v>
      </c>
      <c r="T323" s="157">
        <f>S323*H323</f>
        <v>0</v>
      </c>
      <c r="AR323" s="17" t="s">
        <v>103</v>
      </c>
      <c r="AT323" s="17" t="s">
        <v>202</v>
      </c>
      <c r="AU323" s="17" t="s">
        <v>99</v>
      </c>
      <c r="AY323" s="17" t="s">
        <v>198</v>
      </c>
      <c r="BE323" s="158">
        <f>IF(N323="základní",J323,0)</f>
        <v>0</v>
      </c>
      <c r="BF323" s="158">
        <f>IF(N323="snížená",J323,0)</f>
        <v>0</v>
      </c>
      <c r="BG323" s="158">
        <f>IF(N323="zákl. přenesená",J323,0)</f>
        <v>0</v>
      </c>
      <c r="BH323" s="158">
        <f>IF(N323="sníž. přenesená",J323,0)</f>
        <v>0</v>
      </c>
      <c r="BI323" s="158">
        <f>IF(N323="nulová",J323,0)</f>
        <v>0</v>
      </c>
      <c r="BJ323" s="17" t="s">
        <v>82</v>
      </c>
      <c r="BK323" s="158">
        <f>ROUND(I323*H323,2)</f>
        <v>0</v>
      </c>
      <c r="BL323" s="17" t="s">
        <v>103</v>
      </c>
      <c r="BM323" s="17" t="s">
        <v>818</v>
      </c>
    </row>
    <row r="324" spans="2:65" s="1" customFormat="1" ht="16.5" customHeight="1">
      <c r="B324" s="146"/>
      <c r="C324" s="147" t="s">
        <v>530</v>
      </c>
      <c r="D324" s="147" t="s">
        <v>202</v>
      </c>
      <c r="E324" s="148" t="s">
        <v>820</v>
      </c>
      <c r="F324" s="149" t="s">
        <v>821</v>
      </c>
      <c r="G324" s="150" t="s">
        <v>236</v>
      </c>
      <c r="H324" s="151">
        <v>514.91700000000003</v>
      </c>
      <c r="I324" s="152"/>
      <c r="J324" s="153">
        <f>ROUND(I324*H324,2)</f>
        <v>0</v>
      </c>
      <c r="K324" s="149" t="s">
        <v>1</v>
      </c>
      <c r="L324" s="31"/>
      <c r="M324" s="154" t="s">
        <v>1</v>
      </c>
      <c r="N324" s="155" t="s">
        <v>46</v>
      </c>
      <c r="O324" s="50"/>
      <c r="P324" s="156">
        <f>O324*H324</f>
        <v>0</v>
      </c>
      <c r="Q324" s="156">
        <v>0</v>
      </c>
      <c r="R324" s="156">
        <f>Q324*H324</f>
        <v>0</v>
      </c>
      <c r="S324" s="156">
        <v>0</v>
      </c>
      <c r="T324" s="157">
        <f>S324*H324</f>
        <v>0</v>
      </c>
      <c r="AR324" s="17" t="s">
        <v>103</v>
      </c>
      <c r="AT324" s="17" t="s">
        <v>202</v>
      </c>
      <c r="AU324" s="17" t="s">
        <v>99</v>
      </c>
      <c r="AY324" s="17" t="s">
        <v>198</v>
      </c>
      <c r="BE324" s="158">
        <f>IF(N324="základní",J324,0)</f>
        <v>0</v>
      </c>
      <c r="BF324" s="158">
        <f>IF(N324="snížená",J324,0)</f>
        <v>0</v>
      </c>
      <c r="BG324" s="158">
        <f>IF(N324="zákl. přenesená",J324,0)</f>
        <v>0</v>
      </c>
      <c r="BH324" s="158">
        <f>IF(N324="sníž. přenesená",J324,0)</f>
        <v>0</v>
      </c>
      <c r="BI324" s="158">
        <f>IF(N324="nulová",J324,0)</f>
        <v>0</v>
      </c>
      <c r="BJ324" s="17" t="s">
        <v>82</v>
      </c>
      <c r="BK324" s="158">
        <f>ROUND(I324*H324,2)</f>
        <v>0</v>
      </c>
      <c r="BL324" s="17" t="s">
        <v>103</v>
      </c>
      <c r="BM324" s="17" t="s">
        <v>822</v>
      </c>
    </row>
    <row r="325" spans="2:65" s="1" customFormat="1" ht="16.5" customHeight="1">
      <c r="B325" s="146"/>
      <c r="C325" s="147" t="s">
        <v>535</v>
      </c>
      <c r="D325" s="147" t="s">
        <v>202</v>
      </c>
      <c r="E325" s="148" t="s">
        <v>824</v>
      </c>
      <c r="F325" s="149" t="s">
        <v>825</v>
      </c>
      <c r="G325" s="150" t="s">
        <v>236</v>
      </c>
      <c r="H325" s="151">
        <v>514.91700000000003</v>
      </c>
      <c r="I325" s="152"/>
      <c r="J325" s="153">
        <f>ROUND(I325*H325,2)</f>
        <v>0</v>
      </c>
      <c r="K325" s="149" t="s">
        <v>1</v>
      </c>
      <c r="L325" s="31"/>
      <c r="M325" s="154" t="s">
        <v>1</v>
      </c>
      <c r="N325" s="155" t="s">
        <v>46</v>
      </c>
      <c r="O325" s="50"/>
      <c r="P325" s="156">
        <f>O325*H325</f>
        <v>0</v>
      </c>
      <c r="Q325" s="156">
        <v>0</v>
      </c>
      <c r="R325" s="156">
        <f>Q325*H325</f>
        <v>0</v>
      </c>
      <c r="S325" s="156">
        <v>0</v>
      </c>
      <c r="T325" s="157">
        <f>S325*H325</f>
        <v>0</v>
      </c>
      <c r="AR325" s="17" t="s">
        <v>103</v>
      </c>
      <c r="AT325" s="17" t="s">
        <v>202</v>
      </c>
      <c r="AU325" s="17" t="s">
        <v>99</v>
      </c>
      <c r="AY325" s="17" t="s">
        <v>198</v>
      </c>
      <c r="BE325" s="158">
        <f>IF(N325="základní",J325,0)</f>
        <v>0</v>
      </c>
      <c r="BF325" s="158">
        <f>IF(N325="snížená",J325,0)</f>
        <v>0</v>
      </c>
      <c r="BG325" s="158">
        <f>IF(N325="zákl. přenesená",J325,0)</f>
        <v>0</v>
      </c>
      <c r="BH325" s="158">
        <f>IF(N325="sníž. přenesená",J325,0)</f>
        <v>0</v>
      </c>
      <c r="BI325" s="158">
        <f>IF(N325="nulová",J325,0)</f>
        <v>0</v>
      </c>
      <c r="BJ325" s="17" t="s">
        <v>82</v>
      </c>
      <c r="BK325" s="158">
        <f>ROUND(I325*H325,2)</f>
        <v>0</v>
      </c>
      <c r="BL325" s="17" t="s">
        <v>103</v>
      </c>
      <c r="BM325" s="17" t="s">
        <v>826</v>
      </c>
    </row>
    <row r="326" spans="2:65" s="1" customFormat="1" ht="16.5" customHeight="1">
      <c r="B326" s="146"/>
      <c r="C326" s="147" t="s">
        <v>543</v>
      </c>
      <c r="D326" s="147" t="s">
        <v>202</v>
      </c>
      <c r="E326" s="148" t="s">
        <v>828</v>
      </c>
      <c r="F326" s="149" t="s">
        <v>829</v>
      </c>
      <c r="G326" s="150" t="s">
        <v>236</v>
      </c>
      <c r="H326" s="151">
        <v>1048.5440000000001</v>
      </c>
      <c r="I326" s="152"/>
      <c r="J326" s="153">
        <f>ROUND(I326*H326,2)</f>
        <v>0</v>
      </c>
      <c r="K326" s="149" t="s">
        <v>211</v>
      </c>
      <c r="L326" s="31"/>
      <c r="M326" s="201" t="s">
        <v>1</v>
      </c>
      <c r="N326" s="202" t="s">
        <v>46</v>
      </c>
      <c r="O326" s="203"/>
      <c r="P326" s="204">
        <f>O326*H326</f>
        <v>0</v>
      </c>
      <c r="Q326" s="204">
        <v>0</v>
      </c>
      <c r="R326" s="204">
        <f>Q326*H326</f>
        <v>0</v>
      </c>
      <c r="S326" s="204">
        <v>0</v>
      </c>
      <c r="T326" s="205">
        <f>S326*H326</f>
        <v>0</v>
      </c>
      <c r="AR326" s="17" t="s">
        <v>103</v>
      </c>
      <c r="AT326" s="17" t="s">
        <v>202</v>
      </c>
      <c r="AU326" s="17" t="s">
        <v>99</v>
      </c>
      <c r="AY326" s="17" t="s">
        <v>198</v>
      </c>
      <c r="BE326" s="158">
        <f>IF(N326="základní",J326,0)</f>
        <v>0</v>
      </c>
      <c r="BF326" s="158">
        <f>IF(N326="snížená",J326,0)</f>
        <v>0</v>
      </c>
      <c r="BG326" s="158">
        <f>IF(N326="zákl. přenesená",J326,0)</f>
        <v>0</v>
      </c>
      <c r="BH326" s="158">
        <f>IF(N326="sníž. přenesená",J326,0)</f>
        <v>0</v>
      </c>
      <c r="BI326" s="158">
        <f>IF(N326="nulová",J326,0)</f>
        <v>0</v>
      </c>
      <c r="BJ326" s="17" t="s">
        <v>82</v>
      </c>
      <c r="BK326" s="158">
        <f>ROUND(I326*H326,2)</f>
        <v>0</v>
      </c>
      <c r="BL326" s="17" t="s">
        <v>103</v>
      </c>
      <c r="BM326" s="17" t="s">
        <v>830</v>
      </c>
    </row>
    <row r="327" spans="2:65" s="1" customFormat="1" ht="6.95" customHeight="1">
      <c r="B327" s="40"/>
      <c r="C327" s="41"/>
      <c r="D327" s="41"/>
      <c r="E327" s="41"/>
      <c r="F327" s="41"/>
      <c r="G327" s="41"/>
      <c r="H327" s="41"/>
      <c r="I327" s="108"/>
      <c r="J327" s="41"/>
      <c r="K327" s="41"/>
      <c r="L327" s="31"/>
    </row>
  </sheetData>
  <autoFilter ref="C108:K326" xr:uid="{00000000-0009-0000-0000-000009000000}"/>
  <mergeCells count="15">
    <mergeCell ref="E95:H95"/>
    <mergeCell ref="E99:H99"/>
    <mergeCell ref="E97:H97"/>
    <mergeCell ref="E101:H101"/>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1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133</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1332</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1592</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ROUND(J94,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ROUND((SUM(BE94:BE117)),  2)</f>
        <v>0</v>
      </c>
      <c r="I37" s="100">
        <v>0.21</v>
      </c>
      <c r="J37" s="99">
        <f>ROUND(((SUM(BE94:BE117))*I37),  2)</f>
        <v>0</v>
      </c>
      <c r="L37" s="31"/>
    </row>
    <row r="38" spans="2:12" s="1" customFormat="1" ht="14.45" customHeight="1">
      <c r="B38" s="31"/>
      <c r="E38" s="26" t="s">
        <v>47</v>
      </c>
      <c r="F38" s="99">
        <f>ROUND((SUM(BF94:BF117)),  2)</f>
        <v>0</v>
      </c>
      <c r="I38" s="100">
        <v>0.15</v>
      </c>
      <c r="J38" s="99">
        <f>ROUND(((SUM(BF94:BF117))*I38),  2)</f>
        <v>0</v>
      </c>
      <c r="L38" s="31"/>
    </row>
    <row r="39" spans="2:12" s="1" customFormat="1" ht="14.45" hidden="1" customHeight="1">
      <c r="B39" s="31"/>
      <c r="E39" s="26" t="s">
        <v>48</v>
      </c>
      <c r="F39" s="99">
        <f>ROUND((SUM(BG94:BG117)),  2)</f>
        <v>0</v>
      </c>
      <c r="I39" s="100">
        <v>0.21</v>
      </c>
      <c r="J39" s="99">
        <f>0</f>
        <v>0</v>
      </c>
      <c r="L39" s="31"/>
    </row>
    <row r="40" spans="2:12" s="1" customFormat="1" ht="14.45" hidden="1" customHeight="1">
      <c r="B40" s="31"/>
      <c r="E40" s="26" t="s">
        <v>49</v>
      </c>
      <c r="F40" s="99">
        <f>ROUND((SUM(BH94:BH117)),  2)</f>
        <v>0</v>
      </c>
      <c r="I40" s="100">
        <v>0.15</v>
      </c>
      <c r="J40" s="99">
        <f>0</f>
        <v>0</v>
      </c>
      <c r="L40" s="31"/>
    </row>
    <row r="41" spans="2:12" s="1" customFormat="1" ht="14.45" hidden="1" customHeight="1">
      <c r="B41" s="31"/>
      <c r="E41" s="26" t="s">
        <v>50</v>
      </c>
      <c r="F41" s="99">
        <f>ROUND((SUM(BI94:BI117)),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1332</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VoN.102b.V - Vedlejší a ostatní náklady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J94</f>
        <v>0</v>
      </c>
      <c r="L67" s="31"/>
      <c r="AU67" s="17" t="s">
        <v>157</v>
      </c>
    </row>
    <row r="68" spans="2:47" s="8" customFormat="1" ht="24.95" customHeight="1">
      <c r="B68" s="114"/>
      <c r="D68" s="115" t="s">
        <v>832</v>
      </c>
      <c r="E68" s="116"/>
      <c r="F68" s="116"/>
      <c r="G68" s="116"/>
      <c r="H68" s="116"/>
      <c r="I68" s="117"/>
      <c r="J68" s="118">
        <f>J95</f>
        <v>0</v>
      </c>
      <c r="L68" s="114"/>
    </row>
    <row r="69" spans="2:47" s="9" customFormat="1" ht="19.899999999999999" customHeight="1">
      <c r="B69" s="119"/>
      <c r="D69" s="120" t="s">
        <v>833</v>
      </c>
      <c r="E69" s="121"/>
      <c r="F69" s="121"/>
      <c r="G69" s="121"/>
      <c r="H69" s="121"/>
      <c r="I69" s="122"/>
      <c r="J69" s="123">
        <f>J96</f>
        <v>0</v>
      </c>
      <c r="L69" s="119"/>
    </row>
    <row r="70" spans="2:47" s="9" customFormat="1" ht="19.899999999999999" customHeight="1">
      <c r="B70" s="119"/>
      <c r="D70" s="120" t="s">
        <v>834</v>
      </c>
      <c r="E70" s="121"/>
      <c r="F70" s="121"/>
      <c r="G70" s="121"/>
      <c r="H70" s="121"/>
      <c r="I70" s="122"/>
      <c r="J70" s="123">
        <f>J112</f>
        <v>0</v>
      </c>
      <c r="L70" s="119"/>
    </row>
    <row r="71" spans="2:47" s="1" customFormat="1" ht="21.75" customHeight="1">
      <c r="B71" s="31"/>
      <c r="I71" s="92"/>
      <c r="L71" s="31"/>
    </row>
    <row r="72" spans="2:47" s="1" customFormat="1" ht="6.95" customHeight="1">
      <c r="B72" s="40"/>
      <c r="C72" s="41"/>
      <c r="D72" s="41"/>
      <c r="E72" s="41"/>
      <c r="F72" s="41"/>
      <c r="G72" s="41"/>
      <c r="H72" s="41"/>
      <c r="I72" s="108"/>
      <c r="J72" s="41"/>
      <c r="K72" s="41"/>
      <c r="L72" s="31"/>
    </row>
    <row r="76" spans="2:47" s="1" customFormat="1" ht="6.95" customHeight="1">
      <c r="B76" s="42"/>
      <c r="C76" s="43"/>
      <c r="D76" s="43"/>
      <c r="E76" s="43"/>
      <c r="F76" s="43"/>
      <c r="G76" s="43"/>
      <c r="H76" s="43"/>
      <c r="I76" s="109"/>
      <c r="J76" s="43"/>
      <c r="K76" s="43"/>
      <c r="L76" s="31"/>
    </row>
    <row r="77" spans="2:47" s="1" customFormat="1" ht="24.95" customHeight="1">
      <c r="B77" s="31"/>
      <c r="C77" s="21" t="s">
        <v>183</v>
      </c>
      <c r="I77" s="92"/>
      <c r="L77" s="31"/>
    </row>
    <row r="78" spans="2:47" s="1" customFormat="1" ht="6.95" customHeight="1">
      <c r="B78" s="31"/>
      <c r="I78" s="92"/>
      <c r="L78" s="31"/>
    </row>
    <row r="79" spans="2:47" s="1" customFormat="1" ht="12" customHeight="1">
      <c r="B79" s="31"/>
      <c r="C79" s="26" t="s">
        <v>16</v>
      </c>
      <c r="I79" s="92"/>
      <c r="L79" s="31"/>
    </row>
    <row r="80" spans="2:47" s="1" customFormat="1" ht="16.5" customHeight="1">
      <c r="B80" s="31"/>
      <c r="E80" s="249" t="str">
        <f>E7</f>
        <v>II/332, III/27212, III/3323 Straky</v>
      </c>
      <c r="F80" s="250"/>
      <c r="G80" s="250"/>
      <c r="H80" s="250"/>
      <c r="I80" s="92"/>
      <c r="L80" s="31"/>
    </row>
    <row r="81" spans="2:63" ht="12" customHeight="1">
      <c r="B81" s="20"/>
      <c r="C81" s="26" t="s">
        <v>148</v>
      </c>
      <c r="L81" s="20"/>
    </row>
    <row r="82" spans="2:63" ht="16.5" customHeight="1">
      <c r="B82" s="20"/>
      <c r="E82" s="249" t="s">
        <v>1332</v>
      </c>
      <c r="F82" s="217"/>
      <c r="G82" s="217"/>
      <c r="H82" s="217"/>
      <c r="L82" s="20"/>
    </row>
    <row r="83" spans="2:63" ht="12" customHeight="1">
      <c r="B83" s="20"/>
      <c r="C83" s="26" t="s">
        <v>150</v>
      </c>
      <c r="L83" s="20"/>
    </row>
    <row r="84" spans="2:63" s="1" customFormat="1" ht="16.5" customHeight="1">
      <c r="B84" s="31"/>
      <c r="E84" s="250" t="s">
        <v>911</v>
      </c>
      <c r="F84" s="223"/>
      <c r="G84" s="223"/>
      <c r="H84" s="223"/>
      <c r="I84" s="92"/>
      <c r="L84" s="31"/>
    </row>
    <row r="85" spans="2:63" s="1" customFormat="1" ht="12" customHeight="1">
      <c r="B85" s="31"/>
      <c r="C85" s="26" t="s">
        <v>912</v>
      </c>
      <c r="I85" s="92"/>
      <c r="L85" s="31"/>
    </row>
    <row r="86" spans="2:63" s="1" customFormat="1" ht="16.5" customHeight="1">
      <c r="B86" s="31"/>
      <c r="E86" s="224" t="str">
        <f>E13</f>
        <v>VoN.102b.V - Vedlejší a ostatní náklady</v>
      </c>
      <c r="F86" s="223"/>
      <c r="G86" s="223"/>
      <c r="H86" s="223"/>
      <c r="I86" s="92"/>
      <c r="L86" s="31"/>
    </row>
    <row r="87" spans="2:63" s="1" customFormat="1" ht="6.95" customHeight="1">
      <c r="B87" s="31"/>
      <c r="I87" s="92"/>
      <c r="L87" s="31"/>
    </row>
    <row r="88" spans="2:63" s="1" customFormat="1" ht="12" customHeight="1">
      <c r="B88" s="31"/>
      <c r="C88" s="26" t="s">
        <v>20</v>
      </c>
      <c r="F88" s="17" t="str">
        <f>F16</f>
        <v>Straky</v>
      </c>
      <c r="I88" s="93" t="s">
        <v>22</v>
      </c>
      <c r="J88" s="47" t="str">
        <f>IF(J16="","",J16)</f>
        <v>7. 5. 2019</v>
      </c>
      <c r="L88" s="31"/>
    </row>
    <row r="89" spans="2:63" s="1" customFormat="1" ht="6.95" customHeight="1">
      <c r="B89" s="31"/>
      <c r="I89" s="92"/>
      <c r="L89" s="31"/>
    </row>
    <row r="90" spans="2:63" s="1" customFormat="1" ht="13.7" customHeight="1">
      <c r="B90" s="31"/>
      <c r="C90" s="26" t="s">
        <v>24</v>
      </c>
      <c r="F90" s="17" t="str">
        <f>E19</f>
        <v>Krajská správa a údržba silnic Středočeského kraje</v>
      </c>
      <c r="I90" s="93" t="s">
        <v>32</v>
      </c>
      <c r="J90" s="29" t="str">
        <f>E25</f>
        <v>CR Project s.r.o.</v>
      </c>
      <c r="L90" s="31"/>
    </row>
    <row r="91" spans="2:63" s="1" customFormat="1" ht="13.7" customHeight="1">
      <c r="B91" s="31"/>
      <c r="C91" s="26" t="s">
        <v>30</v>
      </c>
      <c r="F91" s="17" t="str">
        <f>IF(E22="","",E22)</f>
        <v>Vyplň údaj</v>
      </c>
      <c r="I91" s="93" t="s">
        <v>37</v>
      </c>
      <c r="J91" s="29" t="str">
        <f>E28</f>
        <v>Josef Nentwich</v>
      </c>
      <c r="L91" s="31"/>
    </row>
    <row r="92" spans="2:63" s="1" customFormat="1" ht="10.35" customHeight="1">
      <c r="B92" s="31"/>
      <c r="I92" s="92"/>
      <c r="L92" s="31"/>
    </row>
    <row r="93" spans="2:63" s="10" customFormat="1" ht="29.25" customHeight="1">
      <c r="B93" s="124"/>
      <c r="C93" s="125" t="s">
        <v>184</v>
      </c>
      <c r="D93" s="126" t="s">
        <v>60</v>
      </c>
      <c r="E93" s="126" t="s">
        <v>56</v>
      </c>
      <c r="F93" s="126" t="s">
        <v>57</v>
      </c>
      <c r="G93" s="126" t="s">
        <v>185</v>
      </c>
      <c r="H93" s="126" t="s">
        <v>186</v>
      </c>
      <c r="I93" s="127" t="s">
        <v>187</v>
      </c>
      <c r="J93" s="126" t="s">
        <v>155</v>
      </c>
      <c r="K93" s="128" t="s">
        <v>188</v>
      </c>
      <c r="L93" s="124"/>
      <c r="M93" s="54" t="s">
        <v>1</v>
      </c>
      <c r="N93" s="55" t="s">
        <v>45</v>
      </c>
      <c r="O93" s="55" t="s">
        <v>189</v>
      </c>
      <c r="P93" s="55" t="s">
        <v>190</v>
      </c>
      <c r="Q93" s="55" t="s">
        <v>191</v>
      </c>
      <c r="R93" s="55" t="s">
        <v>192</v>
      </c>
      <c r="S93" s="55" t="s">
        <v>193</v>
      </c>
      <c r="T93" s="56" t="s">
        <v>194</v>
      </c>
    </row>
    <row r="94" spans="2:63" s="1" customFormat="1" ht="22.9" customHeight="1">
      <c r="B94" s="31"/>
      <c r="C94" s="59" t="s">
        <v>195</v>
      </c>
      <c r="I94" s="92"/>
      <c r="J94" s="129">
        <f>BK94</f>
        <v>0</v>
      </c>
      <c r="L94" s="31"/>
      <c r="M94" s="57"/>
      <c r="N94" s="48"/>
      <c r="O94" s="48"/>
      <c r="P94" s="130">
        <f>P95</f>
        <v>0</v>
      </c>
      <c r="Q94" s="48"/>
      <c r="R94" s="130">
        <f>R95</f>
        <v>0</v>
      </c>
      <c r="S94" s="48"/>
      <c r="T94" s="131">
        <f>T95</f>
        <v>0</v>
      </c>
      <c r="AT94" s="17" t="s">
        <v>74</v>
      </c>
      <c r="AU94" s="17" t="s">
        <v>157</v>
      </c>
      <c r="BK94" s="132">
        <f>BK95</f>
        <v>0</v>
      </c>
    </row>
    <row r="95" spans="2:63" s="11" customFormat="1" ht="25.9" customHeight="1">
      <c r="B95" s="133"/>
      <c r="D95" s="134" t="s">
        <v>74</v>
      </c>
      <c r="E95" s="135" t="s">
        <v>835</v>
      </c>
      <c r="F95" s="135" t="s">
        <v>836</v>
      </c>
      <c r="I95" s="136"/>
      <c r="J95" s="137">
        <f>BK95</f>
        <v>0</v>
      </c>
      <c r="L95" s="133"/>
      <c r="M95" s="138"/>
      <c r="N95" s="139"/>
      <c r="O95" s="139"/>
      <c r="P95" s="140">
        <f>P96+P112</f>
        <v>0</v>
      </c>
      <c r="Q95" s="139"/>
      <c r="R95" s="140">
        <f>R96+R112</f>
        <v>0</v>
      </c>
      <c r="S95" s="139"/>
      <c r="T95" s="141">
        <f>T96+T112</f>
        <v>0</v>
      </c>
      <c r="AR95" s="134" t="s">
        <v>103</v>
      </c>
      <c r="AT95" s="142" t="s">
        <v>74</v>
      </c>
      <c r="AU95" s="142" t="s">
        <v>75</v>
      </c>
      <c r="AY95" s="134" t="s">
        <v>198</v>
      </c>
      <c r="BK95" s="143">
        <f>BK96+BK112</f>
        <v>0</v>
      </c>
    </row>
    <row r="96" spans="2:63" s="11" customFormat="1" ht="22.9" customHeight="1">
      <c r="B96" s="133"/>
      <c r="D96" s="134" t="s">
        <v>74</v>
      </c>
      <c r="E96" s="144" t="s">
        <v>837</v>
      </c>
      <c r="F96" s="144" t="s">
        <v>838</v>
      </c>
      <c r="I96" s="136"/>
      <c r="J96" s="145">
        <f>BK96</f>
        <v>0</v>
      </c>
      <c r="L96" s="133"/>
      <c r="M96" s="138"/>
      <c r="N96" s="139"/>
      <c r="O96" s="139"/>
      <c r="P96" s="140">
        <f>SUM(P97:P111)</f>
        <v>0</v>
      </c>
      <c r="Q96" s="139"/>
      <c r="R96" s="140">
        <f>SUM(R97:R111)</f>
        <v>0</v>
      </c>
      <c r="S96" s="139"/>
      <c r="T96" s="141">
        <f>SUM(T97:T111)</f>
        <v>0</v>
      </c>
      <c r="AR96" s="134" t="s">
        <v>103</v>
      </c>
      <c r="AT96" s="142" t="s">
        <v>74</v>
      </c>
      <c r="AU96" s="142" t="s">
        <v>82</v>
      </c>
      <c r="AY96" s="134" t="s">
        <v>198</v>
      </c>
      <c r="BK96" s="143">
        <f>SUM(BK97:BK111)</f>
        <v>0</v>
      </c>
    </row>
    <row r="97" spans="2:65" s="1" customFormat="1" ht="16.5" customHeight="1">
      <c r="B97" s="146"/>
      <c r="C97" s="147" t="s">
        <v>82</v>
      </c>
      <c r="D97" s="147" t="s">
        <v>202</v>
      </c>
      <c r="E97" s="148" t="s">
        <v>844</v>
      </c>
      <c r="F97" s="149" t="s">
        <v>845</v>
      </c>
      <c r="G97" s="150" t="s">
        <v>841</v>
      </c>
      <c r="H97" s="151">
        <v>1</v>
      </c>
      <c r="I97" s="152"/>
      <c r="J97" s="153">
        <f t="shared" ref="J97:J111" si="0">ROUND(I97*H97,2)</f>
        <v>0</v>
      </c>
      <c r="K97" s="149" t="s">
        <v>1</v>
      </c>
      <c r="L97" s="31"/>
      <c r="M97" s="154" t="s">
        <v>1</v>
      </c>
      <c r="N97" s="155" t="s">
        <v>46</v>
      </c>
      <c r="O97" s="50"/>
      <c r="P97" s="156">
        <f t="shared" ref="P97:P111" si="1">O97*H97</f>
        <v>0</v>
      </c>
      <c r="Q97" s="156">
        <v>0</v>
      </c>
      <c r="R97" s="156">
        <f t="shared" ref="R97:R111" si="2">Q97*H97</f>
        <v>0</v>
      </c>
      <c r="S97" s="156">
        <v>0</v>
      </c>
      <c r="T97" s="157">
        <f t="shared" ref="T97:T111" si="3">S97*H97</f>
        <v>0</v>
      </c>
      <c r="AR97" s="17" t="s">
        <v>842</v>
      </c>
      <c r="AT97" s="17" t="s">
        <v>202</v>
      </c>
      <c r="AU97" s="17" t="s">
        <v>84</v>
      </c>
      <c r="AY97" s="17" t="s">
        <v>198</v>
      </c>
      <c r="BE97" s="158">
        <f t="shared" ref="BE97:BE111" si="4">IF(N97="základní",J97,0)</f>
        <v>0</v>
      </c>
      <c r="BF97" s="158">
        <f t="shared" ref="BF97:BF111" si="5">IF(N97="snížená",J97,0)</f>
        <v>0</v>
      </c>
      <c r="BG97" s="158">
        <f t="shared" ref="BG97:BG111" si="6">IF(N97="zákl. přenesená",J97,0)</f>
        <v>0</v>
      </c>
      <c r="BH97" s="158">
        <f t="shared" ref="BH97:BH111" si="7">IF(N97="sníž. přenesená",J97,0)</f>
        <v>0</v>
      </c>
      <c r="BI97" s="158">
        <f t="shared" ref="BI97:BI111" si="8">IF(N97="nulová",J97,0)</f>
        <v>0</v>
      </c>
      <c r="BJ97" s="17" t="s">
        <v>82</v>
      </c>
      <c r="BK97" s="158">
        <f t="shared" ref="BK97:BK111" si="9">ROUND(I97*H97,2)</f>
        <v>0</v>
      </c>
      <c r="BL97" s="17" t="s">
        <v>842</v>
      </c>
      <c r="BM97" s="17" t="s">
        <v>846</v>
      </c>
    </row>
    <row r="98" spans="2:65" s="1" customFormat="1" ht="16.5" customHeight="1">
      <c r="B98" s="146"/>
      <c r="C98" s="147" t="s">
        <v>84</v>
      </c>
      <c r="D98" s="147" t="s">
        <v>202</v>
      </c>
      <c r="E98" s="148" t="s">
        <v>847</v>
      </c>
      <c r="F98" s="149" t="s">
        <v>848</v>
      </c>
      <c r="G98" s="150" t="s">
        <v>841</v>
      </c>
      <c r="H98" s="151">
        <v>1</v>
      </c>
      <c r="I98" s="152"/>
      <c r="J98" s="153">
        <f t="shared" si="0"/>
        <v>0</v>
      </c>
      <c r="K98" s="149" t="s">
        <v>1</v>
      </c>
      <c r="L98" s="31"/>
      <c r="M98" s="154" t="s">
        <v>1</v>
      </c>
      <c r="N98" s="155" t="s">
        <v>46</v>
      </c>
      <c r="O98" s="50"/>
      <c r="P98" s="156">
        <f t="shared" si="1"/>
        <v>0</v>
      </c>
      <c r="Q98" s="156">
        <v>0</v>
      </c>
      <c r="R98" s="156">
        <f t="shared" si="2"/>
        <v>0</v>
      </c>
      <c r="S98" s="156">
        <v>0</v>
      </c>
      <c r="T98" s="157">
        <f t="shared" si="3"/>
        <v>0</v>
      </c>
      <c r="AR98" s="17" t="s">
        <v>842</v>
      </c>
      <c r="AT98" s="17" t="s">
        <v>202</v>
      </c>
      <c r="AU98" s="17" t="s">
        <v>84</v>
      </c>
      <c r="AY98" s="17" t="s">
        <v>198</v>
      </c>
      <c r="BE98" s="158">
        <f t="shared" si="4"/>
        <v>0</v>
      </c>
      <c r="BF98" s="158">
        <f t="shared" si="5"/>
        <v>0</v>
      </c>
      <c r="BG98" s="158">
        <f t="shared" si="6"/>
        <v>0</v>
      </c>
      <c r="BH98" s="158">
        <f t="shared" si="7"/>
        <v>0</v>
      </c>
      <c r="BI98" s="158">
        <f t="shared" si="8"/>
        <v>0</v>
      </c>
      <c r="BJ98" s="17" t="s">
        <v>82</v>
      </c>
      <c r="BK98" s="158">
        <f t="shared" si="9"/>
        <v>0</v>
      </c>
      <c r="BL98" s="17" t="s">
        <v>842</v>
      </c>
      <c r="BM98" s="17" t="s">
        <v>849</v>
      </c>
    </row>
    <row r="99" spans="2:65" s="1" customFormat="1" ht="16.5" customHeight="1">
      <c r="B99" s="146"/>
      <c r="C99" s="147" t="s">
        <v>99</v>
      </c>
      <c r="D99" s="147" t="s">
        <v>202</v>
      </c>
      <c r="E99" s="148" t="s">
        <v>850</v>
      </c>
      <c r="F99" s="149" t="s">
        <v>851</v>
      </c>
      <c r="G99" s="150" t="s">
        <v>841</v>
      </c>
      <c r="H99" s="151">
        <v>1</v>
      </c>
      <c r="I99" s="152"/>
      <c r="J99" s="153">
        <f t="shared" si="0"/>
        <v>0</v>
      </c>
      <c r="K99" s="149" t="s">
        <v>1</v>
      </c>
      <c r="L99" s="31"/>
      <c r="M99" s="154" t="s">
        <v>1</v>
      </c>
      <c r="N99" s="155" t="s">
        <v>46</v>
      </c>
      <c r="O99" s="50"/>
      <c r="P99" s="156">
        <f t="shared" si="1"/>
        <v>0</v>
      </c>
      <c r="Q99" s="156">
        <v>0</v>
      </c>
      <c r="R99" s="156">
        <f t="shared" si="2"/>
        <v>0</v>
      </c>
      <c r="S99" s="156">
        <v>0</v>
      </c>
      <c r="T99" s="157">
        <f t="shared" si="3"/>
        <v>0</v>
      </c>
      <c r="AR99" s="17" t="s">
        <v>842</v>
      </c>
      <c r="AT99" s="17" t="s">
        <v>202</v>
      </c>
      <c r="AU99" s="17" t="s">
        <v>84</v>
      </c>
      <c r="AY99" s="17" t="s">
        <v>198</v>
      </c>
      <c r="BE99" s="158">
        <f t="shared" si="4"/>
        <v>0</v>
      </c>
      <c r="BF99" s="158">
        <f t="shared" si="5"/>
        <v>0</v>
      </c>
      <c r="BG99" s="158">
        <f t="shared" si="6"/>
        <v>0</v>
      </c>
      <c r="BH99" s="158">
        <f t="shared" si="7"/>
        <v>0</v>
      </c>
      <c r="BI99" s="158">
        <f t="shared" si="8"/>
        <v>0</v>
      </c>
      <c r="BJ99" s="17" t="s">
        <v>82</v>
      </c>
      <c r="BK99" s="158">
        <f t="shared" si="9"/>
        <v>0</v>
      </c>
      <c r="BL99" s="17" t="s">
        <v>842</v>
      </c>
      <c r="BM99" s="17" t="s">
        <v>852</v>
      </c>
    </row>
    <row r="100" spans="2:65" s="1" customFormat="1" ht="22.5" customHeight="1">
      <c r="B100" s="146"/>
      <c r="C100" s="147" t="s">
        <v>103</v>
      </c>
      <c r="D100" s="147" t="s">
        <v>202</v>
      </c>
      <c r="E100" s="148" t="s">
        <v>853</v>
      </c>
      <c r="F100" s="149" t="s">
        <v>854</v>
      </c>
      <c r="G100" s="150" t="s">
        <v>841</v>
      </c>
      <c r="H100" s="151">
        <v>1</v>
      </c>
      <c r="I100" s="152"/>
      <c r="J100" s="153">
        <f t="shared" si="0"/>
        <v>0</v>
      </c>
      <c r="K100" s="149" t="s">
        <v>1</v>
      </c>
      <c r="L100" s="31"/>
      <c r="M100" s="154" t="s">
        <v>1</v>
      </c>
      <c r="N100" s="155" t="s">
        <v>46</v>
      </c>
      <c r="O100" s="50"/>
      <c r="P100" s="156">
        <f t="shared" si="1"/>
        <v>0</v>
      </c>
      <c r="Q100" s="156">
        <v>0</v>
      </c>
      <c r="R100" s="156">
        <f t="shared" si="2"/>
        <v>0</v>
      </c>
      <c r="S100" s="156">
        <v>0</v>
      </c>
      <c r="T100" s="157">
        <f t="shared" si="3"/>
        <v>0</v>
      </c>
      <c r="AR100" s="17" t="s">
        <v>842</v>
      </c>
      <c r="AT100" s="17" t="s">
        <v>202</v>
      </c>
      <c r="AU100" s="17" t="s">
        <v>84</v>
      </c>
      <c r="AY100" s="17" t="s">
        <v>198</v>
      </c>
      <c r="BE100" s="158">
        <f t="shared" si="4"/>
        <v>0</v>
      </c>
      <c r="BF100" s="158">
        <f t="shared" si="5"/>
        <v>0</v>
      </c>
      <c r="BG100" s="158">
        <f t="shared" si="6"/>
        <v>0</v>
      </c>
      <c r="BH100" s="158">
        <f t="shared" si="7"/>
        <v>0</v>
      </c>
      <c r="BI100" s="158">
        <f t="shared" si="8"/>
        <v>0</v>
      </c>
      <c r="BJ100" s="17" t="s">
        <v>82</v>
      </c>
      <c r="BK100" s="158">
        <f t="shared" si="9"/>
        <v>0</v>
      </c>
      <c r="BL100" s="17" t="s">
        <v>842</v>
      </c>
      <c r="BM100" s="17" t="s">
        <v>855</v>
      </c>
    </row>
    <row r="101" spans="2:65" s="1" customFormat="1" ht="22.5" customHeight="1">
      <c r="B101" s="146"/>
      <c r="C101" s="147" t="s">
        <v>228</v>
      </c>
      <c r="D101" s="147" t="s">
        <v>202</v>
      </c>
      <c r="E101" s="148" t="s">
        <v>856</v>
      </c>
      <c r="F101" s="149" t="s">
        <v>857</v>
      </c>
      <c r="G101" s="150" t="s">
        <v>841</v>
      </c>
      <c r="H101" s="151">
        <v>1</v>
      </c>
      <c r="I101" s="152"/>
      <c r="J101" s="153">
        <f t="shared" si="0"/>
        <v>0</v>
      </c>
      <c r="K101" s="149" t="s">
        <v>1</v>
      </c>
      <c r="L101" s="31"/>
      <c r="M101" s="154" t="s">
        <v>1</v>
      </c>
      <c r="N101" s="155" t="s">
        <v>46</v>
      </c>
      <c r="O101" s="50"/>
      <c r="P101" s="156">
        <f t="shared" si="1"/>
        <v>0</v>
      </c>
      <c r="Q101" s="156">
        <v>0</v>
      </c>
      <c r="R101" s="156">
        <f t="shared" si="2"/>
        <v>0</v>
      </c>
      <c r="S101" s="156">
        <v>0</v>
      </c>
      <c r="T101" s="157">
        <f t="shared" si="3"/>
        <v>0</v>
      </c>
      <c r="AR101" s="17" t="s">
        <v>842</v>
      </c>
      <c r="AT101" s="17" t="s">
        <v>202</v>
      </c>
      <c r="AU101" s="17" t="s">
        <v>84</v>
      </c>
      <c r="AY101" s="17" t="s">
        <v>198</v>
      </c>
      <c r="BE101" s="158">
        <f t="shared" si="4"/>
        <v>0</v>
      </c>
      <c r="BF101" s="158">
        <f t="shared" si="5"/>
        <v>0</v>
      </c>
      <c r="BG101" s="158">
        <f t="shared" si="6"/>
        <v>0</v>
      </c>
      <c r="BH101" s="158">
        <f t="shared" si="7"/>
        <v>0</v>
      </c>
      <c r="BI101" s="158">
        <f t="shared" si="8"/>
        <v>0</v>
      </c>
      <c r="BJ101" s="17" t="s">
        <v>82</v>
      </c>
      <c r="BK101" s="158">
        <f t="shared" si="9"/>
        <v>0</v>
      </c>
      <c r="BL101" s="17" t="s">
        <v>842</v>
      </c>
      <c r="BM101" s="17" t="s">
        <v>858</v>
      </c>
    </row>
    <row r="102" spans="2:65" s="1" customFormat="1" ht="16.5" customHeight="1">
      <c r="B102" s="146"/>
      <c r="C102" s="147" t="s">
        <v>233</v>
      </c>
      <c r="D102" s="147" t="s">
        <v>202</v>
      </c>
      <c r="E102" s="148" t="s">
        <v>862</v>
      </c>
      <c r="F102" s="149" t="s">
        <v>863</v>
      </c>
      <c r="G102" s="150" t="s">
        <v>841</v>
      </c>
      <c r="H102" s="151">
        <v>1</v>
      </c>
      <c r="I102" s="152"/>
      <c r="J102" s="153">
        <f t="shared" si="0"/>
        <v>0</v>
      </c>
      <c r="K102" s="149" t="s">
        <v>1</v>
      </c>
      <c r="L102" s="31"/>
      <c r="M102" s="154" t="s">
        <v>1</v>
      </c>
      <c r="N102" s="155" t="s">
        <v>46</v>
      </c>
      <c r="O102" s="50"/>
      <c r="P102" s="156">
        <f t="shared" si="1"/>
        <v>0</v>
      </c>
      <c r="Q102" s="156">
        <v>0</v>
      </c>
      <c r="R102" s="156">
        <f t="shared" si="2"/>
        <v>0</v>
      </c>
      <c r="S102" s="156">
        <v>0</v>
      </c>
      <c r="T102" s="157">
        <f t="shared" si="3"/>
        <v>0</v>
      </c>
      <c r="AR102" s="17" t="s">
        <v>842</v>
      </c>
      <c r="AT102" s="17" t="s">
        <v>202</v>
      </c>
      <c r="AU102" s="17" t="s">
        <v>84</v>
      </c>
      <c r="AY102" s="17" t="s">
        <v>198</v>
      </c>
      <c r="BE102" s="158">
        <f t="shared" si="4"/>
        <v>0</v>
      </c>
      <c r="BF102" s="158">
        <f t="shared" si="5"/>
        <v>0</v>
      </c>
      <c r="BG102" s="158">
        <f t="shared" si="6"/>
        <v>0</v>
      </c>
      <c r="BH102" s="158">
        <f t="shared" si="7"/>
        <v>0</v>
      </c>
      <c r="BI102" s="158">
        <f t="shared" si="8"/>
        <v>0</v>
      </c>
      <c r="BJ102" s="17" t="s">
        <v>82</v>
      </c>
      <c r="BK102" s="158">
        <f t="shared" si="9"/>
        <v>0</v>
      </c>
      <c r="BL102" s="17" t="s">
        <v>842</v>
      </c>
      <c r="BM102" s="17" t="s">
        <v>1249</v>
      </c>
    </row>
    <row r="103" spans="2:65" s="1" customFormat="1" ht="16.5" customHeight="1">
      <c r="B103" s="146"/>
      <c r="C103" s="147" t="s">
        <v>239</v>
      </c>
      <c r="D103" s="147" t="s">
        <v>202</v>
      </c>
      <c r="E103" s="148" t="s">
        <v>865</v>
      </c>
      <c r="F103" s="149" t="s">
        <v>866</v>
      </c>
      <c r="G103" s="150" t="s">
        <v>841</v>
      </c>
      <c r="H103" s="151">
        <v>1</v>
      </c>
      <c r="I103" s="152"/>
      <c r="J103" s="153">
        <f t="shared" si="0"/>
        <v>0</v>
      </c>
      <c r="K103" s="149" t="s">
        <v>1</v>
      </c>
      <c r="L103" s="31"/>
      <c r="M103" s="154" t="s">
        <v>1</v>
      </c>
      <c r="N103" s="155" t="s">
        <v>46</v>
      </c>
      <c r="O103" s="50"/>
      <c r="P103" s="156">
        <f t="shared" si="1"/>
        <v>0</v>
      </c>
      <c r="Q103" s="156">
        <v>0</v>
      </c>
      <c r="R103" s="156">
        <f t="shared" si="2"/>
        <v>0</v>
      </c>
      <c r="S103" s="156">
        <v>0</v>
      </c>
      <c r="T103" s="157">
        <f t="shared" si="3"/>
        <v>0</v>
      </c>
      <c r="AR103" s="17" t="s">
        <v>842</v>
      </c>
      <c r="AT103" s="17" t="s">
        <v>202</v>
      </c>
      <c r="AU103" s="17" t="s">
        <v>84</v>
      </c>
      <c r="AY103" s="17" t="s">
        <v>198</v>
      </c>
      <c r="BE103" s="158">
        <f t="shared" si="4"/>
        <v>0</v>
      </c>
      <c r="BF103" s="158">
        <f t="shared" si="5"/>
        <v>0</v>
      </c>
      <c r="BG103" s="158">
        <f t="shared" si="6"/>
        <v>0</v>
      </c>
      <c r="BH103" s="158">
        <f t="shared" si="7"/>
        <v>0</v>
      </c>
      <c r="BI103" s="158">
        <f t="shared" si="8"/>
        <v>0</v>
      </c>
      <c r="BJ103" s="17" t="s">
        <v>82</v>
      </c>
      <c r="BK103" s="158">
        <f t="shared" si="9"/>
        <v>0</v>
      </c>
      <c r="BL103" s="17" t="s">
        <v>842</v>
      </c>
      <c r="BM103" s="17" t="s">
        <v>867</v>
      </c>
    </row>
    <row r="104" spans="2:65" s="1" customFormat="1" ht="22.5" customHeight="1">
      <c r="B104" s="146"/>
      <c r="C104" s="147" t="s">
        <v>250</v>
      </c>
      <c r="D104" s="147" t="s">
        <v>202</v>
      </c>
      <c r="E104" s="148" t="s">
        <v>868</v>
      </c>
      <c r="F104" s="149" t="s">
        <v>869</v>
      </c>
      <c r="G104" s="150" t="s">
        <v>841</v>
      </c>
      <c r="H104" s="151">
        <v>1</v>
      </c>
      <c r="I104" s="152"/>
      <c r="J104" s="153">
        <f t="shared" si="0"/>
        <v>0</v>
      </c>
      <c r="K104" s="149" t="s">
        <v>1</v>
      </c>
      <c r="L104" s="31"/>
      <c r="M104" s="154" t="s">
        <v>1</v>
      </c>
      <c r="N104" s="155" t="s">
        <v>46</v>
      </c>
      <c r="O104" s="50"/>
      <c r="P104" s="156">
        <f t="shared" si="1"/>
        <v>0</v>
      </c>
      <c r="Q104" s="156">
        <v>0</v>
      </c>
      <c r="R104" s="156">
        <f t="shared" si="2"/>
        <v>0</v>
      </c>
      <c r="S104" s="156">
        <v>0</v>
      </c>
      <c r="T104" s="157">
        <f t="shared" si="3"/>
        <v>0</v>
      </c>
      <c r="AR104" s="17" t="s">
        <v>842</v>
      </c>
      <c r="AT104" s="17" t="s">
        <v>202</v>
      </c>
      <c r="AU104" s="17" t="s">
        <v>84</v>
      </c>
      <c r="AY104" s="17" t="s">
        <v>198</v>
      </c>
      <c r="BE104" s="158">
        <f t="shared" si="4"/>
        <v>0</v>
      </c>
      <c r="BF104" s="158">
        <f t="shared" si="5"/>
        <v>0</v>
      </c>
      <c r="BG104" s="158">
        <f t="shared" si="6"/>
        <v>0</v>
      </c>
      <c r="BH104" s="158">
        <f t="shared" si="7"/>
        <v>0</v>
      </c>
      <c r="BI104" s="158">
        <f t="shared" si="8"/>
        <v>0</v>
      </c>
      <c r="BJ104" s="17" t="s">
        <v>82</v>
      </c>
      <c r="BK104" s="158">
        <f t="shared" si="9"/>
        <v>0</v>
      </c>
      <c r="BL104" s="17" t="s">
        <v>842</v>
      </c>
      <c r="BM104" s="17" t="s">
        <v>870</v>
      </c>
    </row>
    <row r="105" spans="2:65" s="1" customFormat="1" ht="16.5" customHeight="1">
      <c r="B105" s="146"/>
      <c r="C105" s="147" t="s">
        <v>263</v>
      </c>
      <c r="D105" s="147" t="s">
        <v>202</v>
      </c>
      <c r="E105" s="148" t="s">
        <v>871</v>
      </c>
      <c r="F105" s="149" t="s">
        <v>872</v>
      </c>
      <c r="G105" s="150" t="s">
        <v>841</v>
      </c>
      <c r="H105" s="151">
        <v>1</v>
      </c>
      <c r="I105" s="152"/>
      <c r="J105" s="153">
        <f t="shared" si="0"/>
        <v>0</v>
      </c>
      <c r="K105" s="149" t="s">
        <v>1</v>
      </c>
      <c r="L105" s="31"/>
      <c r="M105" s="154" t="s">
        <v>1</v>
      </c>
      <c r="N105" s="155" t="s">
        <v>46</v>
      </c>
      <c r="O105" s="50"/>
      <c r="P105" s="156">
        <f t="shared" si="1"/>
        <v>0</v>
      </c>
      <c r="Q105" s="156">
        <v>0</v>
      </c>
      <c r="R105" s="156">
        <f t="shared" si="2"/>
        <v>0</v>
      </c>
      <c r="S105" s="156">
        <v>0</v>
      </c>
      <c r="T105" s="157">
        <f t="shared" si="3"/>
        <v>0</v>
      </c>
      <c r="AR105" s="17" t="s">
        <v>842</v>
      </c>
      <c r="AT105" s="17" t="s">
        <v>202</v>
      </c>
      <c r="AU105" s="17" t="s">
        <v>84</v>
      </c>
      <c r="AY105" s="17" t="s">
        <v>198</v>
      </c>
      <c r="BE105" s="158">
        <f t="shared" si="4"/>
        <v>0</v>
      </c>
      <c r="BF105" s="158">
        <f t="shared" si="5"/>
        <v>0</v>
      </c>
      <c r="BG105" s="158">
        <f t="shared" si="6"/>
        <v>0</v>
      </c>
      <c r="BH105" s="158">
        <f t="shared" si="7"/>
        <v>0</v>
      </c>
      <c r="BI105" s="158">
        <f t="shared" si="8"/>
        <v>0</v>
      </c>
      <c r="BJ105" s="17" t="s">
        <v>82</v>
      </c>
      <c r="BK105" s="158">
        <f t="shared" si="9"/>
        <v>0</v>
      </c>
      <c r="BL105" s="17" t="s">
        <v>842</v>
      </c>
      <c r="BM105" s="17" t="s">
        <v>873</v>
      </c>
    </row>
    <row r="106" spans="2:65" s="1" customFormat="1" ht="16.5" customHeight="1">
      <c r="B106" s="146"/>
      <c r="C106" s="147" t="s">
        <v>268</v>
      </c>
      <c r="D106" s="147" t="s">
        <v>202</v>
      </c>
      <c r="E106" s="148" t="s">
        <v>874</v>
      </c>
      <c r="F106" s="149" t="s">
        <v>875</v>
      </c>
      <c r="G106" s="150" t="s">
        <v>486</v>
      </c>
      <c r="H106" s="151">
        <v>15</v>
      </c>
      <c r="I106" s="152"/>
      <c r="J106" s="153">
        <f t="shared" si="0"/>
        <v>0</v>
      </c>
      <c r="K106" s="149" t="s">
        <v>1</v>
      </c>
      <c r="L106" s="31"/>
      <c r="M106" s="154" t="s">
        <v>1</v>
      </c>
      <c r="N106" s="155" t="s">
        <v>46</v>
      </c>
      <c r="O106" s="50"/>
      <c r="P106" s="156">
        <f t="shared" si="1"/>
        <v>0</v>
      </c>
      <c r="Q106" s="156">
        <v>0</v>
      </c>
      <c r="R106" s="156">
        <f t="shared" si="2"/>
        <v>0</v>
      </c>
      <c r="S106" s="156">
        <v>0</v>
      </c>
      <c r="T106" s="157">
        <f t="shared" si="3"/>
        <v>0</v>
      </c>
      <c r="AR106" s="17" t="s">
        <v>842</v>
      </c>
      <c r="AT106" s="17" t="s">
        <v>202</v>
      </c>
      <c r="AU106" s="17" t="s">
        <v>84</v>
      </c>
      <c r="AY106" s="17" t="s">
        <v>198</v>
      </c>
      <c r="BE106" s="158">
        <f t="shared" si="4"/>
        <v>0</v>
      </c>
      <c r="BF106" s="158">
        <f t="shared" si="5"/>
        <v>0</v>
      </c>
      <c r="BG106" s="158">
        <f t="shared" si="6"/>
        <v>0</v>
      </c>
      <c r="BH106" s="158">
        <f t="shared" si="7"/>
        <v>0</v>
      </c>
      <c r="BI106" s="158">
        <f t="shared" si="8"/>
        <v>0</v>
      </c>
      <c r="BJ106" s="17" t="s">
        <v>82</v>
      </c>
      <c r="BK106" s="158">
        <f t="shared" si="9"/>
        <v>0</v>
      </c>
      <c r="BL106" s="17" t="s">
        <v>842</v>
      </c>
      <c r="BM106" s="17" t="s">
        <v>876</v>
      </c>
    </row>
    <row r="107" spans="2:65" s="1" customFormat="1" ht="16.5" customHeight="1">
      <c r="B107" s="146"/>
      <c r="C107" s="147" t="s">
        <v>276</v>
      </c>
      <c r="D107" s="147" t="s">
        <v>202</v>
      </c>
      <c r="E107" s="148" t="s">
        <v>877</v>
      </c>
      <c r="F107" s="149" t="s">
        <v>878</v>
      </c>
      <c r="G107" s="150" t="s">
        <v>841</v>
      </c>
      <c r="H107" s="151">
        <v>1</v>
      </c>
      <c r="I107" s="152"/>
      <c r="J107" s="153">
        <f t="shared" si="0"/>
        <v>0</v>
      </c>
      <c r="K107" s="149" t="s">
        <v>1</v>
      </c>
      <c r="L107" s="31"/>
      <c r="M107" s="154" t="s">
        <v>1</v>
      </c>
      <c r="N107" s="155" t="s">
        <v>46</v>
      </c>
      <c r="O107" s="50"/>
      <c r="P107" s="156">
        <f t="shared" si="1"/>
        <v>0</v>
      </c>
      <c r="Q107" s="156">
        <v>0</v>
      </c>
      <c r="R107" s="156">
        <f t="shared" si="2"/>
        <v>0</v>
      </c>
      <c r="S107" s="156">
        <v>0</v>
      </c>
      <c r="T107" s="157">
        <f t="shared" si="3"/>
        <v>0</v>
      </c>
      <c r="AR107" s="17" t="s">
        <v>842</v>
      </c>
      <c r="AT107" s="17" t="s">
        <v>202</v>
      </c>
      <c r="AU107" s="17" t="s">
        <v>84</v>
      </c>
      <c r="AY107" s="17" t="s">
        <v>198</v>
      </c>
      <c r="BE107" s="158">
        <f t="shared" si="4"/>
        <v>0</v>
      </c>
      <c r="BF107" s="158">
        <f t="shared" si="5"/>
        <v>0</v>
      </c>
      <c r="BG107" s="158">
        <f t="shared" si="6"/>
        <v>0</v>
      </c>
      <c r="BH107" s="158">
        <f t="shared" si="7"/>
        <v>0</v>
      </c>
      <c r="BI107" s="158">
        <f t="shared" si="8"/>
        <v>0</v>
      </c>
      <c r="BJ107" s="17" t="s">
        <v>82</v>
      </c>
      <c r="BK107" s="158">
        <f t="shared" si="9"/>
        <v>0</v>
      </c>
      <c r="BL107" s="17" t="s">
        <v>842</v>
      </c>
      <c r="BM107" s="17" t="s">
        <v>879</v>
      </c>
    </row>
    <row r="108" spans="2:65" s="1" customFormat="1" ht="16.5" customHeight="1">
      <c r="B108" s="146"/>
      <c r="C108" s="147" t="s">
        <v>281</v>
      </c>
      <c r="D108" s="147" t="s">
        <v>202</v>
      </c>
      <c r="E108" s="148" t="s">
        <v>880</v>
      </c>
      <c r="F108" s="149" t="s">
        <v>881</v>
      </c>
      <c r="G108" s="150" t="s">
        <v>841</v>
      </c>
      <c r="H108" s="151">
        <v>1</v>
      </c>
      <c r="I108" s="152"/>
      <c r="J108" s="153">
        <f t="shared" si="0"/>
        <v>0</v>
      </c>
      <c r="K108" s="149" t="s">
        <v>1</v>
      </c>
      <c r="L108" s="31"/>
      <c r="M108" s="154" t="s">
        <v>1</v>
      </c>
      <c r="N108" s="155" t="s">
        <v>46</v>
      </c>
      <c r="O108" s="50"/>
      <c r="P108" s="156">
        <f t="shared" si="1"/>
        <v>0</v>
      </c>
      <c r="Q108" s="156">
        <v>0</v>
      </c>
      <c r="R108" s="156">
        <f t="shared" si="2"/>
        <v>0</v>
      </c>
      <c r="S108" s="156">
        <v>0</v>
      </c>
      <c r="T108" s="157">
        <f t="shared" si="3"/>
        <v>0</v>
      </c>
      <c r="AR108" s="17" t="s">
        <v>842</v>
      </c>
      <c r="AT108" s="17" t="s">
        <v>202</v>
      </c>
      <c r="AU108" s="17" t="s">
        <v>84</v>
      </c>
      <c r="AY108" s="17" t="s">
        <v>198</v>
      </c>
      <c r="BE108" s="158">
        <f t="shared" si="4"/>
        <v>0</v>
      </c>
      <c r="BF108" s="158">
        <f t="shared" si="5"/>
        <v>0</v>
      </c>
      <c r="BG108" s="158">
        <f t="shared" si="6"/>
        <v>0</v>
      </c>
      <c r="BH108" s="158">
        <f t="shared" si="7"/>
        <v>0</v>
      </c>
      <c r="BI108" s="158">
        <f t="shared" si="8"/>
        <v>0</v>
      </c>
      <c r="BJ108" s="17" t="s">
        <v>82</v>
      </c>
      <c r="BK108" s="158">
        <f t="shared" si="9"/>
        <v>0</v>
      </c>
      <c r="BL108" s="17" t="s">
        <v>842</v>
      </c>
      <c r="BM108" s="17" t="s">
        <v>882</v>
      </c>
    </row>
    <row r="109" spans="2:65" s="1" customFormat="1" ht="16.5" customHeight="1">
      <c r="B109" s="146"/>
      <c r="C109" s="147" t="s">
        <v>286</v>
      </c>
      <c r="D109" s="147" t="s">
        <v>202</v>
      </c>
      <c r="E109" s="148" t="s">
        <v>883</v>
      </c>
      <c r="F109" s="149" t="s">
        <v>884</v>
      </c>
      <c r="G109" s="150" t="s">
        <v>841</v>
      </c>
      <c r="H109" s="151">
        <v>1</v>
      </c>
      <c r="I109" s="152"/>
      <c r="J109" s="153">
        <f t="shared" si="0"/>
        <v>0</v>
      </c>
      <c r="K109" s="149" t="s">
        <v>1</v>
      </c>
      <c r="L109" s="31"/>
      <c r="M109" s="154" t="s">
        <v>1</v>
      </c>
      <c r="N109" s="155" t="s">
        <v>46</v>
      </c>
      <c r="O109" s="50"/>
      <c r="P109" s="156">
        <f t="shared" si="1"/>
        <v>0</v>
      </c>
      <c r="Q109" s="156">
        <v>0</v>
      </c>
      <c r="R109" s="156">
        <f t="shared" si="2"/>
        <v>0</v>
      </c>
      <c r="S109" s="156">
        <v>0</v>
      </c>
      <c r="T109" s="157">
        <f t="shared" si="3"/>
        <v>0</v>
      </c>
      <c r="AR109" s="17" t="s">
        <v>842</v>
      </c>
      <c r="AT109" s="17" t="s">
        <v>202</v>
      </c>
      <c r="AU109" s="17" t="s">
        <v>84</v>
      </c>
      <c r="AY109" s="17" t="s">
        <v>198</v>
      </c>
      <c r="BE109" s="158">
        <f t="shared" si="4"/>
        <v>0</v>
      </c>
      <c r="BF109" s="158">
        <f t="shared" si="5"/>
        <v>0</v>
      </c>
      <c r="BG109" s="158">
        <f t="shared" si="6"/>
        <v>0</v>
      </c>
      <c r="BH109" s="158">
        <f t="shared" si="7"/>
        <v>0</v>
      </c>
      <c r="BI109" s="158">
        <f t="shared" si="8"/>
        <v>0</v>
      </c>
      <c r="BJ109" s="17" t="s">
        <v>82</v>
      </c>
      <c r="BK109" s="158">
        <f t="shared" si="9"/>
        <v>0</v>
      </c>
      <c r="BL109" s="17" t="s">
        <v>842</v>
      </c>
      <c r="BM109" s="17" t="s">
        <v>885</v>
      </c>
    </row>
    <row r="110" spans="2:65" s="1" customFormat="1" ht="16.5" customHeight="1">
      <c r="B110" s="146"/>
      <c r="C110" s="147" t="s">
        <v>291</v>
      </c>
      <c r="D110" s="147" t="s">
        <v>202</v>
      </c>
      <c r="E110" s="148" t="s">
        <v>886</v>
      </c>
      <c r="F110" s="149" t="s">
        <v>887</v>
      </c>
      <c r="G110" s="150" t="s">
        <v>841</v>
      </c>
      <c r="H110" s="151">
        <v>1</v>
      </c>
      <c r="I110" s="152"/>
      <c r="J110" s="153">
        <f t="shared" si="0"/>
        <v>0</v>
      </c>
      <c r="K110" s="149" t="s">
        <v>1</v>
      </c>
      <c r="L110" s="31"/>
      <c r="M110" s="154" t="s">
        <v>1</v>
      </c>
      <c r="N110" s="155" t="s">
        <v>46</v>
      </c>
      <c r="O110" s="50"/>
      <c r="P110" s="156">
        <f t="shared" si="1"/>
        <v>0</v>
      </c>
      <c r="Q110" s="156">
        <v>0</v>
      </c>
      <c r="R110" s="156">
        <f t="shared" si="2"/>
        <v>0</v>
      </c>
      <c r="S110" s="156">
        <v>0</v>
      </c>
      <c r="T110" s="157">
        <f t="shared" si="3"/>
        <v>0</v>
      </c>
      <c r="AR110" s="17" t="s">
        <v>842</v>
      </c>
      <c r="AT110" s="17" t="s">
        <v>202</v>
      </c>
      <c r="AU110" s="17" t="s">
        <v>84</v>
      </c>
      <c r="AY110" s="17" t="s">
        <v>198</v>
      </c>
      <c r="BE110" s="158">
        <f t="shared" si="4"/>
        <v>0</v>
      </c>
      <c r="BF110" s="158">
        <f t="shared" si="5"/>
        <v>0</v>
      </c>
      <c r="BG110" s="158">
        <f t="shared" si="6"/>
        <v>0</v>
      </c>
      <c r="BH110" s="158">
        <f t="shared" si="7"/>
        <v>0</v>
      </c>
      <c r="BI110" s="158">
        <f t="shared" si="8"/>
        <v>0</v>
      </c>
      <c r="BJ110" s="17" t="s">
        <v>82</v>
      </c>
      <c r="BK110" s="158">
        <f t="shared" si="9"/>
        <v>0</v>
      </c>
      <c r="BL110" s="17" t="s">
        <v>842</v>
      </c>
      <c r="BM110" s="17" t="s">
        <v>888</v>
      </c>
    </row>
    <row r="111" spans="2:65" s="1" customFormat="1" ht="16.5" customHeight="1">
      <c r="B111" s="146"/>
      <c r="C111" s="147" t="s">
        <v>8</v>
      </c>
      <c r="D111" s="147" t="s">
        <v>202</v>
      </c>
      <c r="E111" s="148" t="s">
        <v>889</v>
      </c>
      <c r="F111" s="149" t="s">
        <v>890</v>
      </c>
      <c r="G111" s="150" t="s">
        <v>841</v>
      </c>
      <c r="H111" s="151">
        <v>1</v>
      </c>
      <c r="I111" s="152"/>
      <c r="J111" s="153">
        <f t="shared" si="0"/>
        <v>0</v>
      </c>
      <c r="K111" s="149" t="s">
        <v>1</v>
      </c>
      <c r="L111" s="31"/>
      <c r="M111" s="154" t="s">
        <v>1</v>
      </c>
      <c r="N111" s="155" t="s">
        <v>46</v>
      </c>
      <c r="O111" s="50"/>
      <c r="P111" s="156">
        <f t="shared" si="1"/>
        <v>0</v>
      </c>
      <c r="Q111" s="156">
        <v>0</v>
      </c>
      <c r="R111" s="156">
        <f t="shared" si="2"/>
        <v>0</v>
      </c>
      <c r="S111" s="156">
        <v>0</v>
      </c>
      <c r="T111" s="157">
        <f t="shared" si="3"/>
        <v>0</v>
      </c>
      <c r="AR111" s="17" t="s">
        <v>842</v>
      </c>
      <c r="AT111" s="17" t="s">
        <v>202</v>
      </c>
      <c r="AU111" s="17" t="s">
        <v>84</v>
      </c>
      <c r="AY111" s="17" t="s">
        <v>198</v>
      </c>
      <c r="BE111" s="158">
        <f t="shared" si="4"/>
        <v>0</v>
      </c>
      <c r="BF111" s="158">
        <f t="shared" si="5"/>
        <v>0</v>
      </c>
      <c r="BG111" s="158">
        <f t="shared" si="6"/>
        <v>0</v>
      </c>
      <c r="BH111" s="158">
        <f t="shared" si="7"/>
        <v>0</v>
      </c>
      <c r="BI111" s="158">
        <f t="shared" si="8"/>
        <v>0</v>
      </c>
      <c r="BJ111" s="17" t="s">
        <v>82</v>
      </c>
      <c r="BK111" s="158">
        <f t="shared" si="9"/>
        <v>0</v>
      </c>
      <c r="BL111" s="17" t="s">
        <v>842</v>
      </c>
      <c r="BM111" s="17" t="s">
        <v>891</v>
      </c>
    </row>
    <row r="112" spans="2:65" s="11" customFormat="1" ht="22.9" customHeight="1">
      <c r="B112" s="133"/>
      <c r="D112" s="134" t="s">
        <v>74</v>
      </c>
      <c r="E112" s="144" t="s">
        <v>892</v>
      </c>
      <c r="F112" s="144" t="s">
        <v>893</v>
      </c>
      <c r="I112" s="136"/>
      <c r="J112" s="145">
        <f>BK112</f>
        <v>0</v>
      </c>
      <c r="L112" s="133"/>
      <c r="M112" s="138"/>
      <c r="N112" s="139"/>
      <c r="O112" s="139"/>
      <c r="P112" s="140">
        <f>SUM(P113:P117)</f>
        <v>0</v>
      </c>
      <c r="Q112" s="139"/>
      <c r="R112" s="140">
        <f>SUM(R113:R117)</f>
        <v>0</v>
      </c>
      <c r="S112" s="139"/>
      <c r="T112" s="141">
        <f>SUM(T113:T117)</f>
        <v>0</v>
      </c>
      <c r="AR112" s="134" t="s">
        <v>103</v>
      </c>
      <c r="AT112" s="142" t="s">
        <v>74</v>
      </c>
      <c r="AU112" s="142" t="s">
        <v>82</v>
      </c>
      <c r="AY112" s="134" t="s">
        <v>198</v>
      </c>
      <c r="BK112" s="143">
        <f>SUM(BK113:BK117)</f>
        <v>0</v>
      </c>
    </row>
    <row r="113" spans="2:65" s="1" customFormat="1" ht="16.5" customHeight="1">
      <c r="B113" s="146"/>
      <c r="C113" s="147" t="s">
        <v>301</v>
      </c>
      <c r="D113" s="147" t="s">
        <v>202</v>
      </c>
      <c r="E113" s="148" t="s">
        <v>894</v>
      </c>
      <c r="F113" s="149" t="s">
        <v>895</v>
      </c>
      <c r="G113" s="150" t="s">
        <v>841</v>
      </c>
      <c r="H113" s="151">
        <v>1</v>
      </c>
      <c r="I113" s="152"/>
      <c r="J113" s="153">
        <f>ROUND(I113*H113,2)</f>
        <v>0</v>
      </c>
      <c r="K113" s="149" t="s">
        <v>1</v>
      </c>
      <c r="L113" s="31"/>
      <c r="M113" s="154" t="s">
        <v>1</v>
      </c>
      <c r="N113" s="155" t="s">
        <v>46</v>
      </c>
      <c r="O113" s="50"/>
      <c r="P113" s="156">
        <f>O113*H113</f>
        <v>0</v>
      </c>
      <c r="Q113" s="156">
        <v>0</v>
      </c>
      <c r="R113" s="156">
        <f>Q113*H113</f>
        <v>0</v>
      </c>
      <c r="S113" s="156">
        <v>0</v>
      </c>
      <c r="T113" s="157">
        <f>S113*H113</f>
        <v>0</v>
      </c>
      <c r="AR113" s="17" t="s">
        <v>896</v>
      </c>
      <c r="AT113" s="17" t="s">
        <v>202</v>
      </c>
      <c r="AU113" s="17" t="s">
        <v>84</v>
      </c>
      <c r="AY113" s="17" t="s">
        <v>198</v>
      </c>
      <c r="BE113" s="158">
        <f>IF(N113="základní",J113,0)</f>
        <v>0</v>
      </c>
      <c r="BF113" s="158">
        <f>IF(N113="snížená",J113,0)</f>
        <v>0</v>
      </c>
      <c r="BG113" s="158">
        <f>IF(N113="zákl. přenesená",J113,0)</f>
        <v>0</v>
      </c>
      <c r="BH113" s="158">
        <f>IF(N113="sníž. přenesená",J113,0)</f>
        <v>0</v>
      </c>
      <c r="BI113" s="158">
        <f>IF(N113="nulová",J113,0)</f>
        <v>0</v>
      </c>
      <c r="BJ113" s="17" t="s">
        <v>82</v>
      </c>
      <c r="BK113" s="158">
        <f>ROUND(I113*H113,2)</f>
        <v>0</v>
      </c>
      <c r="BL113" s="17" t="s">
        <v>896</v>
      </c>
      <c r="BM113" s="17" t="s">
        <v>897</v>
      </c>
    </row>
    <row r="114" spans="2:65" s="1" customFormat="1" ht="16.5" customHeight="1">
      <c r="B114" s="146"/>
      <c r="C114" s="147" t="s">
        <v>306</v>
      </c>
      <c r="D114" s="147" t="s">
        <v>202</v>
      </c>
      <c r="E114" s="148" t="s">
        <v>898</v>
      </c>
      <c r="F114" s="149" t="s">
        <v>899</v>
      </c>
      <c r="G114" s="150" t="s">
        <v>841</v>
      </c>
      <c r="H114" s="151">
        <v>1</v>
      </c>
      <c r="I114" s="152"/>
      <c r="J114" s="153">
        <f>ROUND(I114*H114,2)</f>
        <v>0</v>
      </c>
      <c r="K114" s="149" t="s">
        <v>1</v>
      </c>
      <c r="L114" s="31"/>
      <c r="M114" s="154" t="s">
        <v>1</v>
      </c>
      <c r="N114" s="155" t="s">
        <v>46</v>
      </c>
      <c r="O114" s="50"/>
      <c r="P114" s="156">
        <f>O114*H114</f>
        <v>0</v>
      </c>
      <c r="Q114" s="156">
        <v>0</v>
      </c>
      <c r="R114" s="156">
        <f>Q114*H114</f>
        <v>0</v>
      </c>
      <c r="S114" s="156">
        <v>0</v>
      </c>
      <c r="T114" s="157">
        <f>S114*H114</f>
        <v>0</v>
      </c>
      <c r="AR114" s="17" t="s">
        <v>896</v>
      </c>
      <c r="AT114" s="17" t="s">
        <v>202</v>
      </c>
      <c r="AU114" s="17" t="s">
        <v>84</v>
      </c>
      <c r="AY114" s="17" t="s">
        <v>198</v>
      </c>
      <c r="BE114" s="158">
        <f>IF(N114="základní",J114,0)</f>
        <v>0</v>
      </c>
      <c r="BF114" s="158">
        <f>IF(N114="snížená",J114,0)</f>
        <v>0</v>
      </c>
      <c r="BG114" s="158">
        <f>IF(N114="zákl. přenesená",J114,0)</f>
        <v>0</v>
      </c>
      <c r="BH114" s="158">
        <f>IF(N114="sníž. přenesená",J114,0)</f>
        <v>0</v>
      </c>
      <c r="BI114" s="158">
        <f>IF(N114="nulová",J114,0)</f>
        <v>0</v>
      </c>
      <c r="BJ114" s="17" t="s">
        <v>82</v>
      </c>
      <c r="BK114" s="158">
        <f>ROUND(I114*H114,2)</f>
        <v>0</v>
      </c>
      <c r="BL114" s="17" t="s">
        <v>896</v>
      </c>
      <c r="BM114" s="17" t="s">
        <v>900</v>
      </c>
    </row>
    <row r="115" spans="2:65" s="1" customFormat="1" ht="16.5" customHeight="1">
      <c r="B115" s="146"/>
      <c r="C115" s="147" t="s">
        <v>312</v>
      </c>
      <c r="D115" s="147" t="s">
        <v>202</v>
      </c>
      <c r="E115" s="148" t="s">
        <v>901</v>
      </c>
      <c r="F115" s="149" t="s">
        <v>902</v>
      </c>
      <c r="G115" s="150" t="s">
        <v>841</v>
      </c>
      <c r="H115" s="151">
        <v>1</v>
      </c>
      <c r="I115" s="152"/>
      <c r="J115" s="153">
        <f>ROUND(I115*H115,2)</f>
        <v>0</v>
      </c>
      <c r="K115" s="149" t="s">
        <v>1</v>
      </c>
      <c r="L115" s="31"/>
      <c r="M115" s="154" t="s">
        <v>1</v>
      </c>
      <c r="N115" s="155" t="s">
        <v>46</v>
      </c>
      <c r="O115" s="50"/>
      <c r="P115" s="156">
        <f>O115*H115</f>
        <v>0</v>
      </c>
      <c r="Q115" s="156">
        <v>0</v>
      </c>
      <c r="R115" s="156">
        <f>Q115*H115</f>
        <v>0</v>
      </c>
      <c r="S115" s="156">
        <v>0</v>
      </c>
      <c r="T115" s="157">
        <f>S115*H115</f>
        <v>0</v>
      </c>
      <c r="AR115" s="17" t="s">
        <v>896</v>
      </c>
      <c r="AT115" s="17" t="s">
        <v>202</v>
      </c>
      <c r="AU115" s="17" t="s">
        <v>84</v>
      </c>
      <c r="AY115" s="17" t="s">
        <v>198</v>
      </c>
      <c r="BE115" s="158">
        <f>IF(N115="základní",J115,0)</f>
        <v>0</v>
      </c>
      <c r="BF115" s="158">
        <f>IF(N115="snížená",J115,0)</f>
        <v>0</v>
      </c>
      <c r="BG115" s="158">
        <f>IF(N115="zákl. přenesená",J115,0)</f>
        <v>0</v>
      </c>
      <c r="BH115" s="158">
        <f>IF(N115="sníž. přenesená",J115,0)</f>
        <v>0</v>
      </c>
      <c r="BI115" s="158">
        <f>IF(N115="nulová",J115,0)</f>
        <v>0</v>
      </c>
      <c r="BJ115" s="17" t="s">
        <v>82</v>
      </c>
      <c r="BK115" s="158">
        <f>ROUND(I115*H115,2)</f>
        <v>0</v>
      </c>
      <c r="BL115" s="17" t="s">
        <v>896</v>
      </c>
      <c r="BM115" s="17" t="s">
        <v>1593</v>
      </c>
    </row>
    <row r="116" spans="2:65" s="1" customFormat="1" ht="16.5" customHeight="1">
      <c r="B116" s="146"/>
      <c r="C116" s="147" t="s">
        <v>317</v>
      </c>
      <c r="D116" s="147" t="s">
        <v>202</v>
      </c>
      <c r="E116" s="148" t="s">
        <v>904</v>
      </c>
      <c r="F116" s="149" t="s">
        <v>905</v>
      </c>
      <c r="G116" s="150" t="s">
        <v>841</v>
      </c>
      <c r="H116" s="151">
        <v>1</v>
      </c>
      <c r="I116" s="152"/>
      <c r="J116" s="153">
        <f>ROUND(I116*H116,2)</f>
        <v>0</v>
      </c>
      <c r="K116" s="149" t="s">
        <v>1</v>
      </c>
      <c r="L116" s="31"/>
      <c r="M116" s="154" t="s">
        <v>1</v>
      </c>
      <c r="N116" s="155" t="s">
        <v>46</v>
      </c>
      <c r="O116" s="50"/>
      <c r="P116" s="156">
        <f>O116*H116</f>
        <v>0</v>
      </c>
      <c r="Q116" s="156">
        <v>0</v>
      </c>
      <c r="R116" s="156">
        <f>Q116*H116</f>
        <v>0</v>
      </c>
      <c r="S116" s="156">
        <v>0</v>
      </c>
      <c r="T116" s="157">
        <f>S116*H116</f>
        <v>0</v>
      </c>
      <c r="AR116" s="17" t="s">
        <v>896</v>
      </c>
      <c r="AT116" s="17" t="s">
        <v>202</v>
      </c>
      <c r="AU116" s="17" t="s">
        <v>84</v>
      </c>
      <c r="AY116" s="17" t="s">
        <v>198</v>
      </c>
      <c r="BE116" s="158">
        <f>IF(N116="základní",J116,0)</f>
        <v>0</v>
      </c>
      <c r="BF116" s="158">
        <f>IF(N116="snížená",J116,0)</f>
        <v>0</v>
      </c>
      <c r="BG116" s="158">
        <f>IF(N116="zákl. přenesená",J116,0)</f>
        <v>0</v>
      </c>
      <c r="BH116" s="158">
        <f>IF(N116="sníž. přenesená",J116,0)</f>
        <v>0</v>
      </c>
      <c r="BI116" s="158">
        <f>IF(N116="nulová",J116,0)</f>
        <v>0</v>
      </c>
      <c r="BJ116" s="17" t="s">
        <v>82</v>
      </c>
      <c r="BK116" s="158">
        <f>ROUND(I116*H116,2)</f>
        <v>0</v>
      </c>
      <c r="BL116" s="17" t="s">
        <v>896</v>
      </c>
      <c r="BM116" s="17" t="s">
        <v>906</v>
      </c>
    </row>
    <row r="117" spans="2:65" s="1" customFormat="1" ht="16.5" customHeight="1">
      <c r="B117" s="146"/>
      <c r="C117" s="147" t="s">
        <v>323</v>
      </c>
      <c r="D117" s="147" t="s">
        <v>202</v>
      </c>
      <c r="E117" s="148" t="s">
        <v>907</v>
      </c>
      <c r="F117" s="149" t="s">
        <v>908</v>
      </c>
      <c r="G117" s="150" t="s">
        <v>841</v>
      </c>
      <c r="H117" s="151">
        <v>1</v>
      </c>
      <c r="I117" s="152"/>
      <c r="J117" s="153">
        <f>ROUND(I117*H117,2)</f>
        <v>0</v>
      </c>
      <c r="K117" s="149" t="s">
        <v>1</v>
      </c>
      <c r="L117" s="31"/>
      <c r="M117" s="201" t="s">
        <v>1</v>
      </c>
      <c r="N117" s="202" t="s">
        <v>46</v>
      </c>
      <c r="O117" s="203"/>
      <c r="P117" s="204">
        <f>O117*H117</f>
        <v>0</v>
      </c>
      <c r="Q117" s="204">
        <v>0</v>
      </c>
      <c r="R117" s="204">
        <f>Q117*H117</f>
        <v>0</v>
      </c>
      <c r="S117" s="204">
        <v>0</v>
      </c>
      <c r="T117" s="205">
        <f>S117*H117</f>
        <v>0</v>
      </c>
      <c r="AR117" s="17" t="s">
        <v>896</v>
      </c>
      <c r="AT117" s="17" t="s">
        <v>202</v>
      </c>
      <c r="AU117" s="17" t="s">
        <v>84</v>
      </c>
      <c r="AY117" s="17" t="s">
        <v>198</v>
      </c>
      <c r="BE117" s="158">
        <f>IF(N117="základní",J117,0)</f>
        <v>0</v>
      </c>
      <c r="BF117" s="158">
        <f>IF(N117="snížená",J117,0)</f>
        <v>0</v>
      </c>
      <c r="BG117" s="158">
        <f>IF(N117="zákl. přenesená",J117,0)</f>
        <v>0</v>
      </c>
      <c r="BH117" s="158">
        <f>IF(N117="sníž. přenesená",J117,0)</f>
        <v>0</v>
      </c>
      <c r="BI117" s="158">
        <f>IF(N117="nulová",J117,0)</f>
        <v>0</v>
      </c>
      <c r="BJ117" s="17" t="s">
        <v>82</v>
      </c>
      <c r="BK117" s="158">
        <f>ROUND(I117*H117,2)</f>
        <v>0</v>
      </c>
      <c r="BL117" s="17" t="s">
        <v>896</v>
      </c>
      <c r="BM117" s="17" t="s">
        <v>909</v>
      </c>
    </row>
    <row r="118" spans="2:65" s="1" customFormat="1" ht="6.95" customHeight="1">
      <c r="B118" s="40"/>
      <c r="C118" s="41"/>
      <c r="D118" s="41"/>
      <c r="E118" s="41"/>
      <c r="F118" s="41"/>
      <c r="G118" s="41"/>
      <c r="H118" s="41"/>
      <c r="I118" s="108"/>
      <c r="J118" s="41"/>
      <c r="K118" s="41"/>
      <c r="L118" s="31"/>
    </row>
  </sheetData>
  <autoFilter ref="C93:K117" xr:uid="{00000000-0009-0000-0000-00000A000000}"/>
  <mergeCells count="15">
    <mergeCell ref="E80:H80"/>
    <mergeCell ref="E84:H84"/>
    <mergeCell ref="E82:H82"/>
    <mergeCell ref="E86:H86"/>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97"/>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137</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1332</v>
      </c>
      <c r="F9" s="217"/>
      <c r="G9" s="217"/>
      <c r="H9" s="217"/>
      <c r="L9" s="20"/>
    </row>
    <row r="10" spans="2:46" ht="12" customHeight="1">
      <c r="B10" s="20"/>
      <c r="D10" s="26" t="s">
        <v>150</v>
      </c>
      <c r="L10" s="20"/>
    </row>
    <row r="11" spans="2:46" s="1" customFormat="1" ht="16.5" customHeight="1">
      <c r="B11" s="31"/>
      <c r="E11" s="250" t="s">
        <v>1257</v>
      </c>
      <c r="F11" s="223"/>
      <c r="G11" s="223"/>
      <c r="H11" s="223"/>
      <c r="I11" s="92"/>
      <c r="L11" s="31"/>
    </row>
    <row r="12" spans="2:46" s="1" customFormat="1" ht="12" customHeight="1">
      <c r="B12" s="31"/>
      <c r="D12" s="26" t="s">
        <v>1258</v>
      </c>
      <c r="I12" s="92"/>
      <c r="L12" s="31"/>
    </row>
    <row r="13" spans="2:46" s="1" customFormat="1" ht="36.950000000000003" customHeight="1">
      <c r="B13" s="31"/>
      <c r="E13" s="224" t="s">
        <v>1594</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ROUND(J105,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ROUND((SUM(BE105:BE196)),  2)</f>
        <v>0</v>
      </c>
      <c r="I37" s="100">
        <v>0.21</v>
      </c>
      <c r="J37" s="99">
        <f>ROUND(((SUM(BE105:BE196))*I37),  2)</f>
        <v>0</v>
      </c>
      <c r="L37" s="31"/>
    </row>
    <row r="38" spans="2:12" s="1" customFormat="1" ht="14.45" customHeight="1">
      <c r="B38" s="31"/>
      <c r="E38" s="26" t="s">
        <v>47</v>
      </c>
      <c r="F38" s="99">
        <f>ROUND((SUM(BF105:BF196)),  2)</f>
        <v>0</v>
      </c>
      <c r="I38" s="100">
        <v>0.15</v>
      </c>
      <c r="J38" s="99">
        <f>ROUND(((SUM(BF105:BF196))*I38),  2)</f>
        <v>0</v>
      </c>
      <c r="L38" s="31"/>
    </row>
    <row r="39" spans="2:12" s="1" customFormat="1" ht="14.45" hidden="1" customHeight="1">
      <c r="B39" s="31"/>
      <c r="E39" s="26" t="s">
        <v>48</v>
      </c>
      <c r="F39" s="99">
        <f>ROUND((SUM(BG105:BG196)),  2)</f>
        <v>0</v>
      </c>
      <c r="I39" s="100">
        <v>0.21</v>
      </c>
      <c r="J39" s="99">
        <f>0</f>
        <v>0</v>
      </c>
      <c r="L39" s="31"/>
    </row>
    <row r="40" spans="2:12" s="1" customFormat="1" ht="14.45" hidden="1" customHeight="1">
      <c r="B40" s="31"/>
      <c r="E40" s="26" t="s">
        <v>49</v>
      </c>
      <c r="F40" s="99">
        <f>ROUND((SUM(BH105:BH196)),  2)</f>
        <v>0</v>
      </c>
      <c r="I40" s="100">
        <v>0.15</v>
      </c>
      <c r="J40" s="99">
        <f>0</f>
        <v>0</v>
      </c>
      <c r="L40" s="31"/>
    </row>
    <row r="41" spans="2:12" s="1" customFormat="1" ht="14.45" hidden="1" customHeight="1">
      <c r="B41" s="31"/>
      <c r="E41" s="26" t="s">
        <v>50</v>
      </c>
      <c r="F41" s="99">
        <f>ROUND((SUM(BI105:BI196)),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1332</v>
      </c>
      <c r="F54" s="217"/>
      <c r="G54" s="217"/>
      <c r="H54" s="217"/>
      <c r="L54" s="20"/>
    </row>
    <row r="55" spans="2:12" ht="12" customHeight="1">
      <c r="B55" s="20"/>
      <c r="C55" s="26" t="s">
        <v>150</v>
      </c>
      <c r="L55" s="20"/>
    </row>
    <row r="56" spans="2:12" s="1" customFormat="1" ht="16.5" customHeight="1">
      <c r="B56" s="31"/>
      <c r="E56" s="250" t="s">
        <v>1257</v>
      </c>
      <c r="F56" s="223"/>
      <c r="G56" s="223"/>
      <c r="H56" s="223"/>
      <c r="I56" s="92"/>
      <c r="L56" s="31"/>
    </row>
    <row r="57" spans="2:12" s="1" customFormat="1" ht="12" customHeight="1">
      <c r="B57" s="31"/>
      <c r="C57" s="26" t="s">
        <v>1258</v>
      </c>
      <c r="I57" s="92"/>
      <c r="L57" s="31"/>
    </row>
    <row r="58" spans="2:12" s="1" customFormat="1" ht="16.5" customHeight="1">
      <c r="B58" s="31"/>
      <c r="E58" s="224" t="str">
        <f>E13</f>
        <v>SO.102b.N - SO.102.N - Komunikace II/332 - Zbožíčko</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J105</f>
        <v>0</v>
      </c>
      <c r="L67" s="31"/>
      <c r="AU67" s="17" t="s">
        <v>157</v>
      </c>
    </row>
    <row r="68" spans="2:47" s="8" customFormat="1" ht="24.95" customHeight="1">
      <c r="B68" s="114"/>
      <c r="D68" s="115" t="s">
        <v>158</v>
      </c>
      <c r="E68" s="116"/>
      <c r="F68" s="116"/>
      <c r="G68" s="116"/>
      <c r="H68" s="116"/>
      <c r="I68" s="117"/>
      <c r="J68" s="118">
        <f>J106</f>
        <v>0</v>
      </c>
      <c r="L68" s="114"/>
    </row>
    <row r="69" spans="2:47" s="9" customFormat="1" ht="19.899999999999999" customHeight="1">
      <c r="B69" s="119"/>
      <c r="D69" s="120" t="s">
        <v>159</v>
      </c>
      <c r="E69" s="121"/>
      <c r="F69" s="121"/>
      <c r="G69" s="121"/>
      <c r="H69" s="121"/>
      <c r="I69" s="122"/>
      <c r="J69" s="123">
        <f>J107</f>
        <v>0</v>
      </c>
      <c r="L69" s="119"/>
    </row>
    <row r="70" spans="2:47" s="9" customFormat="1" ht="14.85" customHeight="1">
      <c r="B70" s="119"/>
      <c r="D70" s="120" t="s">
        <v>160</v>
      </c>
      <c r="E70" s="121"/>
      <c r="F70" s="121"/>
      <c r="G70" s="121"/>
      <c r="H70" s="121"/>
      <c r="I70" s="122"/>
      <c r="J70" s="123">
        <f>J108</f>
        <v>0</v>
      </c>
      <c r="L70" s="119"/>
    </row>
    <row r="71" spans="2:47" s="9" customFormat="1" ht="14.85" customHeight="1">
      <c r="B71" s="119"/>
      <c r="D71" s="120" t="s">
        <v>161</v>
      </c>
      <c r="E71" s="121"/>
      <c r="F71" s="121"/>
      <c r="G71" s="121"/>
      <c r="H71" s="121"/>
      <c r="I71" s="122"/>
      <c r="J71" s="123">
        <f>J119</f>
        <v>0</v>
      </c>
      <c r="L71" s="119"/>
    </row>
    <row r="72" spans="2:47" s="9" customFormat="1" ht="19.899999999999999" customHeight="1">
      <c r="B72" s="119"/>
      <c r="D72" s="120" t="s">
        <v>1087</v>
      </c>
      <c r="E72" s="121"/>
      <c r="F72" s="121"/>
      <c r="G72" s="121"/>
      <c r="H72" s="121"/>
      <c r="I72" s="122"/>
      <c r="J72" s="123">
        <f>J133</f>
        <v>0</v>
      </c>
      <c r="L72" s="119"/>
    </row>
    <row r="73" spans="2:47" s="9" customFormat="1" ht="14.85" customHeight="1">
      <c r="B73" s="119"/>
      <c r="D73" s="120" t="s">
        <v>1088</v>
      </c>
      <c r="E73" s="121"/>
      <c r="F73" s="121"/>
      <c r="G73" s="121"/>
      <c r="H73" s="121"/>
      <c r="I73" s="122"/>
      <c r="J73" s="123">
        <f>J134</f>
        <v>0</v>
      </c>
      <c r="L73" s="119"/>
    </row>
    <row r="74" spans="2:47" s="9" customFormat="1" ht="19.899999999999999" customHeight="1">
      <c r="B74" s="119"/>
      <c r="D74" s="120" t="s">
        <v>165</v>
      </c>
      <c r="E74" s="121"/>
      <c r="F74" s="121"/>
      <c r="G74" s="121"/>
      <c r="H74" s="121"/>
      <c r="I74" s="122"/>
      <c r="J74" s="123">
        <f>J141</f>
        <v>0</v>
      </c>
      <c r="L74" s="119"/>
    </row>
    <row r="75" spans="2:47" s="9" customFormat="1" ht="14.85" customHeight="1">
      <c r="B75" s="119"/>
      <c r="D75" s="120" t="s">
        <v>166</v>
      </c>
      <c r="E75" s="121"/>
      <c r="F75" s="121"/>
      <c r="G75" s="121"/>
      <c r="H75" s="121"/>
      <c r="I75" s="122"/>
      <c r="J75" s="123">
        <f>J142</f>
        <v>0</v>
      </c>
      <c r="L75" s="119"/>
    </row>
    <row r="76" spans="2:47" s="9" customFormat="1" ht="14.85" customHeight="1">
      <c r="B76" s="119"/>
      <c r="D76" s="120" t="s">
        <v>169</v>
      </c>
      <c r="E76" s="121"/>
      <c r="F76" s="121"/>
      <c r="G76" s="121"/>
      <c r="H76" s="121"/>
      <c r="I76" s="122"/>
      <c r="J76" s="123">
        <f>J152</f>
        <v>0</v>
      </c>
      <c r="L76" s="119"/>
    </row>
    <row r="77" spans="2:47" s="9" customFormat="1" ht="19.899999999999999" customHeight="1">
      <c r="B77" s="119"/>
      <c r="D77" s="120" t="s">
        <v>175</v>
      </c>
      <c r="E77" s="121"/>
      <c r="F77" s="121"/>
      <c r="G77" s="121"/>
      <c r="H77" s="121"/>
      <c r="I77" s="122"/>
      <c r="J77" s="123">
        <f>J167</f>
        <v>0</v>
      </c>
      <c r="L77" s="119"/>
    </row>
    <row r="78" spans="2:47" s="9" customFormat="1" ht="14.85" customHeight="1">
      <c r="B78" s="119"/>
      <c r="D78" s="120" t="s">
        <v>176</v>
      </c>
      <c r="E78" s="121"/>
      <c r="F78" s="121"/>
      <c r="G78" s="121"/>
      <c r="H78" s="121"/>
      <c r="I78" s="122"/>
      <c r="J78" s="123">
        <f>J168</f>
        <v>0</v>
      </c>
      <c r="L78" s="119"/>
    </row>
    <row r="79" spans="2:47" s="9" customFormat="1" ht="14.85" customHeight="1">
      <c r="B79" s="119"/>
      <c r="D79" s="120" t="s">
        <v>177</v>
      </c>
      <c r="E79" s="121"/>
      <c r="F79" s="121"/>
      <c r="G79" s="121"/>
      <c r="H79" s="121"/>
      <c r="I79" s="122"/>
      <c r="J79" s="123">
        <f>J174</f>
        <v>0</v>
      </c>
      <c r="L79" s="119"/>
    </row>
    <row r="80" spans="2:47" s="9" customFormat="1" ht="14.85" customHeight="1">
      <c r="B80" s="119"/>
      <c r="D80" s="120" t="s">
        <v>178</v>
      </c>
      <c r="E80" s="121"/>
      <c r="F80" s="121"/>
      <c r="G80" s="121"/>
      <c r="H80" s="121"/>
      <c r="I80" s="122"/>
      <c r="J80" s="123">
        <f>J181</f>
        <v>0</v>
      </c>
      <c r="L80" s="119"/>
    </row>
    <row r="81" spans="2:12" s="9" customFormat="1" ht="14.85" customHeight="1">
      <c r="B81" s="119"/>
      <c r="D81" s="120" t="s">
        <v>182</v>
      </c>
      <c r="E81" s="121"/>
      <c r="F81" s="121"/>
      <c r="G81" s="121"/>
      <c r="H81" s="121"/>
      <c r="I81" s="122"/>
      <c r="J81" s="123">
        <f>J192</f>
        <v>0</v>
      </c>
      <c r="L81" s="119"/>
    </row>
    <row r="82" spans="2:12" s="1" customFormat="1" ht="21.75" customHeight="1">
      <c r="B82" s="31"/>
      <c r="I82" s="92"/>
      <c r="L82" s="31"/>
    </row>
    <row r="83" spans="2:12" s="1" customFormat="1" ht="6.95" customHeight="1">
      <c r="B83" s="40"/>
      <c r="C83" s="41"/>
      <c r="D83" s="41"/>
      <c r="E83" s="41"/>
      <c r="F83" s="41"/>
      <c r="G83" s="41"/>
      <c r="H83" s="41"/>
      <c r="I83" s="108"/>
      <c r="J83" s="41"/>
      <c r="K83" s="41"/>
      <c r="L83" s="31"/>
    </row>
    <row r="87" spans="2:12" s="1" customFormat="1" ht="6.95" customHeight="1">
      <c r="B87" s="42"/>
      <c r="C87" s="43"/>
      <c r="D87" s="43"/>
      <c r="E87" s="43"/>
      <c r="F87" s="43"/>
      <c r="G87" s="43"/>
      <c r="H87" s="43"/>
      <c r="I87" s="109"/>
      <c r="J87" s="43"/>
      <c r="K87" s="43"/>
      <c r="L87" s="31"/>
    </row>
    <row r="88" spans="2:12" s="1" customFormat="1" ht="24.95" customHeight="1">
      <c r="B88" s="31"/>
      <c r="C88" s="21" t="s">
        <v>183</v>
      </c>
      <c r="I88" s="92"/>
      <c r="L88" s="31"/>
    </row>
    <row r="89" spans="2:12" s="1" customFormat="1" ht="6.95" customHeight="1">
      <c r="B89" s="31"/>
      <c r="I89" s="92"/>
      <c r="L89" s="31"/>
    </row>
    <row r="90" spans="2:12" s="1" customFormat="1" ht="12" customHeight="1">
      <c r="B90" s="31"/>
      <c r="C90" s="26" t="s">
        <v>16</v>
      </c>
      <c r="I90" s="92"/>
      <c r="L90" s="31"/>
    </row>
    <row r="91" spans="2:12" s="1" customFormat="1" ht="16.5" customHeight="1">
      <c r="B91" s="31"/>
      <c r="E91" s="249" t="str">
        <f>E7</f>
        <v>II/332, III/27212, III/3323 Straky</v>
      </c>
      <c r="F91" s="250"/>
      <c r="G91" s="250"/>
      <c r="H91" s="250"/>
      <c r="I91" s="92"/>
      <c r="L91" s="31"/>
    </row>
    <row r="92" spans="2:12" ht="12" customHeight="1">
      <c r="B92" s="20"/>
      <c r="C92" s="26" t="s">
        <v>148</v>
      </c>
      <c r="L92" s="20"/>
    </row>
    <row r="93" spans="2:12" ht="16.5" customHeight="1">
      <c r="B93" s="20"/>
      <c r="E93" s="249" t="s">
        <v>1332</v>
      </c>
      <c r="F93" s="217"/>
      <c r="G93" s="217"/>
      <c r="H93" s="217"/>
      <c r="L93" s="20"/>
    </row>
    <row r="94" spans="2:12" ht="12" customHeight="1">
      <c r="B94" s="20"/>
      <c r="C94" s="26" t="s">
        <v>150</v>
      </c>
      <c r="L94" s="20"/>
    </row>
    <row r="95" spans="2:12" s="1" customFormat="1" ht="16.5" customHeight="1">
      <c r="B95" s="31"/>
      <c r="E95" s="250" t="s">
        <v>1257</v>
      </c>
      <c r="F95" s="223"/>
      <c r="G95" s="223"/>
      <c r="H95" s="223"/>
      <c r="I95" s="92"/>
      <c r="L95" s="31"/>
    </row>
    <row r="96" spans="2:12" s="1" customFormat="1" ht="12" customHeight="1">
      <c r="B96" s="31"/>
      <c r="C96" s="26" t="s">
        <v>1258</v>
      </c>
      <c r="I96" s="92"/>
      <c r="L96" s="31"/>
    </row>
    <row r="97" spans="2:65" s="1" customFormat="1" ht="16.5" customHeight="1">
      <c r="B97" s="31"/>
      <c r="E97" s="224" t="str">
        <f>E13</f>
        <v>SO.102b.N - SO.102.N - Komunikace II/332 - Zbožíčko</v>
      </c>
      <c r="F97" s="223"/>
      <c r="G97" s="223"/>
      <c r="H97" s="223"/>
      <c r="I97" s="92"/>
      <c r="L97" s="31"/>
    </row>
    <row r="98" spans="2:65" s="1" customFormat="1" ht="6.95" customHeight="1">
      <c r="B98" s="31"/>
      <c r="I98" s="92"/>
      <c r="L98" s="31"/>
    </row>
    <row r="99" spans="2:65" s="1" customFormat="1" ht="12" customHeight="1">
      <c r="B99" s="31"/>
      <c r="C99" s="26" t="s">
        <v>20</v>
      </c>
      <c r="F99" s="17" t="str">
        <f>F16</f>
        <v>Straky</v>
      </c>
      <c r="I99" s="93" t="s">
        <v>22</v>
      </c>
      <c r="J99" s="47" t="str">
        <f>IF(J16="","",J16)</f>
        <v>7. 5. 2019</v>
      </c>
      <c r="L99" s="31"/>
    </row>
    <row r="100" spans="2:65" s="1" customFormat="1" ht="6.95" customHeight="1">
      <c r="B100" s="31"/>
      <c r="I100" s="92"/>
      <c r="L100" s="31"/>
    </row>
    <row r="101" spans="2:65" s="1" customFormat="1" ht="13.7" customHeight="1">
      <c r="B101" s="31"/>
      <c r="C101" s="26" t="s">
        <v>24</v>
      </c>
      <c r="F101" s="17" t="str">
        <f>E19</f>
        <v>Krajská správa a údržba silnic Středočeského kraje</v>
      </c>
      <c r="I101" s="93" t="s">
        <v>32</v>
      </c>
      <c r="J101" s="29" t="str">
        <f>E25</f>
        <v>CR Project s.r.o.</v>
      </c>
      <c r="L101" s="31"/>
    </row>
    <row r="102" spans="2:65" s="1" customFormat="1" ht="13.7" customHeight="1">
      <c r="B102" s="31"/>
      <c r="C102" s="26" t="s">
        <v>30</v>
      </c>
      <c r="F102" s="17" t="str">
        <f>IF(E22="","",E22)</f>
        <v>Vyplň údaj</v>
      </c>
      <c r="I102" s="93" t="s">
        <v>37</v>
      </c>
      <c r="J102" s="29" t="str">
        <f>E28</f>
        <v>Josef Nentwich</v>
      </c>
      <c r="L102" s="31"/>
    </row>
    <row r="103" spans="2:65" s="1" customFormat="1" ht="10.35" customHeight="1">
      <c r="B103" s="31"/>
      <c r="I103" s="92"/>
      <c r="L103" s="31"/>
    </row>
    <row r="104" spans="2:65" s="10" customFormat="1" ht="29.25" customHeight="1">
      <c r="B104" s="124"/>
      <c r="C104" s="125" t="s">
        <v>184</v>
      </c>
      <c r="D104" s="126" t="s">
        <v>60</v>
      </c>
      <c r="E104" s="126" t="s">
        <v>56</v>
      </c>
      <c r="F104" s="126" t="s">
        <v>57</v>
      </c>
      <c r="G104" s="126" t="s">
        <v>185</v>
      </c>
      <c r="H104" s="126" t="s">
        <v>186</v>
      </c>
      <c r="I104" s="127" t="s">
        <v>187</v>
      </c>
      <c r="J104" s="126" t="s">
        <v>155</v>
      </c>
      <c r="K104" s="128" t="s">
        <v>188</v>
      </c>
      <c r="L104" s="124"/>
      <c r="M104" s="54" t="s">
        <v>1</v>
      </c>
      <c r="N104" s="55" t="s">
        <v>45</v>
      </c>
      <c r="O104" s="55" t="s">
        <v>189</v>
      </c>
      <c r="P104" s="55" t="s">
        <v>190</v>
      </c>
      <c r="Q104" s="55" t="s">
        <v>191</v>
      </c>
      <c r="R104" s="55" t="s">
        <v>192</v>
      </c>
      <c r="S104" s="55" t="s">
        <v>193</v>
      </c>
      <c r="T104" s="56" t="s">
        <v>194</v>
      </c>
    </row>
    <row r="105" spans="2:65" s="1" customFormat="1" ht="22.9" customHeight="1">
      <c r="B105" s="31"/>
      <c r="C105" s="59" t="s">
        <v>195</v>
      </c>
      <c r="I105" s="92"/>
      <c r="J105" s="129">
        <f>BK105</f>
        <v>0</v>
      </c>
      <c r="L105" s="31"/>
      <c r="M105" s="57"/>
      <c r="N105" s="48"/>
      <c r="O105" s="48"/>
      <c r="P105" s="130">
        <f>P106</f>
        <v>0</v>
      </c>
      <c r="Q105" s="48"/>
      <c r="R105" s="130">
        <f>R106</f>
        <v>153.94670500000001</v>
      </c>
      <c r="S105" s="48"/>
      <c r="T105" s="131">
        <f>T106</f>
        <v>53.93</v>
      </c>
      <c r="AT105" s="17" t="s">
        <v>74</v>
      </c>
      <c r="AU105" s="17" t="s">
        <v>157</v>
      </c>
      <c r="BK105" s="132">
        <f>BK106</f>
        <v>0</v>
      </c>
    </row>
    <row r="106" spans="2:65" s="11" customFormat="1" ht="25.9" customHeight="1">
      <c r="B106" s="133"/>
      <c r="D106" s="134" t="s">
        <v>74</v>
      </c>
      <c r="E106" s="135" t="s">
        <v>196</v>
      </c>
      <c r="F106" s="135" t="s">
        <v>197</v>
      </c>
      <c r="I106" s="136"/>
      <c r="J106" s="137">
        <f>BK106</f>
        <v>0</v>
      </c>
      <c r="L106" s="133"/>
      <c r="M106" s="138"/>
      <c r="N106" s="139"/>
      <c r="O106" s="139"/>
      <c r="P106" s="140">
        <f>P107+P133+P141+P167</f>
        <v>0</v>
      </c>
      <c r="Q106" s="139"/>
      <c r="R106" s="140">
        <f>R107+R133+R141+R167</f>
        <v>153.94670500000001</v>
      </c>
      <c r="S106" s="139"/>
      <c r="T106" s="141">
        <f>T107+T133+T141+T167</f>
        <v>53.93</v>
      </c>
      <c r="AR106" s="134" t="s">
        <v>82</v>
      </c>
      <c r="AT106" s="142" t="s">
        <v>74</v>
      </c>
      <c r="AU106" s="142" t="s">
        <v>75</v>
      </c>
      <c r="AY106" s="134" t="s">
        <v>198</v>
      </c>
      <c r="BK106" s="143">
        <f>BK107+BK133+BK141+BK167</f>
        <v>0</v>
      </c>
    </row>
    <row r="107" spans="2:65" s="11" customFormat="1" ht="22.9" customHeight="1">
      <c r="B107" s="133"/>
      <c r="D107" s="134" t="s">
        <v>74</v>
      </c>
      <c r="E107" s="144" t="s">
        <v>82</v>
      </c>
      <c r="F107" s="144" t="s">
        <v>199</v>
      </c>
      <c r="I107" s="136"/>
      <c r="J107" s="145">
        <f>BK107</f>
        <v>0</v>
      </c>
      <c r="L107" s="133"/>
      <c r="M107" s="138"/>
      <c r="N107" s="139"/>
      <c r="O107" s="139"/>
      <c r="P107" s="140">
        <f>P108+P119</f>
        <v>0</v>
      </c>
      <c r="Q107" s="139"/>
      <c r="R107" s="140">
        <f>R108+R119</f>
        <v>0</v>
      </c>
      <c r="S107" s="139"/>
      <c r="T107" s="141">
        <f>T108+T119</f>
        <v>0</v>
      </c>
      <c r="AR107" s="134" t="s">
        <v>82</v>
      </c>
      <c r="AT107" s="142" t="s">
        <v>74</v>
      </c>
      <c r="AU107" s="142" t="s">
        <v>82</v>
      </c>
      <c r="AY107" s="134" t="s">
        <v>198</v>
      </c>
      <c r="BK107" s="143">
        <f>BK108+BK119</f>
        <v>0</v>
      </c>
    </row>
    <row r="108" spans="2:65" s="11" customFormat="1" ht="20.85" customHeight="1">
      <c r="B108" s="133"/>
      <c r="D108" s="134" t="s">
        <v>74</v>
      </c>
      <c r="E108" s="144" t="s">
        <v>200</v>
      </c>
      <c r="F108" s="144" t="s">
        <v>201</v>
      </c>
      <c r="I108" s="136"/>
      <c r="J108" s="145">
        <f>BK108</f>
        <v>0</v>
      </c>
      <c r="L108" s="133"/>
      <c r="M108" s="138"/>
      <c r="N108" s="139"/>
      <c r="O108" s="139"/>
      <c r="P108" s="140">
        <f>SUM(P109:P118)</f>
        <v>0</v>
      </c>
      <c r="Q108" s="139"/>
      <c r="R108" s="140">
        <f>SUM(R109:R118)</f>
        <v>0</v>
      </c>
      <c r="S108" s="139"/>
      <c r="T108" s="141">
        <f>SUM(T109:T118)</f>
        <v>0</v>
      </c>
      <c r="AR108" s="134" t="s">
        <v>82</v>
      </c>
      <c r="AT108" s="142" t="s">
        <v>74</v>
      </c>
      <c r="AU108" s="142" t="s">
        <v>84</v>
      </c>
      <c r="AY108" s="134" t="s">
        <v>198</v>
      </c>
      <c r="BK108" s="143">
        <f>SUM(BK109:BK118)</f>
        <v>0</v>
      </c>
    </row>
    <row r="109" spans="2:65" s="1" customFormat="1" ht="16.5" customHeight="1">
      <c r="B109" s="146"/>
      <c r="C109" s="147" t="s">
        <v>82</v>
      </c>
      <c r="D109" s="147" t="s">
        <v>202</v>
      </c>
      <c r="E109" s="148" t="s">
        <v>219</v>
      </c>
      <c r="F109" s="149" t="s">
        <v>220</v>
      </c>
      <c r="G109" s="150" t="s">
        <v>205</v>
      </c>
      <c r="H109" s="151">
        <v>46.374000000000002</v>
      </c>
      <c r="I109" s="152"/>
      <c r="J109" s="153">
        <f>ROUND(I109*H109,2)</f>
        <v>0</v>
      </c>
      <c r="K109" s="149" t="s">
        <v>211</v>
      </c>
      <c r="L109" s="31"/>
      <c r="M109" s="154" t="s">
        <v>1</v>
      </c>
      <c r="N109" s="155" t="s">
        <v>46</v>
      </c>
      <c r="O109" s="50"/>
      <c r="P109" s="156">
        <f>O109*H109</f>
        <v>0</v>
      </c>
      <c r="Q109" s="156">
        <v>0</v>
      </c>
      <c r="R109" s="156">
        <f>Q109*H109</f>
        <v>0</v>
      </c>
      <c r="S109" s="156">
        <v>0</v>
      </c>
      <c r="T109" s="157">
        <f>S109*H109</f>
        <v>0</v>
      </c>
      <c r="AR109" s="17" t="s">
        <v>103</v>
      </c>
      <c r="AT109" s="17" t="s">
        <v>202</v>
      </c>
      <c r="AU109" s="17" t="s">
        <v>99</v>
      </c>
      <c r="AY109" s="17" t="s">
        <v>198</v>
      </c>
      <c r="BE109" s="158">
        <f>IF(N109="základní",J109,0)</f>
        <v>0</v>
      </c>
      <c r="BF109" s="158">
        <f>IF(N109="snížená",J109,0)</f>
        <v>0</v>
      </c>
      <c r="BG109" s="158">
        <f>IF(N109="zákl. přenesená",J109,0)</f>
        <v>0</v>
      </c>
      <c r="BH109" s="158">
        <f>IF(N109="sníž. přenesená",J109,0)</f>
        <v>0</v>
      </c>
      <c r="BI109" s="158">
        <f>IF(N109="nulová",J109,0)</f>
        <v>0</v>
      </c>
      <c r="BJ109" s="17" t="s">
        <v>82</v>
      </c>
      <c r="BK109" s="158">
        <f>ROUND(I109*H109,2)</f>
        <v>0</v>
      </c>
      <c r="BL109" s="17" t="s">
        <v>103</v>
      </c>
      <c r="BM109" s="17" t="s">
        <v>221</v>
      </c>
    </row>
    <row r="110" spans="2:65" s="13" customFormat="1" ht="11.25">
      <c r="B110" s="168"/>
      <c r="D110" s="160" t="s">
        <v>207</v>
      </c>
      <c r="E110" s="169" t="s">
        <v>1</v>
      </c>
      <c r="F110" s="170" t="s">
        <v>222</v>
      </c>
      <c r="H110" s="169" t="s">
        <v>1</v>
      </c>
      <c r="I110" s="171"/>
      <c r="L110" s="168"/>
      <c r="M110" s="172"/>
      <c r="N110" s="173"/>
      <c r="O110" s="173"/>
      <c r="P110" s="173"/>
      <c r="Q110" s="173"/>
      <c r="R110" s="173"/>
      <c r="S110" s="173"/>
      <c r="T110" s="174"/>
      <c r="AT110" s="169" t="s">
        <v>207</v>
      </c>
      <c r="AU110" s="169" t="s">
        <v>99</v>
      </c>
      <c r="AV110" s="13" t="s">
        <v>82</v>
      </c>
      <c r="AW110" s="13" t="s">
        <v>36</v>
      </c>
      <c r="AX110" s="13" t="s">
        <v>75</v>
      </c>
      <c r="AY110" s="169" t="s">
        <v>198</v>
      </c>
    </row>
    <row r="111" spans="2:65" s="12" customFormat="1" ht="11.25">
      <c r="B111" s="159"/>
      <c r="D111" s="160" t="s">
        <v>207</v>
      </c>
      <c r="E111" s="161" t="s">
        <v>1</v>
      </c>
      <c r="F111" s="162" t="s">
        <v>1595</v>
      </c>
      <c r="H111" s="163">
        <v>46.374000000000002</v>
      </c>
      <c r="I111" s="164"/>
      <c r="L111" s="159"/>
      <c r="M111" s="165"/>
      <c r="N111" s="166"/>
      <c r="O111" s="166"/>
      <c r="P111" s="166"/>
      <c r="Q111" s="166"/>
      <c r="R111" s="166"/>
      <c r="S111" s="166"/>
      <c r="T111" s="167"/>
      <c r="AT111" s="161" t="s">
        <v>207</v>
      </c>
      <c r="AU111" s="161" t="s">
        <v>99</v>
      </c>
      <c r="AV111" s="12" t="s">
        <v>84</v>
      </c>
      <c r="AW111" s="12" t="s">
        <v>36</v>
      </c>
      <c r="AX111" s="12" t="s">
        <v>82</v>
      </c>
      <c r="AY111" s="161" t="s">
        <v>198</v>
      </c>
    </row>
    <row r="112" spans="2:65" s="1" customFormat="1" ht="16.5" customHeight="1">
      <c r="B112" s="146"/>
      <c r="C112" s="147" t="s">
        <v>84</v>
      </c>
      <c r="D112" s="147" t="s">
        <v>202</v>
      </c>
      <c r="E112" s="148" t="s">
        <v>229</v>
      </c>
      <c r="F112" s="149" t="s">
        <v>230</v>
      </c>
      <c r="G112" s="150" t="s">
        <v>205</v>
      </c>
      <c r="H112" s="151">
        <v>46.374000000000002</v>
      </c>
      <c r="I112" s="152"/>
      <c r="J112" s="153">
        <f>ROUND(I112*H112,2)</f>
        <v>0</v>
      </c>
      <c r="K112" s="149" t="s">
        <v>211</v>
      </c>
      <c r="L112" s="31"/>
      <c r="M112" s="154" t="s">
        <v>1</v>
      </c>
      <c r="N112" s="155" t="s">
        <v>46</v>
      </c>
      <c r="O112" s="50"/>
      <c r="P112" s="156">
        <f>O112*H112</f>
        <v>0</v>
      </c>
      <c r="Q112" s="156">
        <v>0</v>
      </c>
      <c r="R112" s="156">
        <f>Q112*H112</f>
        <v>0</v>
      </c>
      <c r="S112" s="156">
        <v>0</v>
      </c>
      <c r="T112" s="157">
        <f>S112*H112</f>
        <v>0</v>
      </c>
      <c r="AR112" s="17" t="s">
        <v>103</v>
      </c>
      <c r="AT112" s="17" t="s">
        <v>202</v>
      </c>
      <c r="AU112" s="17" t="s">
        <v>99</v>
      </c>
      <c r="AY112" s="17" t="s">
        <v>198</v>
      </c>
      <c r="BE112" s="158">
        <f>IF(N112="základní",J112,0)</f>
        <v>0</v>
      </c>
      <c r="BF112" s="158">
        <f>IF(N112="snížená",J112,0)</f>
        <v>0</v>
      </c>
      <c r="BG112" s="158">
        <f>IF(N112="zákl. přenesená",J112,0)</f>
        <v>0</v>
      </c>
      <c r="BH112" s="158">
        <f>IF(N112="sníž. přenesená",J112,0)</f>
        <v>0</v>
      </c>
      <c r="BI112" s="158">
        <f>IF(N112="nulová",J112,0)</f>
        <v>0</v>
      </c>
      <c r="BJ112" s="17" t="s">
        <v>82</v>
      </c>
      <c r="BK112" s="158">
        <f>ROUND(I112*H112,2)</f>
        <v>0</v>
      </c>
      <c r="BL112" s="17" t="s">
        <v>103</v>
      </c>
      <c r="BM112" s="17" t="s">
        <v>231</v>
      </c>
    </row>
    <row r="113" spans="2:65" s="12" customFormat="1" ht="11.25">
      <c r="B113" s="159"/>
      <c r="D113" s="160" t="s">
        <v>207</v>
      </c>
      <c r="E113" s="161" t="s">
        <v>1</v>
      </c>
      <c r="F113" s="162" t="s">
        <v>1596</v>
      </c>
      <c r="H113" s="163">
        <v>46.374000000000002</v>
      </c>
      <c r="I113" s="164"/>
      <c r="L113" s="159"/>
      <c r="M113" s="165"/>
      <c r="N113" s="166"/>
      <c r="O113" s="166"/>
      <c r="P113" s="166"/>
      <c r="Q113" s="166"/>
      <c r="R113" s="166"/>
      <c r="S113" s="166"/>
      <c r="T113" s="167"/>
      <c r="AT113" s="161" t="s">
        <v>207</v>
      </c>
      <c r="AU113" s="161" t="s">
        <v>99</v>
      </c>
      <c r="AV113" s="12" t="s">
        <v>84</v>
      </c>
      <c r="AW113" s="12" t="s">
        <v>36</v>
      </c>
      <c r="AX113" s="12" t="s">
        <v>82</v>
      </c>
      <c r="AY113" s="161" t="s">
        <v>198</v>
      </c>
    </row>
    <row r="114" spans="2:65" s="1" customFormat="1" ht="16.5" customHeight="1">
      <c r="B114" s="146"/>
      <c r="C114" s="147" t="s">
        <v>99</v>
      </c>
      <c r="D114" s="147" t="s">
        <v>202</v>
      </c>
      <c r="E114" s="148" t="s">
        <v>234</v>
      </c>
      <c r="F114" s="149" t="s">
        <v>235</v>
      </c>
      <c r="G114" s="150" t="s">
        <v>236</v>
      </c>
      <c r="H114" s="151">
        <v>85.792000000000002</v>
      </c>
      <c r="I114" s="152"/>
      <c r="J114" s="153">
        <f>ROUND(I114*H114,2)</f>
        <v>0</v>
      </c>
      <c r="K114" s="149" t="s">
        <v>211</v>
      </c>
      <c r="L114" s="31"/>
      <c r="M114" s="154" t="s">
        <v>1</v>
      </c>
      <c r="N114" s="155" t="s">
        <v>46</v>
      </c>
      <c r="O114" s="50"/>
      <c r="P114" s="156">
        <f>O114*H114</f>
        <v>0</v>
      </c>
      <c r="Q114" s="156">
        <v>0</v>
      </c>
      <c r="R114" s="156">
        <f>Q114*H114</f>
        <v>0</v>
      </c>
      <c r="S114" s="156">
        <v>0</v>
      </c>
      <c r="T114" s="157">
        <f>S114*H114</f>
        <v>0</v>
      </c>
      <c r="AR114" s="17" t="s">
        <v>103</v>
      </c>
      <c r="AT114" s="17" t="s">
        <v>202</v>
      </c>
      <c r="AU114" s="17" t="s">
        <v>99</v>
      </c>
      <c r="AY114" s="17" t="s">
        <v>198</v>
      </c>
      <c r="BE114" s="158">
        <f>IF(N114="základní",J114,0)</f>
        <v>0</v>
      </c>
      <c r="BF114" s="158">
        <f>IF(N114="snížená",J114,0)</f>
        <v>0</v>
      </c>
      <c r="BG114" s="158">
        <f>IF(N114="zákl. přenesená",J114,0)</f>
        <v>0</v>
      </c>
      <c r="BH114" s="158">
        <f>IF(N114="sníž. přenesená",J114,0)</f>
        <v>0</v>
      </c>
      <c r="BI114" s="158">
        <f>IF(N114="nulová",J114,0)</f>
        <v>0</v>
      </c>
      <c r="BJ114" s="17" t="s">
        <v>82</v>
      </c>
      <c r="BK114" s="158">
        <f>ROUND(I114*H114,2)</f>
        <v>0</v>
      </c>
      <c r="BL114" s="17" t="s">
        <v>103</v>
      </c>
      <c r="BM114" s="17" t="s">
        <v>237</v>
      </c>
    </row>
    <row r="115" spans="2:65" s="12" customFormat="1" ht="11.25">
      <c r="B115" s="159"/>
      <c r="D115" s="160" t="s">
        <v>207</v>
      </c>
      <c r="E115" s="161" t="s">
        <v>1</v>
      </c>
      <c r="F115" s="162" t="s">
        <v>1597</v>
      </c>
      <c r="H115" s="163">
        <v>85.792000000000002</v>
      </c>
      <c r="I115" s="164"/>
      <c r="L115" s="159"/>
      <c r="M115" s="165"/>
      <c r="N115" s="166"/>
      <c r="O115" s="166"/>
      <c r="P115" s="166"/>
      <c r="Q115" s="166"/>
      <c r="R115" s="166"/>
      <c r="S115" s="166"/>
      <c r="T115" s="167"/>
      <c r="AT115" s="161" t="s">
        <v>207</v>
      </c>
      <c r="AU115" s="161" t="s">
        <v>99</v>
      </c>
      <c r="AV115" s="12" t="s">
        <v>84</v>
      </c>
      <c r="AW115" s="12" t="s">
        <v>36</v>
      </c>
      <c r="AX115" s="12" t="s">
        <v>82</v>
      </c>
      <c r="AY115" s="161" t="s">
        <v>198</v>
      </c>
    </row>
    <row r="116" spans="2:65" s="1" customFormat="1" ht="16.5" customHeight="1">
      <c r="B116" s="146"/>
      <c r="C116" s="147" t="s">
        <v>103</v>
      </c>
      <c r="D116" s="147" t="s">
        <v>202</v>
      </c>
      <c r="E116" s="148" t="s">
        <v>240</v>
      </c>
      <c r="F116" s="149" t="s">
        <v>241</v>
      </c>
      <c r="G116" s="150" t="s">
        <v>242</v>
      </c>
      <c r="H116" s="151">
        <v>145.41</v>
      </c>
      <c r="I116" s="152"/>
      <c r="J116" s="153">
        <f>ROUND(I116*H116,2)</f>
        <v>0</v>
      </c>
      <c r="K116" s="149" t="s">
        <v>211</v>
      </c>
      <c r="L116" s="31"/>
      <c r="M116" s="154" t="s">
        <v>1</v>
      </c>
      <c r="N116" s="155" t="s">
        <v>46</v>
      </c>
      <c r="O116" s="50"/>
      <c r="P116" s="156">
        <f>O116*H116</f>
        <v>0</v>
      </c>
      <c r="Q116" s="156">
        <v>0</v>
      </c>
      <c r="R116" s="156">
        <f>Q116*H116</f>
        <v>0</v>
      </c>
      <c r="S116" s="156">
        <v>0</v>
      </c>
      <c r="T116" s="157">
        <f>S116*H116</f>
        <v>0</v>
      </c>
      <c r="AR116" s="17" t="s">
        <v>103</v>
      </c>
      <c r="AT116" s="17" t="s">
        <v>202</v>
      </c>
      <c r="AU116" s="17" t="s">
        <v>99</v>
      </c>
      <c r="AY116" s="17" t="s">
        <v>198</v>
      </c>
      <c r="BE116" s="158">
        <f>IF(N116="základní",J116,0)</f>
        <v>0</v>
      </c>
      <c r="BF116" s="158">
        <f>IF(N116="snížená",J116,0)</f>
        <v>0</v>
      </c>
      <c r="BG116" s="158">
        <f>IF(N116="zákl. přenesená",J116,0)</f>
        <v>0</v>
      </c>
      <c r="BH116" s="158">
        <f>IF(N116="sníž. přenesená",J116,0)</f>
        <v>0</v>
      </c>
      <c r="BI116" s="158">
        <f>IF(N116="nulová",J116,0)</f>
        <v>0</v>
      </c>
      <c r="BJ116" s="17" t="s">
        <v>82</v>
      </c>
      <c r="BK116" s="158">
        <f>ROUND(I116*H116,2)</f>
        <v>0</v>
      </c>
      <c r="BL116" s="17" t="s">
        <v>103</v>
      </c>
      <c r="BM116" s="17" t="s">
        <v>243</v>
      </c>
    </row>
    <row r="117" spans="2:65" s="13" customFormat="1" ht="11.25">
      <c r="B117" s="168"/>
      <c r="D117" s="160" t="s">
        <v>207</v>
      </c>
      <c r="E117" s="169" t="s">
        <v>1</v>
      </c>
      <c r="F117" s="170" t="s">
        <v>244</v>
      </c>
      <c r="H117" s="169" t="s">
        <v>1</v>
      </c>
      <c r="I117" s="171"/>
      <c r="L117" s="168"/>
      <c r="M117" s="172"/>
      <c r="N117" s="173"/>
      <c r="O117" s="173"/>
      <c r="P117" s="173"/>
      <c r="Q117" s="173"/>
      <c r="R117" s="173"/>
      <c r="S117" s="173"/>
      <c r="T117" s="174"/>
      <c r="AT117" s="169" t="s">
        <v>207</v>
      </c>
      <c r="AU117" s="169" t="s">
        <v>99</v>
      </c>
      <c r="AV117" s="13" t="s">
        <v>82</v>
      </c>
      <c r="AW117" s="13" t="s">
        <v>36</v>
      </c>
      <c r="AX117" s="13" t="s">
        <v>75</v>
      </c>
      <c r="AY117" s="169" t="s">
        <v>198</v>
      </c>
    </row>
    <row r="118" spans="2:65" s="12" customFormat="1" ht="11.25">
      <c r="B118" s="159"/>
      <c r="D118" s="160" t="s">
        <v>207</v>
      </c>
      <c r="E118" s="161" t="s">
        <v>1</v>
      </c>
      <c r="F118" s="162" t="s">
        <v>1598</v>
      </c>
      <c r="H118" s="163">
        <v>145.41</v>
      </c>
      <c r="I118" s="164"/>
      <c r="L118" s="159"/>
      <c r="M118" s="165"/>
      <c r="N118" s="166"/>
      <c r="O118" s="166"/>
      <c r="P118" s="166"/>
      <c r="Q118" s="166"/>
      <c r="R118" s="166"/>
      <c r="S118" s="166"/>
      <c r="T118" s="167"/>
      <c r="AT118" s="161" t="s">
        <v>207</v>
      </c>
      <c r="AU118" s="161" t="s">
        <v>99</v>
      </c>
      <c r="AV118" s="12" t="s">
        <v>84</v>
      </c>
      <c r="AW118" s="12" t="s">
        <v>36</v>
      </c>
      <c r="AX118" s="12" t="s">
        <v>82</v>
      </c>
      <c r="AY118" s="161" t="s">
        <v>198</v>
      </c>
    </row>
    <row r="119" spans="2:65" s="11" customFormat="1" ht="20.85" customHeight="1">
      <c r="B119" s="133"/>
      <c r="D119" s="134" t="s">
        <v>74</v>
      </c>
      <c r="E119" s="144" t="s">
        <v>248</v>
      </c>
      <c r="F119" s="144" t="s">
        <v>249</v>
      </c>
      <c r="I119" s="136"/>
      <c r="J119" s="145">
        <f>BK119</f>
        <v>0</v>
      </c>
      <c r="L119" s="133"/>
      <c r="M119" s="138"/>
      <c r="N119" s="139"/>
      <c r="O119" s="139"/>
      <c r="P119" s="140">
        <f>SUM(P120:P132)</f>
        <v>0</v>
      </c>
      <c r="Q119" s="139"/>
      <c r="R119" s="140">
        <f>SUM(R120:R132)</f>
        <v>0</v>
      </c>
      <c r="S119" s="139"/>
      <c r="T119" s="141">
        <f>SUM(T120:T132)</f>
        <v>0</v>
      </c>
      <c r="AR119" s="134" t="s">
        <v>82</v>
      </c>
      <c r="AT119" s="142" t="s">
        <v>74</v>
      </c>
      <c r="AU119" s="142" t="s">
        <v>84</v>
      </c>
      <c r="AY119" s="134" t="s">
        <v>198</v>
      </c>
      <c r="BK119" s="143">
        <f>SUM(BK120:BK132)</f>
        <v>0</v>
      </c>
    </row>
    <row r="120" spans="2:65" s="1" customFormat="1" ht="16.5" customHeight="1">
      <c r="B120" s="146"/>
      <c r="C120" s="147" t="s">
        <v>228</v>
      </c>
      <c r="D120" s="147" t="s">
        <v>202</v>
      </c>
      <c r="E120" s="148" t="s">
        <v>251</v>
      </c>
      <c r="F120" s="149" t="s">
        <v>252</v>
      </c>
      <c r="G120" s="150" t="s">
        <v>205</v>
      </c>
      <c r="H120" s="151">
        <v>46.374000000000002</v>
      </c>
      <c r="I120" s="152"/>
      <c r="J120" s="153">
        <f>ROUND(I120*H120,2)</f>
        <v>0</v>
      </c>
      <c r="K120" s="149" t="s">
        <v>211</v>
      </c>
      <c r="L120" s="31"/>
      <c r="M120" s="154" t="s">
        <v>1</v>
      </c>
      <c r="N120" s="155" t="s">
        <v>46</v>
      </c>
      <c r="O120" s="50"/>
      <c r="P120" s="156">
        <f>O120*H120</f>
        <v>0</v>
      </c>
      <c r="Q120" s="156">
        <v>0</v>
      </c>
      <c r="R120" s="156">
        <f>Q120*H120</f>
        <v>0</v>
      </c>
      <c r="S120" s="156">
        <v>0</v>
      </c>
      <c r="T120" s="157">
        <f>S120*H120</f>
        <v>0</v>
      </c>
      <c r="AR120" s="17" t="s">
        <v>103</v>
      </c>
      <c r="AT120" s="17" t="s">
        <v>202</v>
      </c>
      <c r="AU120" s="17" t="s">
        <v>99</v>
      </c>
      <c r="AY120" s="17" t="s">
        <v>198</v>
      </c>
      <c r="BE120" s="158">
        <f>IF(N120="základní",J120,0)</f>
        <v>0</v>
      </c>
      <c r="BF120" s="158">
        <f>IF(N120="snížená",J120,0)</f>
        <v>0</v>
      </c>
      <c r="BG120" s="158">
        <f>IF(N120="zákl. přenesená",J120,0)</f>
        <v>0</v>
      </c>
      <c r="BH120" s="158">
        <f>IF(N120="sníž. přenesená",J120,0)</f>
        <v>0</v>
      </c>
      <c r="BI120" s="158">
        <f>IF(N120="nulová",J120,0)</f>
        <v>0</v>
      </c>
      <c r="BJ120" s="17" t="s">
        <v>82</v>
      </c>
      <c r="BK120" s="158">
        <f>ROUND(I120*H120,2)</f>
        <v>0</v>
      </c>
      <c r="BL120" s="17" t="s">
        <v>103</v>
      </c>
      <c r="BM120" s="17" t="s">
        <v>253</v>
      </c>
    </row>
    <row r="121" spans="2:65" s="13" customFormat="1" ht="11.25">
      <c r="B121" s="168"/>
      <c r="D121" s="160" t="s">
        <v>207</v>
      </c>
      <c r="E121" s="169" t="s">
        <v>1</v>
      </c>
      <c r="F121" s="170" t="s">
        <v>254</v>
      </c>
      <c r="H121" s="169" t="s">
        <v>1</v>
      </c>
      <c r="I121" s="171"/>
      <c r="L121" s="168"/>
      <c r="M121" s="172"/>
      <c r="N121" s="173"/>
      <c r="O121" s="173"/>
      <c r="P121" s="173"/>
      <c r="Q121" s="173"/>
      <c r="R121" s="173"/>
      <c r="S121" s="173"/>
      <c r="T121" s="174"/>
      <c r="AT121" s="169" t="s">
        <v>207</v>
      </c>
      <c r="AU121" s="169" t="s">
        <v>99</v>
      </c>
      <c r="AV121" s="13" t="s">
        <v>82</v>
      </c>
      <c r="AW121" s="13" t="s">
        <v>36</v>
      </c>
      <c r="AX121" s="13" t="s">
        <v>75</v>
      </c>
      <c r="AY121" s="169" t="s">
        <v>198</v>
      </c>
    </row>
    <row r="122" spans="2:65" s="12" customFormat="1" ht="11.25">
      <c r="B122" s="159"/>
      <c r="D122" s="160" t="s">
        <v>207</v>
      </c>
      <c r="E122" s="161" t="s">
        <v>1</v>
      </c>
      <c r="F122" s="162" t="s">
        <v>1599</v>
      </c>
      <c r="H122" s="163">
        <v>2.7509999999999999</v>
      </c>
      <c r="I122" s="164"/>
      <c r="L122" s="159"/>
      <c r="M122" s="165"/>
      <c r="N122" s="166"/>
      <c r="O122" s="166"/>
      <c r="P122" s="166"/>
      <c r="Q122" s="166"/>
      <c r="R122" s="166"/>
      <c r="S122" s="166"/>
      <c r="T122" s="167"/>
      <c r="AT122" s="161" t="s">
        <v>207</v>
      </c>
      <c r="AU122" s="161" t="s">
        <v>99</v>
      </c>
      <c r="AV122" s="12" t="s">
        <v>84</v>
      </c>
      <c r="AW122" s="12" t="s">
        <v>36</v>
      </c>
      <c r="AX122" s="12" t="s">
        <v>75</v>
      </c>
      <c r="AY122" s="161" t="s">
        <v>198</v>
      </c>
    </row>
    <row r="123" spans="2:65" s="15" customFormat="1" ht="11.25">
      <c r="B123" s="183"/>
      <c r="D123" s="160" t="s">
        <v>207</v>
      </c>
      <c r="E123" s="184" t="s">
        <v>1</v>
      </c>
      <c r="F123" s="185" t="s">
        <v>258</v>
      </c>
      <c r="H123" s="186">
        <v>2.7509999999999999</v>
      </c>
      <c r="I123" s="187"/>
      <c r="L123" s="183"/>
      <c r="M123" s="188"/>
      <c r="N123" s="189"/>
      <c r="O123" s="189"/>
      <c r="P123" s="189"/>
      <c r="Q123" s="189"/>
      <c r="R123" s="189"/>
      <c r="S123" s="189"/>
      <c r="T123" s="190"/>
      <c r="AT123" s="184" t="s">
        <v>207</v>
      </c>
      <c r="AU123" s="184" t="s">
        <v>99</v>
      </c>
      <c r="AV123" s="15" t="s">
        <v>99</v>
      </c>
      <c r="AW123" s="15" t="s">
        <v>36</v>
      </c>
      <c r="AX123" s="15" t="s">
        <v>75</v>
      </c>
      <c r="AY123" s="184" t="s">
        <v>198</v>
      </c>
    </row>
    <row r="124" spans="2:65" s="13" customFormat="1" ht="11.25">
      <c r="B124" s="168"/>
      <c r="D124" s="160" t="s">
        <v>207</v>
      </c>
      <c r="E124" s="169" t="s">
        <v>1</v>
      </c>
      <c r="F124" s="170" t="s">
        <v>259</v>
      </c>
      <c r="H124" s="169" t="s">
        <v>1</v>
      </c>
      <c r="I124" s="171"/>
      <c r="L124" s="168"/>
      <c r="M124" s="172"/>
      <c r="N124" s="173"/>
      <c r="O124" s="173"/>
      <c r="P124" s="173"/>
      <c r="Q124" s="173"/>
      <c r="R124" s="173"/>
      <c r="S124" s="173"/>
      <c r="T124" s="174"/>
      <c r="AT124" s="169" t="s">
        <v>207</v>
      </c>
      <c r="AU124" s="169" t="s">
        <v>99</v>
      </c>
      <c r="AV124" s="13" t="s">
        <v>82</v>
      </c>
      <c r="AW124" s="13" t="s">
        <v>36</v>
      </c>
      <c r="AX124" s="13" t="s">
        <v>75</v>
      </c>
      <c r="AY124" s="169" t="s">
        <v>198</v>
      </c>
    </row>
    <row r="125" spans="2:65" s="12" customFormat="1" ht="11.25">
      <c r="B125" s="159"/>
      <c r="D125" s="160" t="s">
        <v>207</v>
      </c>
      <c r="E125" s="161" t="s">
        <v>1</v>
      </c>
      <c r="F125" s="162" t="s">
        <v>1600</v>
      </c>
      <c r="H125" s="163">
        <v>43.622999999999998</v>
      </c>
      <c r="I125" s="164"/>
      <c r="L125" s="159"/>
      <c r="M125" s="165"/>
      <c r="N125" s="166"/>
      <c r="O125" s="166"/>
      <c r="P125" s="166"/>
      <c r="Q125" s="166"/>
      <c r="R125" s="166"/>
      <c r="S125" s="166"/>
      <c r="T125" s="167"/>
      <c r="AT125" s="161" t="s">
        <v>207</v>
      </c>
      <c r="AU125" s="161" t="s">
        <v>99</v>
      </c>
      <c r="AV125" s="12" t="s">
        <v>84</v>
      </c>
      <c r="AW125" s="12" t="s">
        <v>36</v>
      </c>
      <c r="AX125" s="12" t="s">
        <v>75</v>
      </c>
      <c r="AY125" s="161" t="s">
        <v>198</v>
      </c>
    </row>
    <row r="126" spans="2:65" s="15" customFormat="1" ht="11.25">
      <c r="B126" s="183"/>
      <c r="D126" s="160" t="s">
        <v>207</v>
      </c>
      <c r="E126" s="184" t="s">
        <v>1</v>
      </c>
      <c r="F126" s="185" t="s">
        <v>258</v>
      </c>
      <c r="H126" s="186">
        <v>43.622999999999998</v>
      </c>
      <c r="I126" s="187"/>
      <c r="L126" s="183"/>
      <c r="M126" s="188"/>
      <c r="N126" s="189"/>
      <c r="O126" s="189"/>
      <c r="P126" s="189"/>
      <c r="Q126" s="189"/>
      <c r="R126" s="189"/>
      <c r="S126" s="189"/>
      <c r="T126" s="190"/>
      <c r="AT126" s="184" t="s">
        <v>207</v>
      </c>
      <c r="AU126" s="184" t="s">
        <v>99</v>
      </c>
      <c r="AV126" s="15" t="s">
        <v>99</v>
      </c>
      <c r="AW126" s="15" t="s">
        <v>36</v>
      </c>
      <c r="AX126" s="15" t="s">
        <v>75</v>
      </c>
      <c r="AY126" s="184" t="s">
        <v>198</v>
      </c>
    </row>
    <row r="127" spans="2:65" s="14" customFormat="1" ht="11.25">
      <c r="B127" s="175"/>
      <c r="D127" s="160" t="s">
        <v>207</v>
      </c>
      <c r="E127" s="176" t="s">
        <v>1</v>
      </c>
      <c r="F127" s="177" t="s">
        <v>227</v>
      </c>
      <c r="H127" s="178">
        <v>46.374000000000002</v>
      </c>
      <c r="I127" s="179"/>
      <c r="L127" s="175"/>
      <c r="M127" s="180"/>
      <c r="N127" s="181"/>
      <c r="O127" s="181"/>
      <c r="P127" s="181"/>
      <c r="Q127" s="181"/>
      <c r="R127" s="181"/>
      <c r="S127" s="181"/>
      <c r="T127" s="182"/>
      <c r="AT127" s="176" t="s">
        <v>207</v>
      </c>
      <c r="AU127" s="176" t="s">
        <v>99</v>
      </c>
      <c r="AV127" s="14" t="s">
        <v>103</v>
      </c>
      <c r="AW127" s="14" t="s">
        <v>36</v>
      </c>
      <c r="AX127" s="14" t="s">
        <v>82</v>
      </c>
      <c r="AY127" s="176" t="s">
        <v>198</v>
      </c>
    </row>
    <row r="128" spans="2:65" s="1" customFormat="1" ht="16.5" customHeight="1">
      <c r="B128" s="146"/>
      <c r="C128" s="147" t="s">
        <v>233</v>
      </c>
      <c r="D128" s="147" t="s">
        <v>202</v>
      </c>
      <c r="E128" s="148" t="s">
        <v>264</v>
      </c>
      <c r="F128" s="149" t="s">
        <v>265</v>
      </c>
      <c r="G128" s="150" t="s">
        <v>205</v>
      </c>
      <c r="H128" s="151">
        <v>46.374000000000002</v>
      </c>
      <c r="I128" s="152"/>
      <c r="J128" s="153">
        <f>ROUND(I128*H128,2)</f>
        <v>0</v>
      </c>
      <c r="K128" s="149" t="s">
        <v>211</v>
      </c>
      <c r="L128" s="31"/>
      <c r="M128" s="154" t="s">
        <v>1</v>
      </c>
      <c r="N128" s="155" t="s">
        <v>46</v>
      </c>
      <c r="O128" s="50"/>
      <c r="P128" s="156">
        <f>O128*H128</f>
        <v>0</v>
      </c>
      <c r="Q128" s="156">
        <v>0</v>
      </c>
      <c r="R128" s="156">
        <f>Q128*H128</f>
        <v>0</v>
      </c>
      <c r="S128" s="156">
        <v>0</v>
      </c>
      <c r="T128" s="157">
        <f>S128*H128</f>
        <v>0</v>
      </c>
      <c r="AR128" s="17" t="s">
        <v>103</v>
      </c>
      <c r="AT128" s="17" t="s">
        <v>202</v>
      </c>
      <c r="AU128" s="17" t="s">
        <v>99</v>
      </c>
      <c r="AY128" s="17" t="s">
        <v>198</v>
      </c>
      <c r="BE128" s="158">
        <f>IF(N128="základní",J128,0)</f>
        <v>0</v>
      </c>
      <c r="BF128" s="158">
        <f>IF(N128="snížená",J128,0)</f>
        <v>0</v>
      </c>
      <c r="BG128" s="158">
        <f>IF(N128="zákl. přenesená",J128,0)</f>
        <v>0</v>
      </c>
      <c r="BH128" s="158">
        <f>IF(N128="sníž. přenesená",J128,0)</f>
        <v>0</v>
      </c>
      <c r="BI128" s="158">
        <f>IF(N128="nulová",J128,0)</f>
        <v>0</v>
      </c>
      <c r="BJ128" s="17" t="s">
        <v>82</v>
      </c>
      <c r="BK128" s="158">
        <f>ROUND(I128*H128,2)</f>
        <v>0</v>
      </c>
      <c r="BL128" s="17" t="s">
        <v>103</v>
      </c>
      <c r="BM128" s="17" t="s">
        <v>266</v>
      </c>
    </row>
    <row r="129" spans="2:65" s="12" customFormat="1" ht="11.25">
      <c r="B129" s="159"/>
      <c r="D129" s="160" t="s">
        <v>207</v>
      </c>
      <c r="E129" s="161" t="s">
        <v>1</v>
      </c>
      <c r="F129" s="162" t="s">
        <v>1601</v>
      </c>
      <c r="H129" s="163">
        <v>46.374000000000002</v>
      </c>
      <c r="I129" s="164"/>
      <c r="L129" s="159"/>
      <c r="M129" s="165"/>
      <c r="N129" s="166"/>
      <c r="O129" s="166"/>
      <c r="P129" s="166"/>
      <c r="Q129" s="166"/>
      <c r="R129" s="166"/>
      <c r="S129" s="166"/>
      <c r="T129" s="167"/>
      <c r="AT129" s="161" t="s">
        <v>207</v>
      </c>
      <c r="AU129" s="161" t="s">
        <v>99</v>
      </c>
      <c r="AV129" s="12" t="s">
        <v>84</v>
      </c>
      <c r="AW129" s="12" t="s">
        <v>36</v>
      </c>
      <c r="AX129" s="12" t="s">
        <v>82</v>
      </c>
      <c r="AY129" s="161" t="s">
        <v>198</v>
      </c>
    </row>
    <row r="130" spans="2:65" s="1" customFormat="1" ht="16.5" customHeight="1">
      <c r="B130" s="146"/>
      <c r="C130" s="147" t="s">
        <v>239</v>
      </c>
      <c r="D130" s="147" t="s">
        <v>202</v>
      </c>
      <c r="E130" s="148" t="s">
        <v>269</v>
      </c>
      <c r="F130" s="149" t="s">
        <v>270</v>
      </c>
      <c r="G130" s="150" t="s">
        <v>205</v>
      </c>
      <c r="H130" s="151">
        <v>6.9560000000000004</v>
      </c>
      <c r="I130" s="152"/>
      <c r="J130" s="153">
        <f>ROUND(I130*H130,2)</f>
        <v>0</v>
      </c>
      <c r="K130" s="149" t="s">
        <v>211</v>
      </c>
      <c r="L130" s="31"/>
      <c r="M130" s="154" t="s">
        <v>1</v>
      </c>
      <c r="N130" s="155" t="s">
        <v>46</v>
      </c>
      <c r="O130" s="50"/>
      <c r="P130" s="156">
        <f>O130*H130</f>
        <v>0</v>
      </c>
      <c r="Q130" s="156">
        <v>0</v>
      </c>
      <c r="R130" s="156">
        <f>Q130*H130</f>
        <v>0</v>
      </c>
      <c r="S130" s="156">
        <v>0</v>
      </c>
      <c r="T130" s="157">
        <f>S130*H130</f>
        <v>0</v>
      </c>
      <c r="AR130" s="17" t="s">
        <v>103</v>
      </c>
      <c r="AT130" s="17" t="s">
        <v>202</v>
      </c>
      <c r="AU130" s="17" t="s">
        <v>99</v>
      </c>
      <c r="AY130" s="17" t="s">
        <v>198</v>
      </c>
      <c r="BE130" s="158">
        <f>IF(N130="základní",J130,0)</f>
        <v>0</v>
      </c>
      <c r="BF130" s="158">
        <f>IF(N130="snížená",J130,0)</f>
        <v>0</v>
      </c>
      <c r="BG130" s="158">
        <f>IF(N130="zákl. přenesená",J130,0)</f>
        <v>0</v>
      </c>
      <c r="BH130" s="158">
        <f>IF(N130="sníž. přenesená",J130,0)</f>
        <v>0</v>
      </c>
      <c r="BI130" s="158">
        <f>IF(N130="nulová",J130,0)</f>
        <v>0</v>
      </c>
      <c r="BJ130" s="17" t="s">
        <v>82</v>
      </c>
      <c r="BK130" s="158">
        <f>ROUND(I130*H130,2)</f>
        <v>0</v>
      </c>
      <c r="BL130" s="17" t="s">
        <v>103</v>
      </c>
      <c r="BM130" s="17" t="s">
        <v>271</v>
      </c>
    </row>
    <row r="131" spans="2:65" s="13" customFormat="1" ht="11.25">
      <c r="B131" s="168"/>
      <c r="D131" s="160" t="s">
        <v>207</v>
      </c>
      <c r="E131" s="169" t="s">
        <v>1</v>
      </c>
      <c r="F131" s="170" t="s">
        <v>272</v>
      </c>
      <c r="H131" s="169" t="s">
        <v>1</v>
      </c>
      <c r="I131" s="171"/>
      <c r="L131" s="168"/>
      <c r="M131" s="172"/>
      <c r="N131" s="173"/>
      <c r="O131" s="173"/>
      <c r="P131" s="173"/>
      <c r="Q131" s="173"/>
      <c r="R131" s="173"/>
      <c r="S131" s="173"/>
      <c r="T131" s="174"/>
      <c r="AT131" s="169" t="s">
        <v>207</v>
      </c>
      <c r="AU131" s="169" t="s">
        <v>99</v>
      </c>
      <c r="AV131" s="13" t="s">
        <v>82</v>
      </c>
      <c r="AW131" s="13" t="s">
        <v>36</v>
      </c>
      <c r="AX131" s="13" t="s">
        <v>75</v>
      </c>
      <c r="AY131" s="169" t="s">
        <v>198</v>
      </c>
    </row>
    <row r="132" spans="2:65" s="12" customFormat="1" ht="11.25">
      <c r="B132" s="159"/>
      <c r="D132" s="160" t="s">
        <v>207</v>
      </c>
      <c r="E132" s="161" t="s">
        <v>1</v>
      </c>
      <c r="F132" s="162" t="s">
        <v>1602</v>
      </c>
      <c r="H132" s="163">
        <v>6.9560000000000004</v>
      </c>
      <c r="I132" s="164"/>
      <c r="L132" s="159"/>
      <c r="M132" s="165"/>
      <c r="N132" s="166"/>
      <c r="O132" s="166"/>
      <c r="P132" s="166"/>
      <c r="Q132" s="166"/>
      <c r="R132" s="166"/>
      <c r="S132" s="166"/>
      <c r="T132" s="167"/>
      <c r="AT132" s="161" t="s">
        <v>207</v>
      </c>
      <c r="AU132" s="161" t="s">
        <v>99</v>
      </c>
      <c r="AV132" s="12" t="s">
        <v>84</v>
      </c>
      <c r="AW132" s="12" t="s">
        <v>36</v>
      </c>
      <c r="AX132" s="12" t="s">
        <v>82</v>
      </c>
      <c r="AY132" s="161" t="s">
        <v>198</v>
      </c>
    </row>
    <row r="133" spans="2:65" s="11" customFormat="1" ht="22.9" customHeight="1">
      <c r="B133" s="133"/>
      <c r="D133" s="134" t="s">
        <v>74</v>
      </c>
      <c r="E133" s="144" t="s">
        <v>84</v>
      </c>
      <c r="F133" s="144" t="s">
        <v>1106</v>
      </c>
      <c r="I133" s="136"/>
      <c r="J133" s="145">
        <f>BK133</f>
        <v>0</v>
      </c>
      <c r="L133" s="133"/>
      <c r="M133" s="138"/>
      <c r="N133" s="139"/>
      <c r="O133" s="139"/>
      <c r="P133" s="140">
        <f>P134</f>
        <v>0</v>
      </c>
      <c r="Q133" s="139"/>
      <c r="R133" s="140">
        <f>R134</f>
        <v>9.0579599999999996</v>
      </c>
      <c r="S133" s="139"/>
      <c r="T133" s="141">
        <f>T134</f>
        <v>0</v>
      </c>
      <c r="AR133" s="134" t="s">
        <v>82</v>
      </c>
      <c r="AT133" s="142" t="s">
        <v>74</v>
      </c>
      <c r="AU133" s="142" t="s">
        <v>82</v>
      </c>
      <c r="AY133" s="134" t="s">
        <v>198</v>
      </c>
      <c r="BK133" s="143">
        <f>BK134</f>
        <v>0</v>
      </c>
    </row>
    <row r="134" spans="2:65" s="11" customFormat="1" ht="20.85" customHeight="1">
      <c r="B134" s="133"/>
      <c r="D134" s="134" t="s">
        <v>74</v>
      </c>
      <c r="E134" s="144" t="s">
        <v>1107</v>
      </c>
      <c r="F134" s="144" t="s">
        <v>1108</v>
      </c>
      <c r="I134" s="136"/>
      <c r="J134" s="145">
        <f>BK134</f>
        <v>0</v>
      </c>
      <c r="L134" s="133"/>
      <c r="M134" s="138"/>
      <c r="N134" s="139"/>
      <c r="O134" s="139"/>
      <c r="P134" s="140">
        <f>SUM(P135:P140)</f>
        <v>0</v>
      </c>
      <c r="Q134" s="139"/>
      <c r="R134" s="140">
        <f>SUM(R135:R140)</f>
        <v>9.0579599999999996</v>
      </c>
      <c r="S134" s="139"/>
      <c r="T134" s="141">
        <f>SUM(T135:T140)</f>
        <v>0</v>
      </c>
      <c r="AR134" s="134" t="s">
        <v>82</v>
      </c>
      <c r="AT134" s="142" t="s">
        <v>74</v>
      </c>
      <c r="AU134" s="142" t="s">
        <v>84</v>
      </c>
      <c r="AY134" s="134" t="s">
        <v>198</v>
      </c>
      <c r="BK134" s="143">
        <f>SUM(BK135:BK140)</f>
        <v>0</v>
      </c>
    </row>
    <row r="135" spans="2:65" s="1" customFormat="1" ht="16.5" customHeight="1">
      <c r="B135" s="146"/>
      <c r="C135" s="147" t="s">
        <v>250</v>
      </c>
      <c r="D135" s="147" t="s">
        <v>202</v>
      </c>
      <c r="E135" s="148" t="s">
        <v>1109</v>
      </c>
      <c r="F135" s="149" t="s">
        <v>1110</v>
      </c>
      <c r="G135" s="150" t="s">
        <v>499</v>
      </c>
      <c r="H135" s="151">
        <v>40</v>
      </c>
      <c r="I135" s="152"/>
      <c r="J135" s="153">
        <f>ROUND(I135*H135,2)</f>
        <v>0</v>
      </c>
      <c r="K135" s="149" t="s">
        <v>211</v>
      </c>
      <c r="L135" s="31"/>
      <c r="M135" s="154" t="s">
        <v>1</v>
      </c>
      <c r="N135" s="155" t="s">
        <v>46</v>
      </c>
      <c r="O135" s="50"/>
      <c r="P135" s="156">
        <f>O135*H135</f>
        <v>0</v>
      </c>
      <c r="Q135" s="156">
        <v>0.22563</v>
      </c>
      <c r="R135" s="156">
        <f>Q135*H135</f>
        <v>9.0251999999999999</v>
      </c>
      <c r="S135" s="156">
        <v>0</v>
      </c>
      <c r="T135" s="157">
        <f>S135*H135</f>
        <v>0</v>
      </c>
      <c r="AR135" s="17" t="s">
        <v>103</v>
      </c>
      <c r="AT135" s="17" t="s">
        <v>202</v>
      </c>
      <c r="AU135" s="17" t="s">
        <v>99</v>
      </c>
      <c r="AY135" s="17" t="s">
        <v>198</v>
      </c>
      <c r="BE135" s="158">
        <f>IF(N135="základní",J135,0)</f>
        <v>0</v>
      </c>
      <c r="BF135" s="158">
        <f>IF(N135="snížená",J135,0)</f>
        <v>0</v>
      </c>
      <c r="BG135" s="158">
        <f>IF(N135="zákl. přenesená",J135,0)</f>
        <v>0</v>
      </c>
      <c r="BH135" s="158">
        <f>IF(N135="sníž. přenesená",J135,0)</f>
        <v>0</v>
      </c>
      <c r="BI135" s="158">
        <f>IF(N135="nulová",J135,0)</f>
        <v>0</v>
      </c>
      <c r="BJ135" s="17" t="s">
        <v>82</v>
      </c>
      <c r="BK135" s="158">
        <f>ROUND(I135*H135,2)</f>
        <v>0</v>
      </c>
      <c r="BL135" s="17" t="s">
        <v>103</v>
      </c>
      <c r="BM135" s="17" t="s">
        <v>1603</v>
      </c>
    </row>
    <row r="136" spans="2:65" s="12" customFormat="1" ht="11.25">
      <c r="B136" s="159"/>
      <c r="D136" s="160" t="s">
        <v>207</v>
      </c>
      <c r="E136" s="161" t="s">
        <v>1</v>
      </c>
      <c r="F136" s="162" t="s">
        <v>1604</v>
      </c>
      <c r="H136" s="163">
        <v>40</v>
      </c>
      <c r="I136" s="164"/>
      <c r="L136" s="159"/>
      <c r="M136" s="165"/>
      <c r="N136" s="166"/>
      <c r="O136" s="166"/>
      <c r="P136" s="166"/>
      <c r="Q136" s="166"/>
      <c r="R136" s="166"/>
      <c r="S136" s="166"/>
      <c r="T136" s="167"/>
      <c r="AT136" s="161" t="s">
        <v>207</v>
      </c>
      <c r="AU136" s="161" t="s">
        <v>99</v>
      </c>
      <c r="AV136" s="12" t="s">
        <v>84</v>
      </c>
      <c r="AW136" s="12" t="s">
        <v>36</v>
      </c>
      <c r="AX136" s="12" t="s">
        <v>82</v>
      </c>
      <c r="AY136" s="161" t="s">
        <v>198</v>
      </c>
    </row>
    <row r="137" spans="2:65" s="1" customFormat="1" ht="16.5" customHeight="1">
      <c r="B137" s="146"/>
      <c r="C137" s="191" t="s">
        <v>263</v>
      </c>
      <c r="D137" s="191" t="s">
        <v>329</v>
      </c>
      <c r="E137" s="192" t="s">
        <v>1605</v>
      </c>
      <c r="F137" s="193" t="s">
        <v>1606</v>
      </c>
      <c r="G137" s="194" t="s">
        <v>499</v>
      </c>
      <c r="H137" s="195">
        <v>42</v>
      </c>
      <c r="I137" s="196"/>
      <c r="J137" s="197">
        <f>ROUND(I137*H137,2)</f>
        <v>0</v>
      </c>
      <c r="K137" s="193" t="s">
        <v>211</v>
      </c>
      <c r="L137" s="198"/>
      <c r="M137" s="199" t="s">
        <v>1</v>
      </c>
      <c r="N137" s="200" t="s">
        <v>46</v>
      </c>
      <c r="O137" s="50"/>
      <c r="P137" s="156">
        <f>O137*H137</f>
        <v>0</v>
      </c>
      <c r="Q137" s="156">
        <v>7.7999999999999999E-4</v>
      </c>
      <c r="R137" s="156">
        <f>Q137*H137</f>
        <v>3.2759999999999997E-2</v>
      </c>
      <c r="S137" s="156">
        <v>0</v>
      </c>
      <c r="T137" s="157">
        <f>S137*H137</f>
        <v>0</v>
      </c>
      <c r="AR137" s="17" t="s">
        <v>250</v>
      </c>
      <c r="AT137" s="17" t="s">
        <v>329</v>
      </c>
      <c r="AU137" s="17" t="s">
        <v>99</v>
      </c>
      <c r="AY137" s="17" t="s">
        <v>198</v>
      </c>
      <c r="BE137" s="158">
        <f>IF(N137="základní",J137,0)</f>
        <v>0</v>
      </c>
      <c r="BF137" s="158">
        <f>IF(N137="snížená",J137,0)</f>
        <v>0</v>
      </c>
      <c r="BG137" s="158">
        <f>IF(N137="zákl. přenesená",J137,0)</f>
        <v>0</v>
      </c>
      <c r="BH137" s="158">
        <f>IF(N137="sníž. přenesená",J137,0)</f>
        <v>0</v>
      </c>
      <c r="BI137" s="158">
        <f>IF(N137="nulová",J137,0)</f>
        <v>0</v>
      </c>
      <c r="BJ137" s="17" t="s">
        <v>82</v>
      </c>
      <c r="BK137" s="158">
        <f>ROUND(I137*H137,2)</f>
        <v>0</v>
      </c>
      <c r="BL137" s="17" t="s">
        <v>103</v>
      </c>
      <c r="BM137" s="17" t="s">
        <v>1607</v>
      </c>
    </row>
    <row r="138" spans="2:65" s="12" customFormat="1" ht="11.25">
      <c r="B138" s="159"/>
      <c r="D138" s="160" t="s">
        <v>207</v>
      </c>
      <c r="E138" s="161" t="s">
        <v>1</v>
      </c>
      <c r="F138" s="162" t="s">
        <v>1604</v>
      </c>
      <c r="H138" s="163">
        <v>40</v>
      </c>
      <c r="I138" s="164"/>
      <c r="L138" s="159"/>
      <c r="M138" s="165"/>
      <c r="N138" s="166"/>
      <c r="O138" s="166"/>
      <c r="P138" s="166"/>
      <c r="Q138" s="166"/>
      <c r="R138" s="166"/>
      <c r="S138" s="166"/>
      <c r="T138" s="167"/>
      <c r="AT138" s="161" t="s">
        <v>207</v>
      </c>
      <c r="AU138" s="161" t="s">
        <v>99</v>
      </c>
      <c r="AV138" s="12" t="s">
        <v>84</v>
      </c>
      <c r="AW138" s="12" t="s">
        <v>36</v>
      </c>
      <c r="AX138" s="12" t="s">
        <v>75</v>
      </c>
      <c r="AY138" s="161" t="s">
        <v>198</v>
      </c>
    </row>
    <row r="139" spans="2:65" s="12" customFormat="1" ht="11.25">
      <c r="B139" s="159"/>
      <c r="D139" s="160" t="s">
        <v>207</v>
      </c>
      <c r="E139" s="161" t="s">
        <v>1</v>
      </c>
      <c r="F139" s="162" t="s">
        <v>1608</v>
      </c>
      <c r="H139" s="163">
        <v>2</v>
      </c>
      <c r="I139" s="164"/>
      <c r="L139" s="159"/>
      <c r="M139" s="165"/>
      <c r="N139" s="166"/>
      <c r="O139" s="166"/>
      <c r="P139" s="166"/>
      <c r="Q139" s="166"/>
      <c r="R139" s="166"/>
      <c r="S139" s="166"/>
      <c r="T139" s="167"/>
      <c r="AT139" s="161" t="s">
        <v>207</v>
      </c>
      <c r="AU139" s="161" t="s">
        <v>99</v>
      </c>
      <c r="AV139" s="12" t="s">
        <v>84</v>
      </c>
      <c r="AW139" s="12" t="s">
        <v>36</v>
      </c>
      <c r="AX139" s="12" t="s">
        <v>75</v>
      </c>
      <c r="AY139" s="161" t="s">
        <v>198</v>
      </c>
    </row>
    <row r="140" spans="2:65" s="14" customFormat="1" ht="11.25">
      <c r="B140" s="175"/>
      <c r="D140" s="160" t="s">
        <v>207</v>
      </c>
      <c r="E140" s="176" t="s">
        <v>1</v>
      </c>
      <c r="F140" s="177" t="s">
        <v>227</v>
      </c>
      <c r="H140" s="178">
        <v>42</v>
      </c>
      <c r="I140" s="179"/>
      <c r="L140" s="175"/>
      <c r="M140" s="180"/>
      <c r="N140" s="181"/>
      <c r="O140" s="181"/>
      <c r="P140" s="181"/>
      <c r="Q140" s="181"/>
      <c r="R140" s="181"/>
      <c r="S140" s="181"/>
      <c r="T140" s="182"/>
      <c r="AT140" s="176" t="s">
        <v>207</v>
      </c>
      <c r="AU140" s="176" t="s">
        <v>99</v>
      </c>
      <c r="AV140" s="14" t="s">
        <v>103</v>
      </c>
      <c r="AW140" s="14" t="s">
        <v>36</v>
      </c>
      <c r="AX140" s="14" t="s">
        <v>82</v>
      </c>
      <c r="AY140" s="176" t="s">
        <v>198</v>
      </c>
    </row>
    <row r="141" spans="2:65" s="11" customFormat="1" ht="22.9" customHeight="1">
      <c r="B141" s="133"/>
      <c r="D141" s="134" t="s">
        <v>74</v>
      </c>
      <c r="E141" s="144" t="s">
        <v>228</v>
      </c>
      <c r="F141" s="144" t="s">
        <v>392</v>
      </c>
      <c r="I141" s="136"/>
      <c r="J141" s="145">
        <f>BK141</f>
        <v>0</v>
      </c>
      <c r="L141" s="133"/>
      <c r="M141" s="138"/>
      <c r="N141" s="139"/>
      <c r="O141" s="139"/>
      <c r="P141" s="140">
        <f>P142+P152</f>
        <v>0</v>
      </c>
      <c r="Q141" s="139"/>
      <c r="R141" s="140">
        <f>R142+R152</f>
        <v>135.41696999999999</v>
      </c>
      <c r="S141" s="139"/>
      <c r="T141" s="141">
        <f>T142+T152</f>
        <v>0</v>
      </c>
      <c r="AR141" s="134" t="s">
        <v>82</v>
      </c>
      <c r="AT141" s="142" t="s">
        <v>74</v>
      </c>
      <c r="AU141" s="142" t="s">
        <v>82</v>
      </c>
      <c r="AY141" s="134" t="s">
        <v>198</v>
      </c>
      <c r="BK141" s="143">
        <f>BK142+BK152</f>
        <v>0</v>
      </c>
    </row>
    <row r="142" spans="2:65" s="11" customFormat="1" ht="20.85" customHeight="1">
      <c r="B142" s="133"/>
      <c r="D142" s="134" t="s">
        <v>74</v>
      </c>
      <c r="E142" s="144" t="s">
        <v>393</v>
      </c>
      <c r="F142" s="144" t="s">
        <v>394</v>
      </c>
      <c r="I142" s="136"/>
      <c r="J142" s="145">
        <f>BK142</f>
        <v>0</v>
      </c>
      <c r="L142" s="133"/>
      <c r="M142" s="138"/>
      <c r="N142" s="139"/>
      <c r="O142" s="139"/>
      <c r="P142" s="140">
        <f>SUM(P143:P151)</f>
        <v>0</v>
      </c>
      <c r="Q142" s="139"/>
      <c r="R142" s="140">
        <f>SUM(R143:R151)</f>
        <v>106.876</v>
      </c>
      <c r="S142" s="139"/>
      <c r="T142" s="141">
        <f>SUM(T143:T151)</f>
        <v>0</v>
      </c>
      <c r="AR142" s="134" t="s">
        <v>82</v>
      </c>
      <c r="AT142" s="142" t="s">
        <v>74</v>
      </c>
      <c r="AU142" s="142" t="s">
        <v>84</v>
      </c>
      <c r="AY142" s="134" t="s">
        <v>198</v>
      </c>
      <c r="BK142" s="143">
        <f>SUM(BK143:BK151)</f>
        <v>0</v>
      </c>
    </row>
    <row r="143" spans="2:65" s="1" customFormat="1" ht="16.5" customHeight="1">
      <c r="B143" s="146"/>
      <c r="C143" s="147" t="s">
        <v>268</v>
      </c>
      <c r="D143" s="147" t="s">
        <v>202</v>
      </c>
      <c r="E143" s="148" t="s">
        <v>396</v>
      </c>
      <c r="F143" s="149" t="s">
        <v>397</v>
      </c>
      <c r="G143" s="150" t="s">
        <v>242</v>
      </c>
      <c r="H143" s="151">
        <v>137.55000000000001</v>
      </c>
      <c r="I143" s="152"/>
      <c r="J143" s="153">
        <f>ROUND(I143*H143,2)</f>
        <v>0</v>
      </c>
      <c r="K143" s="149" t="s">
        <v>211</v>
      </c>
      <c r="L143" s="31"/>
      <c r="M143" s="154" t="s">
        <v>1</v>
      </c>
      <c r="N143" s="155" t="s">
        <v>46</v>
      </c>
      <c r="O143" s="50"/>
      <c r="P143" s="156">
        <f>O143*H143</f>
        <v>0</v>
      </c>
      <c r="Q143" s="156">
        <v>0</v>
      </c>
      <c r="R143" s="156">
        <f>Q143*H143</f>
        <v>0</v>
      </c>
      <c r="S143" s="156">
        <v>0</v>
      </c>
      <c r="T143" s="157">
        <f>S143*H143</f>
        <v>0</v>
      </c>
      <c r="AR143" s="17" t="s">
        <v>103</v>
      </c>
      <c r="AT143" s="17" t="s">
        <v>202</v>
      </c>
      <c r="AU143" s="17" t="s">
        <v>99</v>
      </c>
      <c r="AY143" s="17" t="s">
        <v>198</v>
      </c>
      <c r="BE143" s="158">
        <f>IF(N143="základní",J143,0)</f>
        <v>0</v>
      </c>
      <c r="BF143" s="158">
        <f>IF(N143="snížená",J143,0)</f>
        <v>0</v>
      </c>
      <c r="BG143" s="158">
        <f>IF(N143="zákl. přenesená",J143,0)</f>
        <v>0</v>
      </c>
      <c r="BH143" s="158">
        <f>IF(N143="sníž. přenesená",J143,0)</f>
        <v>0</v>
      </c>
      <c r="BI143" s="158">
        <f>IF(N143="nulová",J143,0)</f>
        <v>0</v>
      </c>
      <c r="BJ143" s="17" t="s">
        <v>82</v>
      </c>
      <c r="BK143" s="158">
        <f>ROUND(I143*H143,2)</f>
        <v>0</v>
      </c>
      <c r="BL143" s="17" t="s">
        <v>103</v>
      </c>
      <c r="BM143" s="17" t="s">
        <v>398</v>
      </c>
    </row>
    <row r="144" spans="2:65" s="13" customFormat="1" ht="11.25">
      <c r="B144" s="168"/>
      <c r="D144" s="160" t="s">
        <v>207</v>
      </c>
      <c r="E144" s="169" t="s">
        <v>1</v>
      </c>
      <c r="F144" s="170" t="s">
        <v>399</v>
      </c>
      <c r="H144" s="169" t="s">
        <v>1</v>
      </c>
      <c r="I144" s="171"/>
      <c r="L144" s="168"/>
      <c r="M144" s="172"/>
      <c r="N144" s="173"/>
      <c r="O144" s="173"/>
      <c r="P144" s="173"/>
      <c r="Q144" s="173"/>
      <c r="R144" s="173"/>
      <c r="S144" s="173"/>
      <c r="T144" s="174"/>
      <c r="AT144" s="169" t="s">
        <v>207</v>
      </c>
      <c r="AU144" s="169" t="s">
        <v>99</v>
      </c>
      <c r="AV144" s="13" t="s">
        <v>82</v>
      </c>
      <c r="AW144" s="13" t="s">
        <v>36</v>
      </c>
      <c r="AX144" s="13" t="s">
        <v>75</v>
      </c>
      <c r="AY144" s="169" t="s">
        <v>198</v>
      </c>
    </row>
    <row r="145" spans="2:65" s="12" customFormat="1" ht="11.25">
      <c r="B145" s="159"/>
      <c r="D145" s="160" t="s">
        <v>207</v>
      </c>
      <c r="E145" s="161" t="s">
        <v>1</v>
      </c>
      <c r="F145" s="162" t="s">
        <v>1609</v>
      </c>
      <c r="H145" s="163">
        <v>137.55000000000001</v>
      </c>
      <c r="I145" s="164"/>
      <c r="L145" s="159"/>
      <c r="M145" s="165"/>
      <c r="N145" s="166"/>
      <c r="O145" s="166"/>
      <c r="P145" s="166"/>
      <c r="Q145" s="166"/>
      <c r="R145" s="166"/>
      <c r="S145" s="166"/>
      <c r="T145" s="167"/>
      <c r="AT145" s="161" t="s">
        <v>207</v>
      </c>
      <c r="AU145" s="161" t="s">
        <v>99</v>
      </c>
      <c r="AV145" s="12" t="s">
        <v>84</v>
      </c>
      <c r="AW145" s="12" t="s">
        <v>36</v>
      </c>
      <c r="AX145" s="12" t="s">
        <v>82</v>
      </c>
      <c r="AY145" s="161" t="s">
        <v>198</v>
      </c>
    </row>
    <row r="146" spans="2:65" s="1" customFormat="1" ht="16.5" customHeight="1">
      <c r="B146" s="146"/>
      <c r="C146" s="147" t="s">
        <v>276</v>
      </c>
      <c r="D146" s="147" t="s">
        <v>202</v>
      </c>
      <c r="E146" s="148" t="s">
        <v>410</v>
      </c>
      <c r="F146" s="149" t="s">
        <v>411</v>
      </c>
      <c r="G146" s="150" t="s">
        <v>242</v>
      </c>
      <c r="H146" s="151">
        <v>290.82</v>
      </c>
      <c r="I146" s="152"/>
      <c r="J146" s="153">
        <f>ROUND(I146*H146,2)</f>
        <v>0</v>
      </c>
      <c r="K146" s="149" t="s">
        <v>211</v>
      </c>
      <c r="L146" s="31"/>
      <c r="M146" s="154" t="s">
        <v>1</v>
      </c>
      <c r="N146" s="155" t="s">
        <v>46</v>
      </c>
      <c r="O146" s="50"/>
      <c r="P146" s="156">
        <f>O146*H146</f>
        <v>0</v>
      </c>
      <c r="Q146" s="156">
        <v>0</v>
      </c>
      <c r="R146" s="156">
        <f>Q146*H146</f>
        <v>0</v>
      </c>
      <c r="S146" s="156">
        <v>0</v>
      </c>
      <c r="T146" s="157">
        <f>S146*H146</f>
        <v>0</v>
      </c>
      <c r="AR146" s="17" t="s">
        <v>103</v>
      </c>
      <c r="AT146" s="17" t="s">
        <v>202</v>
      </c>
      <c r="AU146" s="17" t="s">
        <v>99</v>
      </c>
      <c r="AY146" s="17" t="s">
        <v>198</v>
      </c>
      <c r="BE146" s="158">
        <f>IF(N146="základní",J146,0)</f>
        <v>0</v>
      </c>
      <c r="BF146" s="158">
        <f>IF(N146="snížená",J146,0)</f>
        <v>0</v>
      </c>
      <c r="BG146" s="158">
        <f>IF(N146="zákl. přenesená",J146,0)</f>
        <v>0</v>
      </c>
      <c r="BH146" s="158">
        <f>IF(N146="sníž. přenesená",J146,0)</f>
        <v>0</v>
      </c>
      <c r="BI146" s="158">
        <f>IF(N146="nulová",J146,0)</f>
        <v>0</v>
      </c>
      <c r="BJ146" s="17" t="s">
        <v>82</v>
      </c>
      <c r="BK146" s="158">
        <f>ROUND(I146*H146,2)</f>
        <v>0</v>
      </c>
      <c r="BL146" s="17" t="s">
        <v>103</v>
      </c>
      <c r="BM146" s="17" t="s">
        <v>412</v>
      </c>
    </row>
    <row r="147" spans="2:65" s="13" customFormat="1" ht="11.25">
      <c r="B147" s="168"/>
      <c r="D147" s="160" t="s">
        <v>207</v>
      </c>
      <c r="E147" s="169" t="s">
        <v>1</v>
      </c>
      <c r="F147" s="170" t="s">
        <v>413</v>
      </c>
      <c r="H147" s="169" t="s">
        <v>1</v>
      </c>
      <c r="I147" s="171"/>
      <c r="L147" s="168"/>
      <c r="M147" s="172"/>
      <c r="N147" s="173"/>
      <c r="O147" s="173"/>
      <c r="P147" s="173"/>
      <c r="Q147" s="173"/>
      <c r="R147" s="173"/>
      <c r="S147" s="173"/>
      <c r="T147" s="174"/>
      <c r="AT147" s="169" t="s">
        <v>207</v>
      </c>
      <c r="AU147" s="169" t="s">
        <v>99</v>
      </c>
      <c r="AV147" s="13" t="s">
        <v>82</v>
      </c>
      <c r="AW147" s="13" t="s">
        <v>36</v>
      </c>
      <c r="AX147" s="13" t="s">
        <v>75</v>
      </c>
      <c r="AY147" s="169" t="s">
        <v>198</v>
      </c>
    </row>
    <row r="148" spans="2:65" s="12" customFormat="1" ht="11.25">
      <c r="B148" s="159"/>
      <c r="D148" s="160" t="s">
        <v>207</v>
      </c>
      <c r="E148" s="161" t="s">
        <v>1</v>
      </c>
      <c r="F148" s="162" t="s">
        <v>1610</v>
      </c>
      <c r="H148" s="163">
        <v>290.82</v>
      </c>
      <c r="I148" s="164"/>
      <c r="L148" s="159"/>
      <c r="M148" s="165"/>
      <c r="N148" s="166"/>
      <c r="O148" s="166"/>
      <c r="P148" s="166"/>
      <c r="Q148" s="166"/>
      <c r="R148" s="166"/>
      <c r="S148" s="166"/>
      <c r="T148" s="167"/>
      <c r="AT148" s="161" t="s">
        <v>207</v>
      </c>
      <c r="AU148" s="161" t="s">
        <v>99</v>
      </c>
      <c r="AV148" s="12" t="s">
        <v>84</v>
      </c>
      <c r="AW148" s="12" t="s">
        <v>36</v>
      </c>
      <c r="AX148" s="12" t="s">
        <v>82</v>
      </c>
      <c r="AY148" s="161" t="s">
        <v>198</v>
      </c>
    </row>
    <row r="149" spans="2:65" s="1" customFormat="1" ht="16.5" customHeight="1">
      <c r="B149" s="146"/>
      <c r="C149" s="191" t="s">
        <v>281</v>
      </c>
      <c r="D149" s="191" t="s">
        <v>329</v>
      </c>
      <c r="E149" s="192" t="s">
        <v>423</v>
      </c>
      <c r="F149" s="193" t="s">
        <v>424</v>
      </c>
      <c r="G149" s="194" t="s">
        <v>236</v>
      </c>
      <c r="H149" s="195">
        <v>106.876</v>
      </c>
      <c r="I149" s="196"/>
      <c r="J149" s="197">
        <f>ROUND(I149*H149,2)</f>
        <v>0</v>
      </c>
      <c r="K149" s="193" t="s">
        <v>211</v>
      </c>
      <c r="L149" s="198"/>
      <c r="M149" s="199" t="s">
        <v>1</v>
      </c>
      <c r="N149" s="200" t="s">
        <v>46</v>
      </c>
      <c r="O149" s="50"/>
      <c r="P149" s="156">
        <f>O149*H149</f>
        <v>0</v>
      </c>
      <c r="Q149" s="156">
        <v>1</v>
      </c>
      <c r="R149" s="156">
        <f>Q149*H149</f>
        <v>106.876</v>
      </c>
      <c r="S149" s="156">
        <v>0</v>
      </c>
      <c r="T149" s="157">
        <f>S149*H149</f>
        <v>0</v>
      </c>
      <c r="AR149" s="17" t="s">
        <v>250</v>
      </c>
      <c r="AT149" s="17" t="s">
        <v>329</v>
      </c>
      <c r="AU149" s="17" t="s">
        <v>99</v>
      </c>
      <c r="AY149" s="17" t="s">
        <v>198</v>
      </c>
      <c r="BE149" s="158">
        <f>IF(N149="základní",J149,0)</f>
        <v>0</v>
      </c>
      <c r="BF149" s="158">
        <f>IF(N149="snížená",J149,0)</f>
        <v>0</v>
      </c>
      <c r="BG149" s="158">
        <f>IF(N149="zákl. přenesená",J149,0)</f>
        <v>0</v>
      </c>
      <c r="BH149" s="158">
        <f>IF(N149="sníž. přenesená",J149,0)</f>
        <v>0</v>
      </c>
      <c r="BI149" s="158">
        <f>IF(N149="nulová",J149,0)</f>
        <v>0</v>
      </c>
      <c r="BJ149" s="17" t="s">
        <v>82</v>
      </c>
      <c r="BK149" s="158">
        <f>ROUND(I149*H149,2)</f>
        <v>0</v>
      </c>
      <c r="BL149" s="17" t="s">
        <v>103</v>
      </c>
      <c r="BM149" s="17" t="s">
        <v>425</v>
      </c>
    </row>
    <row r="150" spans="2:65" s="13" customFormat="1" ht="11.25">
      <c r="B150" s="168"/>
      <c r="D150" s="160" t="s">
        <v>207</v>
      </c>
      <c r="E150" s="169" t="s">
        <v>1</v>
      </c>
      <c r="F150" s="170" t="s">
        <v>426</v>
      </c>
      <c r="H150" s="169" t="s">
        <v>1</v>
      </c>
      <c r="I150" s="171"/>
      <c r="L150" s="168"/>
      <c r="M150" s="172"/>
      <c r="N150" s="173"/>
      <c r="O150" s="173"/>
      <c r="P150" s="173"/>
      <c r="Q150" s="173"/>
      <c r="R150" s="173"/>
      <c r="S150" s="173"/>
      <c r="T150" s="174"/>
      <c r="AT150" s="169" t="s">
        <v>207</v>
      </c>
      <c r="AU150" s="169" t="s">
        <v>99</v>
      </c>
      <c r="AV150" s="13" t="s">
        <v>82</v>
      </c>
      <c r="AW150" s="13" t="s">
        <v>36</v>
      </c>
      <c r="AX150" s="13" t="s">
        <v>75</v>
      </c>
      <c r="AY150" s="169" t="s">
        <v>198</v>
      </c>
    </row>
    <row r="151" spans="2:65" s="12" customFormat="1" ht="11.25">
      <c r="B151" s="159"/>
      <c r="D151" s="160" t="s">
        <v>207</v>
      </c>
      <c r="E151" s="161" t="s">
        <v>1</v>
      </c>
      <c r="F151" s="162" t="s">
        <v>1611</v>
      </c>
      <c r="H151" s="163">
        <v>106.876</v>
      </c>
      <c r="I151" s="164"/>
      <c r="L151" s="159"/>
      <c r="M151" s="165"/>
      <c r="N151" s="166"/>
      <c r="O151" s="166"/>
      <c r="P151" s="166"/>
      <c r="Q151" s="166"/>
      <c r="R151" s="166"/>
      <c r="S151" s="166"/>
      <c r="T151" s="167"/>
      <c r="AT151" s="161" t="s">
        <v>207</v>
      </c>
      <c r="AU151" s="161" t="s">
        <v>99</v>
      </c>
      <c r="AV151" s="12" t="s">
        <v>84</v>
      </c>
      <c r="AW151" s="12" t="s">
        <v>36</v>
      </c>
      <c r="AX151" s="12" t="s">
        <v>82</v>
      </c>
      <c r="AY151" s="161" t="s">
        <v>198</v>
      </c>
    </row>
    <row r="152" spans="2:65" s="11" customFormat="1" ht="20.85" customHeight="1">
      <c r="B152" s="133"/>
      <c r="D152" s="134" t="s">
        <v>74</v>
      </c>
      <c r="E152" s="144" t="s">
        <v>468</v>
      </c>
      <c r="F152" s="144" t="s">
        <v>469</v>
      </c>
      <c r="I152" s="136"/>
      <c r="J152" s="145">
        <f>BK152</f>
        <v>0</v>
      </c>
      <c r="L152" s="133"/>
      <c r="M152" s="138"/>
      <c r="N152" s="139"/>
      <c r="O152" s="139"/>
      <c r="P152" s="140">
        <f>SUM(P153:P166)</f>
        <v>0</v>
      </c>
      <c r="Q152" s="139"/>
      <c r="R152" s="140">
        <f>SUM(R153:R166)</f>
        <v>28.540969999999998</v>
      </c>
      <c r="S152" s="139"/>
      <c r="T152" s="141">
        <f>SUM(T153:T166)</f>
        <v>0</v>
      </c>
      <c r="AR152" s="134" t="s">
        <v>82</v>
      </c>
      <c r="AT152" s="142" t="s">
        <v>74</v>
      </c>
      <c r="AU152" s="142" t="s">
        <v>84</v>
      </c>
      <c r="AY152" s="134" t="s">
        <v>198</v>
      </c>
      <c r="BK152" s="143">
        <f>SUM(BK153:BK166)</f>
        <v>0</v>
      </c>
    </row>
    <row r="153" spans="2:65" s="1" customFormat="1" ht="16.5" customHeight="1">
      <c r="B153" s="146"/>
      <c r="C153" s="147" t="s">
        <v>286</v>
      </c>
      <c r="D153" s="147" t="s">
        <v>202</v>
      </c>
      <c r="E153" s="148" t="s">
        <v>471</v>
      </c>
      <c r="F153" s="149" t="s">
        <v>472</v>
      </c>
      <c r="G153" s="150" t="s">
        <v>242</v>
      </c>
      <c r="H153" s="151">
        <v>131</v>
      </c>
      <c r="I153" s="152"/>
      <c r="J153" s="153">
        <f>ROUND(I153*H153,2)</f>
        <v>0</v>
      </c>
      <c r="K153" s="149" t="s">
        <v>211</v>
      </c>
      <c r="L153" s="31"/>
      <c r="M153" s="154" t="s">
        <v>1</v>
      </c>
      <c r="N153" s="155" t="s">
        <v>46</v>
      </c>
      <c r="O153" s="50"/>
      <c r="P153" s="156">
        <f>O153*H153</f>
        <v>0</v>
      </c>
      <c r="Q153" s="156">
        <v>8.4250000000000005E-2</v>
      </c>
      <c r="R153" s="156">
        <f>Q153*H153</f>
        <v>11.036750000000001</v>
      </c>
      <c r="S153" s="156">
        <v>0</v>
      </c>
      <c r="T153" s="157">
        <f>S153*H153</f>
        <v>0</v>
      </c>
      <c r="AR153" s="17" t="s">
        <v>103</v>
      </c>
      <c r="AT153" s="17" t="s">
        <v>202</v>
      </c>
      <c r="AU153" s="17" t="s">
        <v>99</v>
      </c>
      <c r="AY153" s="17" t="s">
        <v>198</v>
      </c>
      <c r="BE153" s="158">
        <f>IF(N153="základní",J153,0)</f>
        <v>0</v>
      </c>
      <c r="BF153" s="158">
        <f>IF(N153="snížená",J153,0)</f>
        <v>0</v>
      </c>
      <c r="BG153" s="158">
        <f>IF(N153="zákl. přenesená",J153,0)</f>
        <v>0</v>
      </c>
      <c r="BH153" s="158">
        <f>IF(N153="sníž. přenesená",J153,0)</f>
        <v>0</v>
      </c>
      <c r="BI153" s="158">
        <f>IF(N153="nulová",J153,0)</f>
        <v>0</v>
      </c>
      <c r="BJ153" s="17" t="s">
        <v>82</v>
      </c>
      <c r="BK153" s="158">
        <f>ROUND(I153*H153,2)</f>
        <v>0</v>
      </c>
      <c r="BL153" s="17" t="s">
        <v>103</v>
      </c>
      <c r="BM153" s="17" t="s">
        <v>473</v>
      </c>
    </row>
    <row r="154" spans="2:65" s="12" customFormat="1" ht="11.25">
      <c r="B154" s="159"/>
      <c r="D154" s="160" t="s">
        <v>207</v>
      </c>
      <c r="E154" s="161" t="s">
        <v>1</v>
      </c>
      <c r="F154" s="162" t="s">
        <v>1612</v>
      </c>
      <c r="H154" s="163">
        <v>131</v>
      </c>
      <c r="I154" s="164"/>
      <c r="L154" s="159"/>
      <c r="M154" s="165"/>
      <c r="N154" s="166"/>
      <c r="O154" s="166"/>
      <c r="P154" s="166"/>
      <c r="Q154" s="166"/>
      <c r="R154" s="166"/>
      <c r="S154" s="166"/>
      <c r="T154" s="167"/>
      <c r="AT154" s="161" t="s">
        <v>207</v>
      </c>
      <c r="AU154" s="161" t="s">
        <v>99</v>
      </c>
      <c r="AV154" s="12" t="s">
        <v>84</v>
      </c>
      <c r="AW154" s="12" t="s">
        <v>36</v>
      </c>
      <c r="AX154" s="12" t="s">
        <v>82</v>
      </c>
      <c r="AY154" s="161" t="s">
        <v>198</v>
      </c>
    </row>
    <row r="155" spans="2:65" s="1" customFormat="1" ht="16.5" customHeight="1">
      <c r="B155" s="146"/>
      <c r="C155" s="191" t="s">
        <v>291</v>
      </c>
      <c r="D155" s="191" t="s">
        <v>329</v>
      </c>
      <c r="E155" s="192" t="s">
        <v>476</v>
      </c>
      <c r="F155" s="193" t="s">
        <v>477</v>
      </c>
      <c r="G155" s="194" t="s">
        <v>242</v>
      </c>
      <c r="H155" s="195">
        <v>130.96799999999999</v>
      </c>
      <c r="I155" s="196"/>
      <c r="J155" s="197">
        <f>ROUND(I155*H155,2)</f>
        <v>0</v>
      </c>
      <c r="K155" s="193" t="s">
        <v>211</v>
      </c>
      <c r="L155" s="198"/>
      <c r="M155" s="199" t="s">
        <v>1</v>
      </c>
      <c r="N155" s="200" t="s">
        <v>46</v>
      </c>
      <c r="O155" s="50"/>
      <c r="P155" s="156">
        <f>O155*H155</f>
        <v>0</v>
      </c>
      <c r="Q155" s="156">
        <v>0.13100000000000001</v>
      </c>
      <c r="R155" s="156">
        <f>Q155*H155</f>
        <v>17.156807999999998</v>
      </c>
      <c r="S155" s="156">
        <v>0</v>
      </c>
      <c r="T155" s="157">
        <f>S155*H155</f>
        <v>0</v>
      </c>
      <c r="AR155" s="17" t="s">
        <v>250</v>
      </c>
      <c r="AT155" s="17" t="s">
        <v>329</v>
      </c>
      <c r="AU155" s="17" t="s">
        <v>99</v>
      </c>
      <c r="AY155" s="17" t="s">
        <v>198</v>
      </c>
      <c r="BE155" s="158">
        <f>IF(N155="základní",J155,0)</f>
        <v>0</v>
      </c>
      <c r="BF155" s="158">
        <f>IF(N155="snížená",J155,0)</f>
        <v>0</v>
      </c>
      <c r="BG155" s="158">
        <f>IF(N155="zákl. přenesená",J155,0)</f>
        <v>0</v>
      </c>
      <c r="BH155" s="158">
        <f>IF(N155="sníž. přenesená",J155,0)</f>
        <v>0</v>
      </c>
      <c r="BI155" s="158">
        <f>IF(N155="nulová",J155,0)</f>
        <v>0</v>
      </c>
      <c r="BJ155" s="17" t="s">
        <v>82</v>
      </c>
      <c r="BK155" s="158">
        <f>ROUND(I155*H155,2)</f>
        <v>0</v>
      </c>
      <c r="BL155" s="17" t="s">
        <v>103</v>
      </c>
      <c r="BM155" s="17" t="s">
        <v>478</v>
      </c>
    </row>
    <row r="156" spans="2:65" s="12" customFormat="1" ht="11.25">
      <c r="B156" s="159"/>
      <c r="D156" s="160" t="s">
        <v>207</v>
      </c>
      <c r="E156" s="161" t="s">
        <v>1</v>
      </c>
      <c r="F156" s="162" t="s">
        <v>1612</v>
      </c>
      <c r="H156" s="163">
        <v>131</v>
      </c>
      <c r="I156" s="164"/>
      <c r="L156" s="159"/>
      <c r="M156" s="165"/>
      <c r="N156" s="166"/>
      <c r="O156" s="166"/>
      <c r="P156" s="166"/>
      <c r="Q156" s="166"/>
      <c r="R156" s="166"/>
      <c r="S156" s="166"/>
      <c r="T156" s="167"/>
      <c r="AT156" s="161" t="s">
        <v>207</v>
      </c>
      <c r="AU156" s="161" t="s">
        <v>99</v>
      </c>
      <c r="AV156" s="12" t="s">
        <v>84</v>
      </c>
      <c r="AW156" s="12" t="s">
        <v>36</v>
      </c>
      <c r="AX156" s="12" t="s">
        <v>75</v>
      </c>
      <c r="AY156" s="161" t="s">
        <v>198</v>
      </c>
    </row>
    <row r="157" spans="2:65" s="12" customFormat="1" ht="11.25">
      <c r="B157" s="159"/>
      <c r="D157" s="160" t="s">
        <v>207</v>
      </c>
      <c r="E157" s="161" t="s">
        <v>1</v>
      </c>
      <c r="F157" s="162" t="s">
        <v>1613</v>
      </c>
      <c r="H157" s="163">
        <v>-2.6</v>
      </c>
      <c r="I157" s="164"/>
      <c r="L157" s="159"/>
      <c r="M157" s="165"/>
      <c r="N157" s="166"/>
      <c r="O157" s="166"/>
      <c r="P157" s="166"/>
      <c r="Q157" s="166"/>
      <c r="R157" s="166"/>
      <c r="S157" s="166"/>
      <c r="T157" s="167"/>
      <c r="AT157" s="161" t="s">
        <v>207</v>
      </c>
      <c r="AU157" s="161" t="s">
        <v>99</v>
      </c>
      <c r="AV157" s="12" t="s">
        <v>84</v>
      </c>
      <c r="AW157" s="12" t="s">
        <v>36</v>
      </c>
      <c r="AX157" s="12" t="s">
        <v>75</v>
      </c>
      <c r="AY157" s="161" t="s">
        <v>198</v>
      </c>
    </row>
    <row r="158" spans="2:65" s="15" customFormat="1" ht="11.25">
      <c r="B158" s="183"/>
      <c r="D158" s="160" t="s">
        <v>207</v>
      </c>
      <c r="E158" s="184" t="s">
        <v>1</v>
      </c>
      <c r="F158" s="185" t="s">
        <v>258</v>
      </c>
      <c r="H158" s="186">
        <v>128.4</v>
      </c>
      <c r="I158" s="187"/>
      <c r="L158" s="183"/>
      <c r="M158" s="188"/>
      <c r="N158" s="189"/>
      <c r="O158" s="189"/>
      <c r="P158" s="189"/>
      <c r="Q158" s="189"/>
      <c r="R158" s="189"/>
      <c r="S158" s="189"/>
      <c r="T158" s="190"/>
      <c r="AT158" s="184" t="s">
        <v>207</v>
      </c>
      <c r="AU158" s="184" t="s">
        <v>99</v>
      </c>
      <c r="AV158" s="15" t="s">
        <v>99</v>
      </c>
      <c r="AW158" s="15" t="s">
        <v>36</v>
      </c>
      <c r="AX158" s="15" t="s">
        <v>75</v>
      </c>
      <c r="AY158" s="184" t="s">
        <v>198</v>
      </c>
    </row>
    <row r="159" spans="2:65" s="12" customFormat="1" ht="11.25">
      <c r="B159" s="159"/>
      <c r="D159" s="160" t="s">
        <v>207</v>
      </c>
      <c r="E159" s="161" t="s">
        <v>1</v>
      </c>
      <c r="F159" s="162" t="s">
        <v>1614</v>
      </c>
      <c r="H159" s="163">
        <v>2.5680000000000001</v>
      </c>
      <c r="I159" s="164"/>
      <c r="L159" s="159"/>
      <c r="M159" s="165"/>
      <c r="N159" s="166"/>
      <c r="O159" s="166"/>
      <c r="P159" s="166"/>
      <c r="Q159" s="166"/>
      <c r="R159" s="166"/>
      <c r="S159" s="166"/>
      <c r="T159" s="167"/>
      <c r="AT159" s="161" t="s">
        <v>207</v>
      </c>
      <c r="AU159" s="161" t="s">
        <v>99</v>
      </c>
      <c r="AV159" s="12" t="s">
        <v>84</v>
      </c>
      <c r="AW159" s="12" t="s">
        <v>36</v>
      </c>
      <c r="AX159" s="12" t="s">
        <v>75</v>
      </c>
      <c r="AY159" s="161" t="s">
        <v>198</v>
      </c>
    </row>
    <row r="160" spans="2:65" s="14" customFormat="1" ht="11.25">
      <c r="B160" s="175"/>
      <c r="D160" s="160" t="s">
        <v>207</v>
      </c>
      <c r="E160" s="176" t="s">
        <v>1</v>
      </c>
      <c r="F160" s="177" t="s">
        <v>227</v>
      </c>
      <c r="H160" s="178">
        <v>130.96799999999999</v>
      </c>
      <c r="I160" s="179"/>
      <c r="L160" s="175"/>
      <c r="M160" s="180"/>
      <c r="N160" s="181"/>
      <c r="O160" s="181"/>
      <c r="P160" s="181"/>
      <c r="Q160" s="181"/>
      <c r="R160" s="181"/>
      <c r="S160" s="181"/>
      <c r="T160" s="182"/>
      <c r="AT160" s="176" t="s">
        <v>207</v>
      </c>
      <c r="AU160" s="176" t="s">
        <v>99</v>
      </c>
      <c r="AV160" s="14" t="s">
        <v>103</v>
      </c>
      <c r="AW160" s="14" t="s">
        <v>36</v>
      </c>
      <c r="AX160" s="14" t="s">
        <v>82</v>
      </c>
      <c r="AY160" s="176" t="s">
        <v>198</v>
      </c>
    </row>
    <row r="161" spans="2:65" s="1" customFormat="1" ht="16.5" customHeight="1">
      <c r="B161" s="146"/>
      <c r="C161" s="147" t="s">
        <v>8</v>
      </c>
      <c r="D161" s="147" t="s">
        <v>202</v>
      </c>
      <c r="E161" s="148" t="s">
        <v>1311</v>
      </c>
      <c r="F161" s="149" t="s">
        <v>1312</v>
      </c>
      <c r="G161" s="150" t="s">
        <v>242</v>
      </c>
      <c r="H161" s="151">
        <v>2.6</v>
      </c>
      <c r="I161" s="152"/>
      <c r="J161" s="153">
        <f>ROUND(I161*H161,2)</f>
        <v>0</v>
      </c>
      <c r="K161" s="149" t="s">
        <v>211</v>
      </c>
      <c r="L161" s="31"/>
      <c r="M161" s="154" t="s">
        <v>1</v>
      </c>
      <c r="N161" s="155" t="s">
        <v>46</v>
      </c>
      <c r="O161" s="50"/>
      <c r="P161" s="156">
        <f>O161*H161</f>
        <v>0</v>
      </c>
      <c r="Q161" s="156">
        <v>0</v>
      </c>
      <c r="R161" s="156">
        <f>Q161*H161</f>
        <v>0</v>
      </c>
      <c r="S161" s="156">
        <v>0</v>
      </c>
      <c r="T161" s="157">
        <f>S161*H161</f>
        <v>0</v>
      </c>
      <c r="AR161" s="17" t="s">
        <v>103</v>
      </c>
      <c r="AT161" s="17" t="s">
        <v>202</v>
      </c>
      <c r="AU161" s="17" t="s">
        <v>99</v>
      </c>
      <c r="AY161" s="17" t="s">
        <v>198</v>
      </c>
      <c r="BE161" s="158">
        <f>IF(N161="základní",J161,0)</f>
        <v>0</v>
      </c>
      <c r="BF161" s="158">
        <f>IF(N161="snížená",J161,0)</f>
        <v>0</v>
      </c>
      <c r="BG161" s="158">
        <f>IF(N161="zákl. přenesená",J161,0)</f>
        <v>0</v>
      </c>
      <c r="BH161" s="158">
        <f>IF(N161="sníž. přenesená",J161,0)</f>
        <v>0</v>
      </c>
      <c r="BI161" s="158">
        <f>IF(N161="nulová",J161,0)</f>
        <v>0</v>
      </c>
      <c r="BJ161" s="17" t="s">
        <v>82</v>
      </c>
      <c r="BK161" s="158">
        <f>ROUND(I161*H161,2)</f>
        <v>0</v>
      </c>
      <c r="BL161" s="17" t="s">
        <v>103</v>
      </c>
      <c r="BM161" s="17" t="s">
        <v>1615</v>
      </c>
    </row>
    <row r="162" spans="2:65" s="12" customFormat="1" ht="11.25">
      <c r="B162" s="159"/>
      <c r="D162" s="160" t="s">
        <v>207</v>
      </c>
      <c r="E162" s="161" t="s">
        <v>1</v>
      </c>
      <c r="F162" s="162" t="s">
        <v>1616</v>
      </c>
      <c r="H162" s="163">
        <v>2.6</v>
      </c>
      <c r="I162" s="164"/>
      <c r="L162" s="159"/>
      <c r="M162" s="165"/>
      <c r="N162" s="166"/>
      <c r="O162" s="166"/>
      <c r="P162" s="166"/>
      <c r="Q162" s="166"/>
      <c r="R162" s="166"/>
      <c r="S162" s="166"/>
      <c r="T162" s="167"/>
      <c r="AT162" s="161" t="s">
        <v>207</v>
      </c>
      <c r="AU162" s="161" t="s">
        <v>99</v>
      </c>
      <c r="AV162" s="12" t="s">
        <v>84</v>
      </c>
      <c r="AW162" s="12" t="s">
        <v>36</v>
      </c>
      <c r="AX162" s="12" t="s">
        <v>82</v>
      </c>
      <c r="AY162" s="161" t="s">
        <v>198</v>
      </c>
    </row>
    <row r="163" spans="2:65" s="1" customFormat="1" ht="16.5" customHeight="1">
      <c r="B163" s="146"/>
      <c r="C163" s="191" t="s">
        <v>301</v>
      </c>
      <c r="D163" s="191" t="s">
        <v>329</v>
      </c>
      <c r="E163" s="192" t="s">
        <v>1315</v>
      </c>
      <c r="F163" s="193" t="s">
        <v>1316</v>
      </c>
      <c r="G163" s="194" t="s">
        <v>242</v>
      </c>
      <c r="H163" s="195">
        <v>2.6520000000000001</v>
      </c>
      <c r="I163" s="196"/>
      <c r="J163" s="197">
        <f>ROUND(I163*H163,2)</f>
        <v>0</v>
      </c>
      <c r="K163" s="193" t="s">
        <v>211</v>
      </c>
      <c r="L163" s="198"/>
      <c r="M163" s="199" t="s">
        <v>1</v>
      </c>
      <c r="N163" s="200" t="s">
        <v>46</v>
      </c>
      <c r="O163" s="50"/>
      <c r="P163" s="156">
        <f>O163*H163</f>
        <v>0</v>
      </c>
      <c r="Q163" s="156">
        <v>0.13100000000000001</v>
      </c>
      <c r="R163" s="156">
        <f>Q163*H163</f>
        <v>0.34741200000000005</v>
      </c>
      <c r="S163" s="156">
        <v>0</v>
      </c>
      <c r="T163" s="157">
        <f>S163*H163</f>
        <v>0</v>
      </c>
      <c r="AR163" s="17" t="s">
        <v>250</v>
      </c>
      <c r="AT163" s="17" t="s">
        <v>329</v>
      </c>
      <c r="AU163" s="17" t="s">
        <v>99</v>
      </c>
      <c r="AY163" s="17" t="s">
        <v>198</v>
      </c>
      <c r="BE163" s="158">
        <f>IF(N163="základní",J163,0)</f>
        <v>0</v>
      </c>
      <c r="BF163" s="158">
        <f>IF(N163="snížená",J163,0)</f>
        <v>0</v>
      </c>
      <c r="BG163" s="158">
        <f>IF(N163="zákl. přenesená",J163,0)</f>
        <v>0</v>
      </c>
      <c r="BH163" s="158">
        <f>IF(N163="sníž. přenesená",J163,0)</f>
        <v>0</v>
      </c>
      <c r="BI163" s="158">
        <f>IF(N163="nulová",J163,0)</f>
        <v>0</v>
      </c>
      <c r="BJ163" s="17" t="s">
        <v>82</v>
      </c>
      <c r="BK163" s="158">
        <f>ROUND(I163*H163,2)</f>
        <v>0</v>
      </c>
      <c r="BL163" s="17" t="s">
        <v>103</v>
      </c>
      <c r="BM163" s="17" t="s">
        <v>1617</v>
      </c>
    </row>
    <row r="164" spans="2:65" s="12" customFormat="1" ht="11.25">
      <c r="B164" s="159"/>
      <c r="D164" s="160" t="s">
        <v>207</v>
      </c>
      <c r="E164" s="161" t="s">
        <v>1</v>
      </c>
      <c r="F164" s="162" t="s">
        <v>1616</v>
      </c>
      <c r="H164" s="163">
        <v>2.6</v>
      </c>
      <c r="I164" s="164"/>
      <c r="L164" s="159"/>
      <c r="M164" s="165"/>
      <c r="N164" s="166"/>
      <c r="O164" s="166"/>
      <c r="P164" s="166"/>
      <c r="Q164" s="166"/>
      <c r="R164" s="166"/>
      <c r="S164" s="166"/>
      <c r="T164" s="167"/>
      <c r="AT164" s="161" t="s">
        <v>207</v>
      </c>
      <c r="AU164" s="161" t="s">
        <v>99</v>
      </c>
      <c r="AV164" s="12" t="s">
        <v>84</v>
      </c>
      <c r="AW164" s="12" t="s">
        <v>36</v>
      </c>
      <c r="AX164" s="12" t="s">
        <v>75</v>
      </c>
      <c r="AY164" s="161" t="s">
        <v>198</v>
      </c>
    </row>
    <row r="165" spans="2:65" s="12" customFormat="1" ht="11.25">
      <c r="B165" s="159"/>
      <c r="D165" s="160" t="s">
        <v>207</v>
      </c>
      <c r="E165" s="161" t="s">
        <v>1</v>
      </c>
      <c r="F165" s="162" t="s">
        <v>1618</v>
      </c>
      <c r="H165" s="163">
        <v>5.1999999999999998E-2</v>
      </c>
      <c r="I165" s="164"/>
      <c r="L165" s="159"/>
      <c r="M165" s="165"/>
      <c r="N165" s="166"/>
      <c r="O165" s="166"/>
      <c r="P165" s="166"/>
      <c r="Q165" s="166"/>
      <c r="R165" s="166"/>
      <c r="S165" s="166"/>
      <c r="T165" s="167"/>
      <c r="AT165" s="161" t="s">
        <v>207</v>
      </c>
      <c r="AU165" s="161" t="s">
        <v>99</v>
      </c>
      <c r="AV165" s="12" t="s">
        <v>84</v>
      </c>
      <c r="AW165" s="12" t="s">
        <v>36</v>
      </c>
      <c r="AX165" s="12" t="s">
        <v>75</v>
      </c>
      <c r="AY165" s="161" t="s">
        <v>198</v>
      </c>
    </row>
    <row r="166" spans="2:65" s="14" customFormat="1" ht="11.25">
      <c r="B166" s="175"/>
      <c r="D166" s="160" t="s">
        <v>207</v>
      </c>
      <c r="E166" s="176" t="s">
        <v>1</v>
      </c>
      <c r="F166" s="177" t="s">
        <v>227</v>
      </c>
      <c r="H166" s="178">
        <v>2.6520000000000001</v>
      </c>
      <c r="I166" s="179"/>
      <c r="L166" s="175"/>
      <c r="M166" s="180"/>
      <c r="N166" s="181"/>
      <c r="O166" s="181"/>
      <c r="P166" s="181"/>
      <c r="Q166" s="181"/>
      <c r="R166" s="181"/>
      <c r="S166" s="181"/>
      <c r="T166" s="182"/>
      <c r="AT166" s="176" t="s">
        <v>207</v>
      </c>
      <c r="AU166" s="176" t="s">
        <v>99</v>
      </c>
      <c r="AV166" s="14" t="s">
        <v>103</v>
      </c>
      <c r="AW166" s="14" t="s">
        <v>36</v>
      </c>
      <c r="AX166" s="14" t="s">
        <v>82</v>
      </c>
      <c r="AY166" s="176" t="s">
        <v>198</v>
      </c>
    </row>
    <row r="167" spans="2:65" s="11" customFormat="1" ht="22.9" customHeight="1">
      <c r="B167" s="133"/>
      <c r="D167" s="134" t="s">
        <v>74</v>
      </c>
      <c r="E167" s="144" t="s">
        <v>263</v>
      </c>
      <c r="F167" s="144" t="s">
        <v>612</v>
      </c>
      <c r="I167" s="136"/>
      <c r="J167" s="145">
        <f>BK167</f>
        <v>0</v>
      </c>
      <c r="L167" s="133"/>
      <c r="M167" s="138"/>
      <c r="N167" s="139"/>
      <c r="O167" s="139"/>
      <c r="P167" s="140">
        <f>P168+P174+P181+P192</f>
        <v>0</v>
      </c>
      <c r="Q167" s="139"/>
      <c r="R167" s="140">
        <f>R168+R174+R181+R192</f>
        <v>9.4717750000000009</v>
      </c>
      <c r="S167" s="139"/>
      <c r="T167" s="141">
        <f>T168+T174+T181+T192</f>
        <v>53.93</v>
      </c>
      <c r="AR167" s="134" t="s">
        <v>82</v>
      </c>
      <c r="AT167" s="142" t="s">
        <v>74</v>
      </c>
      <c r="AU167" s="142" t="s">
        <v>82</v>
      </c>
      <c r="AY167" s="134" t="s">
        <v>198</v>
      </c>
      <c r="BK167" s="143">
        <f>BK168+BK174+BK181+BK192</f>
        <v>0</v>
      </c>
    </row>
    <row r="168" spans="2:65" s="11" customFormat="1" ht="20.85" customHeight="1">
      <c r="B168" s="133"/>
      <c r="D168" s="134" t="s">
        <v>74</v>
      </c>
      <c r="E168" s="144" t="s">
        <v>613</v>
      </c>
      <c r="F168" s="144" t="s">
        <v>614</v>
      </c>
      <c r="I168" s="136"/>
      <c r="J168" s="145">
        <f>BK168</f>
        <v>0</v>
      </c>
      <c r="L168" s="133"/>
      <c r="M168" s="138"/>
      <c r="N168" s="139"/>
      <c r="O168" s="139"/>
      <c r="P168" s="140">
        <f>SUM(P169:P173)</f>
        <v>0</v>
      </c>
      <c r="Q168" s="139"/>
      <c r="R168" s="140">
        <f>SUM(R169:R173)</f>
        <v>1.8100000000000002E-3</v>
      </c>
      <c r="S168" s="139"/>
      <c r="T168" s="141">
        <f>SUM(T169:T173)</f>
        <v>0</v>
      </c>
      <c r="AR168" s="134" t="s">
        <v>82</v>
      </c>
      <c r="AT168" s="142" t="s">
        <v>74</v>
      </c>
      <c r="AU168" s="142" t="s">
        <v>84</v>
      </c>
      <c r="AY168" s="134" t="s">
        <v>198</v>
      </c>
      <c r="BK168" s="143">
        <f>SUM(BK169:BK173)</f>
        <v>0</v>
      </c>
    </row>
    <row r="169" spans="2:65" s="1" customFormat="1" ht="16.5" customHeight="1">
      <c r="B169" s="146"/>
      <c r="C169" s="147" t="s">
        <v>306</v>
      </c>
      <c r="D169" s="147" t="s">
        <v>202</v>
      </c>
      <c r="E169" s="148" t="s">
        <v>636</v>
      </c>
      <c r="F169" s="149" t="s">
        <v>637</v>
      </c>
      <c r="G169" s="150" t="s">
        <v>242</v>
      </c>
      <c r="H169" s="151">
        <v>181</v>
      </c>
      <c r="I169" s="152"/>
      <c r="J169" s="153">
        <f>ROUND(I169*H169,2)</f>
        <v>0</v>
      </c>
      <c r="K169" s="149" t="s">
        <v>1</v>
      </c>
      <c r="L169" s="31"/>
      <c r="M169" s="154" t="s">
        <v>1</v>
      </c>
      <c r="N169" s="155" t="s">
        <v>46</v>
      </c>
      <c r="O169" s="50"/>
      <c r="P169" s="156">
        <f>O169*H169</f>
        <v>0</v>
      </c>
      <c r="Q169" s="156">
        <v>1.0000000000000001E-5</v>
      </c>
      <c r="R169" s="156">
        <f>Q169*H169</f>
        <v>1.8100000000000002E-3</v>
      </c>
      <c r="S169" s="156">
        <v>0</v>
      </c>
      <c r="T169" s="157">
        <f>S169*H169</f>
        <v>0</v>
      </c>
      <c r="AR169" s="17" t="s">
        <v>103</v>
      </c>
      <c r="AT169" s="17" t="s">
        <v>202</v>
      </c>
      <c r="AU169" s="17" t="s">
        <v>99</v>
      </c>
      <c r="AY169" s="17" t="s">
        <v>198</v>
      </c>
      <c r="BE169" s="158">
        <f>IF(N169="základní",J169,0)</f>
        <v>0</v>
      </c>
      <c r="BF169" s="158">
        <f>IF(N169="snížená",J169,0)</f>
        <v>0</v>
      </c>
      <c r="BG169" s="158">
        <f>IF(N169="zákl. přenesená",J169,0)</f>
        <v>0</v>
      </c>
      <c r="BH169" s="158">
        <f>IF(N169="sníž. přenesená",J169,0)</f>
        <v>0</v>
      </c>
      <c r="BI169" s="158">
        <f>IF(N169="nulová",J169,0)</f>
        <v>0</v>
      </c>
      <c r="BJ169" s="17" t="s">
        <v>82</v>
      </c>
      <c r="BK169" s="158">
        <f>ROUND(I169*H169,2)</f>
        <v>0</v>
      </c>
      <c r="BL169" s="17" t="s">
        <v>103</v>
      </c>
      <c r="BM169" s="17" t="s">
        <v>638</v>
      </c>
    </row>
    <row r="170" spans="2:65" s="13" customFormat="1" ht="11.25">
      <c r="B170" s="168"/>
      <c r="D170" s="160" t="s">
        <v>207</v>
      </c>
      <c r="E170" s="169" t="s">
        <v>1</v>
      </c>
      <c r="F170" s="170" t="s">
        <v>639</v>
      </c>
      <c r="H170" s="169" t="s">
        <v>1</v>
      </c>
      <c r="I170" s="171"/>
      <c r="L170" s="168"/>
      <c r="M170" s="172"/>
      <c r="N170" s="173"/>
      <c r="O170" s="173"/>
      <c r="P170" s="173"/>
      <c r="Q170" s="173"/>
      <c r="R170" s="173"/>
      <c r="S170" s="173"/>
      <c r="T170" s="174"/>
      <c r="AT170" s="169" t="s">
        <v>207</v>
      </c>
      <c r="AU170" s="169" t="s">
        <v>99</v>
      </c>
      <c r="AV170" s="13" t="s">
        <v>82</v>
      </c>
      <c r="AW170" s="13" t="s">
        <v>36</v>
      </c>
      <c r="AX170" s="13" t="s">
        <v>75</v>
      </c>
      <c r="AY170" s="169" t="s">
        <v>198</v>
      </c>
    </row>
    <row r="171" spans="2:65" s="12" customFormat="1" ht="11.25">
      <c r="B171" s="159"/>
      <c r="D171" s="160" t="s">
        <v>207</v>
      </c>
      <c r="E171" s="161" t="s">
        <v>1</v>
      </c>
      <c r="F171" s="162" t="s">
        <v>1619</v>
      </c>
      <c r="H171" s="163">
        <v>131</v>
      </c>
      <c r="I171" s="164"/>
      <c r="L171" s="159"/>
      <c r="M171" s="165"/>
      <c r="N171" s="166"/>
      <c r="O171" s="166"/>
      <c r="P171" s="166"/>
      <c r="Q171" s="166"/>
      <c r="R171" s="166"/>
      <c r="S171" s="166"/>
      <c r="T171" s="167"/>
      <c r="AT171" s="161" t="s">
        <v>207</v>
      </c>
      <c r="AU171" s="161" t="s">
        <v>99</v>
      </c>
      <c r="AV171" s="12" t="s">
        <v>84</v>
      </c>
      <c r="AW171" s="12" t="s">
        <v>36</v>
      </c>
      <c r="AX171" s="12" t="s">
        <v>75</v>
      </c>
      <c r="AY171" s="161" t="s">
        <v>198</v>
      </c>
    </row>
    <row r="172" spans="2:65" s="12" customFormat="1" ht="11.25">
      <c r="B172" s="159"/>
      <c r="D172" s="160" t="s">
        <v>207</v>
      </c>
      <c r="E172" s="161" t="s">
        <v>1</v>
      </c>
      <c r="F172" s="162" t="s">
        <v>1620</v>
      </c>
      <c r="H172" s="163">
        <v>50</v>
      </c>
      <c r="I172" s="164"/>
      <c r="L172" s="159"/>
      <c r="M172" s="165"/>
      <c r="N172" s="166"/>
      <c r="O172" s="166"/>
      <c r="P172" s="166"/>
      <c r="Q172" s="166"/>
      <c r="R172" s="166"/>
      <c r="S172" s="166"/>
      <c r="T172" s="167"/>
      <c r="AT172" s="161" t="s">
        <v>207</v>
      </c>
      <c r="AU172" s="161" t="s">
        <v>99</v>
      </c>
      <c r="AV172" s="12" t="s">
        <v>84</v>
      </c>
      <c r="AW172" s="12" t="s">
        <v>36</v>
      </c>
      <c r="AX172" s="12" t="s">
        <v>75</v>
      </c>
      <c r="AY172" s="161" t="s">
        <v>198</v>
      </c>
    </row>
    <row r="173" spans="2:65" s="14" customFormat="1" ht="11.25">
      <c r="B173" s="175"/>
      <c r="D173" s="160" t="s">
        <v>207</v>
      </c>
      <c r="E173" s="176" t="s">
        <v>1</v>
      </c>
      <c r="F173" s="177" t="s">
        <v>227</v>
      </c>
      <c r="H173" s="178">
        <v>181</v>
      </c>
      <c r="I173" s="179"/>
      <c r="L173" s="175"/>
      <c r="M173" s="180"/>
      <c r="N173" s="181"/>
      <c r="O173" s="181"/>
      <c r="P173" s="181"/>
      <c r="Q173" s="181"/>
      <c r="R173" s="181"/>
      <c r="S173" s="181"/>
      <c r="T173" s="182"/>
      <c r="AT173" s="176" t="s">
        <v>207</v>
      </c>
      <c r="AU173" s="176" t="s">
        <v>99</v>
      </c>
      <c r="AV173" s="14" t="s">
        <v>103</v>
      </c>
      <c r="AW173" s="14" t="s">
        <v>36</v>
      </c>
      <c r="AX173" s="14" t="s">
        <v>82</v>
      </c>
      <c r="AY173" s="176" t="s">
        <v>198</v>
      </c>
    </row>
    <row r="174" spans="2:65" s="11" customFormat="1" ht="20.85" customHeight="1">
      <c r="B174" s="133"/>
      <c r="D174" s="134" t="s">
        <v>74</v>
      </c>
      <c r="E174" s="144" t="s">
        <v>644</v>
      </c>
      <c r="F174" s="144" t="s">
        <v>645</v>
      </c>
      <c r="I174" s="136"/>
      <c r="J174" s="145">
        <f>BK174</f>
        <v>0</v>
      </c>
      <c r="L174" s="133"/>
      <c r="M174" s="138"/>
      <c r="N174" s="139"/>
      <c r="O174" s="139"/>
      <c r="P174" s="140">
        <f>SUM(P175:P180)</f>
        <v>0</v>
      </c>
      <c r="Q174" s="139"/>
      <c r="R174" s="140">
        <f>SUM(R175:R180)</f>
        <v>9.4699650000000002</v>
      </c>
      <c r="S174" s="139"/>
      <c r="T174" s="141">
        <f>SUM(T175:T180)</f>
        <v>0</v>
      </c>
      <c r="AR174" s="134" t="s">
        <v>82</v>
      </c>
      <c r="AT174" s="142" t="s">
        <v>74</v>
      </c>
      <c r="AU174" s="142" t="s">
        <v>84</v>
      </c>
      <c r="AY174" s="134" t="s">
        <v>198</v>
      </c>
      <c r="BK174" s="143">
        <f>SUM(BK175:BK180)</f>
        <v>0</v>
      </c>
    </row>
    <row r="175" spans="2:65" s="1" customFormat="1" ht="16.5" customHeight="1">
      <c r="B175" s="146"/>
      <c r="C175" s="147" t="s">
        <v>312</v>
      </c>
      <c r="D175" s="147" t="s">
        <v>202</v>
      </c>
      <c r="E175" s="148" t="s">
        <v>1202</v>
      </c>
      <c r="F175" s="149" t="s">
        <v>1203</v>
      </c>
      <c r="G175" s="150" t="s">
        <v>499</v>
      </c>
      <c r="H175" s="151">
        <v>75.5</v>
      </c>
      <c r="I175" s="152"/>
      <c r="J175" s="153">
        <f>ROUND(I175*H175,2)</f>
        <v>0</v>
      </c>
      <c r="K175" s="149" t="s">
        <v>211</v>
      </c>
      <c r="L175" s="31"/>
      <c r="M175" s="154" t="s">
        <v>1</v>
      </c>
      <c r="N175" s="155" t="s">
        <v>46</v>
      </c>
      <c r="O175" s="50"/>
      <c r="P175" s="156">
        <f>O175*H175</f>
        <v>0</v>
      </c>
      <c r="Q175" s="156">
        <v>0.10095</v>
      </c>
      <c r="R175" s="156">
        <f>Q175*H175</f>
        <v>7.6217249999999996</v>
      </c>
      <c r="S175" s="156">
        <v>0</v>
      </c>
      <c r="T175" s="157">
        <f>S175*H175</f>
        <v>0</v>
      </c>
      <c r="AR175" s="17" t="s">
        <v>103</v>
      </c>
      <c r="AT175" s="17" t="s">
        <v>202</v>
      </c>
      <c r="AU175" s="17" t="s">
        <v>99</v>
      </c>
      <c r="AY175" s="17" t="s">
        <v>198</v>
      </c>
      <c r="BE175" s="158">
        <f>IF(N175="základní",J175,0)</f>
        <v>0</v>
      </c>
      <c r="BF175" s="158">
        <f>IF(N175="snížená",J175,0)</f>
        <v>0</v>
      </c>
      <c r="BG175" s="158">
        <f>IF(N175="zákl. přenesená",J175,0)</f>
        <v>0</v>
      </c>
      <c r="BH175" s="158">
        <f>IF(N175="sníž. přenesená",J175,0)</f>
        <v>0</v>
      </c>
      <c r="BI175" s="158">
        <f>IF(N175="nulová",J175,0)</f>
        <v>0</v>
      </c>
      <c r="BJ175" s="17" t="s">
        <v>82</v>
      </c>
      <c r="BK175" s="158">
        <f>ROUND(I175*H175,2)</f>
        <v>0</v>
      </c>
      <c r="BL175" s="17" t="s">
        <v>103</v>
      </c>
      <c r="BM175" s="17" t="s">
        <v>1321</v>
      </c>
    </row>
    <row r="176" spans="2:65" s="12" customFormat="1" ht="11.25">
      <c r="B176" s="159"/>
      <c r="D176" s="160" t="s">
        <v>207</v>
      </c>
      <c r="E176" s="161" t="s">
        <v>1</v>
      </c>
      <c r="F176" s="162" t="s">
        <v>1621</v>
      </c>
      <c r="H176" s="163">
        <v>75.5</v>
      </c>
      <c r="I176" s="164"/>
      <c r="L176" s="159"/>
      <c r="M176" s="165"/>
      <c r="N176" s="166"/>
      <c r="O176" s="166"/>
      <c r="P176" s="166"/>
      <c r="Q176" s="166"/>
      <c r="R176" s="166"/>
      <c r="S176" s="166"/>
      <c r="T176" s="167"/>
      <c r="AT176" s="161" t="s">
        <v>207</v>
      </c>
      <c r="AU176" s="161" t="s">
        <v>99</v>
      </c>
      <c r="AV176" s="12" t="s">
        <v>84</v>
      </c>
      <c r="AW176" s="12" t="s">
        <v>36</v>
      </c>
      <c r="AX176" s="12" t="s">
        <v>82</v>
      </c>
      <c r="AY176" s="161" t="s">
        <v>198</v>
      </c>
    </row>
    <row r="177" spans="2:65" s="1" customFormat="1" ht="16.5" customHeight="1">
      <c r="B177" s="146"/>
      <c r="C177" s="191" t="s">
        <v>317</v>
      </c>
      <c r="D177" s="191" t="s">
        <v>329</v>
      </c>
      <c r="E177" s="192" t="s">
        <v>1206</v>
      </c>
      <c r="F177" s="193" t="s">
        <v>1207</v>
      </c>
      <c r="G177" s="194" t="s">
        <v>499</v>
      </c>
      <c r="H177" s="195">
        <v>77.010000000000005</v>
      </c>
      <c r="I177" s="196"/>
      <c r="J177" s="197">
        <f>ROUND(I177*H177,2)</f>
        <v>0</v>
      </c>
      <c r="K177" s="193" t="s">
        <v>211</v>
      </c>
      <c r="L177" s="198"/>
      <c r="M177" s="199" t="s">
        <v>1</v>
      </c>
      <c r="N177" s="200" t="s">
        <v>46</v>
      </c>
      <c r="O177" s="50"/>
      <c r="P177" s="156">
        <f>O177*H177</f>
        <v>0</v>
      </c>
      <c r="Q177" s="156">
        <v>2.4E-2</v>
      </c>
      <c r="R177" s="156">
        <f>Q177*H177</f>
        <v>1.8482400000000001</v>
      </c>
      <c r="S177" s="156">
        <v>0</v>
      </c>
      <c r="T177" s="157">
        <f>S177*H177</f>
        <v>0</v>
      </c>
      <c r="AR177" s="17" t="s">
        <v>250</v>
      </c>
      <c r="AT177" s="17" t="s">
        <v>329</v>
      </c>
      <c r="AU177" s="17" t="s">
        <v>99</v>
      </c>
      <c r="AY177" s="17" t="s">
        <v>198</v>
      </c>
      <c r="BE177" s="158">
        <f>IF(N177="základní",J177,0)</f>
        <v>0</v>
      </c>
      <c r="BF177" s="158">
        <f>IF(N177="snížená",J177,0)</f>
        <v>0</v>
      </c>
      <c r="BG177" s="158">
        <f>IF(N177="zákl. přenesená",J177,0)</f>
        <v>0</v>
      </c>
      <c r="BH177" s="158">
        <f>IF(N177="sníž. přenesená",J177,0)</f>
        <v>0</v>
      </c>
      <c r="BI177" s="158">
        <f>IF(N177="nulová",J177,0)</f>
        <v>0</v>
      </c>
      <c r="BJ177" s="17" t="s">
        <v>82</v>
      </c>
      <c r="BK177" s="158">
        <f>ROUND(I177*H177,2)</f>
        <v>0</v>
      </c>
      <c r="BL177" s="17" t="s">
        <v>103</v>
      </c>
      <c r="BM177" s="17" t="s">
        <v>1323</v>
      </c>
    </row>
    <row r="178" spans="2:65" s="12" customFormat="1" ht="11.25">
      <c r="B178" s="159"/>
      <c r="D178" s="160" t="s">
        <v>207</v>
      </c>
      <c r="E178" s="161" t="s">
        <v>1</v>
      </c>
      <c r="F178" s="162" t="s">
        <v>1621</v>
      </c>
      <c r="H178" s="163">
        <v>75.5</v>
      </c>
      <c r="I178" s="164"/>
      <c r="L178" s="159"/>
      <c r="M178" s="165"/>
      <c r="N178" s="166"/>
      <c r="O178" s="166"/>
      <c r="P178" s="166"/>
      <c r="Q178" s="166"/>
      <c r="R178" s="166"/>
      <c r="S178" s="166"/>
      <c r="T178" s="167"/>
      <c r="AT178" s="161" t="s">
        <v>207</v>
      </c>
      <c r="AU178" s="161" t="s">
        <v>99</v>
      </c>
      <c r="AV178" s="12" t="s">
        <v>84</v>
      </c>
      <c r="AW178" s="12" t="s">
        <v>36</v>
      </c>
      <c r="AX178" s="12" t="s">
        <v>75</v>
      </c>
      <c r="AY178" s="161" t="s">
        <v>198</v>
      </c>
    </row>
    <row r="179" spans="2:65" s="12" customFormat="1" ht="11.25">
      <c r="B179" s="159"/>
      <c r="D179" s="160" t="s">
        <v>207</v>
      </c>
      <c r="E179" s="161" t="s">
        <v>1</v>
      </c>
      <c r="F179" s="162" t="s">
        <v>1622</v>
      </c>
      <c r="H179" s="163">
        <v>1.51</v>
      </c>
      <c r="I179" s="164"/>
      <c r="L179" s="159"/>
      <c r="M179" s="165"/>
      <c r="N179" s="166"/>
      <c r="O179" s="166"/>
      <c r="P179" s="166"/>
      <c r="Q179" s="166"/>
      <c r="R179" s="166"/>
      <c r="S179" s="166"/>
      <c r="T179" s="167"/>
      <c r="AT179" s="161" t="s">
        <v>207</v>
      </c>
      <c r="AU179" s="161" t="s">
        <v>99</v>
      </c>
      <c r="AV179" s="12" t="s">
        <v>84</v>
      </c>
      <c r="AW179" s="12" t="s">
        <v>36</v>
      </c>
      <c r="AX179" s="12" t="s">
        <v>75</v>
      </c>
      <c r="AY179" s="161" t="s">
        <v>198</v>
      </c>
    </row>
    <row r="180" spans="2:65" s="14" customFormat="1" ht="11.25">
      <c r="B180" s="175"/>
      <c r="D180" s="160" t="s">
        <v>207</v>
      </c>
      <c r="E180" s="176" t="s">
        <v>1</v>
      </c>
      <c r="F180" s="177" t="s">
        <v>227</v>
      </c>
      <c r="H180" s="178">
        <v>77.010000000000005</v>
      </c>
      <c r="I180" s="179"/>
      <c r="L180" s="175"/>
      <c r="M180" s="180"/>
      <c r="N180" s="181"/>
      <c r="O180" s="181"/>
      <c r="P180" s="181"/>
      <c r="Q180" s="181"/>
      <c r="R180" s="181"/>
      <c r="S180" s="181"/>
      <c r="T180" s="182"/>
      <c r="AT180" s="176" t="s">
        <v>207</v>
      </c>
      <c r="AU180" s="176" t="s">
        <v>99</v>
      </c>
      <c r="AV180" s="14" t="s">
        <v>103</v>
      </c>
      <c r="AW180" s="14" t="s">
        <v>36</v>
      </c>
      <c r="AX180" s="14" t="s">
        <v>82</v>
      </c>
      <c r="AY180" s="176" t="s">
        <v>198</v>
      </c>
    </row>
    <row r="181" spans="2:65" s="11" customFormat="1" ht="20.85" customHeight="1">
      <c r="B181" s="133"/>
      <c r="D181" s="134" t="s">
        <v>74</v>
      </c>
      <c r="E181" s="144" t="s">
        <v>681</v>
      </c>
      <c r="F181" s="144" t="s">
        <v>682</v>
      </c>
      <c r="I181" s="136"/>
      <c r="J181" s="145">
        <f>BK181</f>
        <v>0</v>
      </c>
      <c r="L181" s="133"/>
      <c r="M181" s="138"/>
      <c r="N181" s="139"/>
      <c r="O181" s="139"/>
      <c r="P181" s="140">
        <f>SUM(P182:P191)</f>
        <v>0</v>
      </c>
      <c r="Q181" s="139"/>
      <c r="R181" s="140">
        <f>SUM(R182:R191)</f>
        <v>0</v>
      </c>
      <c r="S181" s="139"/>
      <c r="T181" s="141">
        <f>SUM(T182:T191)</f>
        <v>53.93</v>
      </c>
      <c r="AR181" s="134" t="s">
        <v>82</v>
      </c>
      <c r="AT181" s="142" t="s">
        <v>74</v>
      </c>
      <c r="AU181" s="142" t="s">
        <v>84</v>
      </c>
      <c r="AY181" s="134" t="s">
        <v>198</v>
      </c>
      <c r="BK181" s="143">
        <f>SUM(BK182:BK191)</f>
        <v>0</v>
      </c>
    </row>
    <row r="182" spans="2:65" s="1" customFormat="1" ht="16.5" customHeight="1">
      <c r="B182" s="146"/>
      <c r="C182" s="147" t="s">
        <v>323</v>
      </c>
      <c r="D182" s="147" t="s">
        <v>202</v>
      </c>
      <c r="E182" s="148" t="s">
        <v>706</v>
      </c>
      <c r="F182" s="149" t="s">
        <v>707</v>
      </c>
      <c r="G182" s="150" t="s">
        <v>242</v>
      </c>
      <c r="H182" s="151">
        <v>86.5</v>
      </c>
      <c r="I182" s="152"/>
      <c r="J182" s="153">
        <f>ROUND(I182*H182,2)</f>
        <v>0</v>
      </c>
      <c r="K182" s="149" t="s">
        <v>211</v>
      </c>
      <c r="L182" s="31"/>
      <c r="M182" s="154" t="s">
        <v>1</v>
      </c>
      <c r="N182" s="155" t="s">
        <v>46</v>
      </c>
      <c r="O182" s="50"/>
      <c r="P182" s="156">
        <f>O182*H182</f>
        <v>0</v>
      </c>
      <c r="Q182" s="156">
        <v>0</v>
      </c>
      <c r="R182" s="156">
        <f>Q182*H182</f>
        <v>0</v>
      </c>
      <c r="S182" s="156">
        <v>0.26</v>
      </c>
      <c r="T182" s="157">
        <f>S182*H182</f>
        <v>22.490000000000002</v>
      </c>
      <c r="AR182" s="17" t="s">
        <v>103</v>
      </c>
      <c r="AT182" s="17" t="s">
        <v>202</v>
      </c>
      <c r="AU182" s="17" t="s">
        <v>99</v>
      </c>
      <c r="AY182" s="17" t="s">
        <v>198</v>
      </c>
      <c r="BE182" s="158">
        <f>IF(N182="základní",J182,0)</f>
        <v>0</v>
      </c>
      <c r="BF182" s="158">
        <f>IF(N182="snížená",J182,0)</f>
        <v>0</v>
      </c>
      <c r="BG182" s="158">
        <f>IF(N182="zákl. přenesená",J182,0)</f>
        <v>0</v>
      </c>
      <c r="BH182" s="158">
        <f>IF(N182="sníž. přenesená",J182,0)</f>
        <v>0</v>
      </c>
      <c r="BI182" s="158">
        <f>IF(N182="nulová",J182,0)</f>
        <v>0</v>
      </c>
      <c r="BJ182" s="17" t="s">
        <v>82</v>
      </c>
      <c r="BK182" s="158">
        <f>ROUND(I182*H182,2)</f>
        <v>0</v>
      </c>
      <c r="BL182" s="17" t="s">
        <v>103</v>
      </c>
      <c r="BM182" s="17" t="s">
        <v>708</v>
      </c>
    </row>
    <row r="183" spans="2:65" s="12" customFormat="1" ht="11.25">
      <c r="B183" s="159"/>
      <c r="D183" s="160" t="s">
        <v>207</v>
      </c>
      <c r="E183" s="161" t="s">
        <v>1</v>
      </c>
      <c r="F183" s="162" t="s">
        <v>1623</v>
      </c>
      <c r="H183" s="163">
        <v>86.5</v>
      </c>
      <c r="I183" s="164"/>
      <c r="L183" s="159"/>
      <c r="M183" s="165"/>
      <c r="N183" s="166"/>
      <c r="O183" s="166"/>
      <c r="P183" s="166"/>
      <c r="Q183" s="166"/>
      <c r="R183" s="166"/>
      <c r="S183" s="166"/>
      <c r="T183" s="167"/>
      <c r="AT183" s="161" t="s">
        <v>207</v>
      </c>
      <c r="AU183" s="161" t="s">
        <v>99</v>
      </c>
      <c r="AV183" s="12" t="s">
        <v>84</v>
      </c>
      <c r="AW183" s="12" t="s">
        <v>36</v>
      </c>
      <c r="AX183" s="12" t="s">
        <v>82</v>
      </c>
      <c r="AY183" s="161" t="s">
        <v>198</v>
      </c>
    </row>
    <row r="184" spans="2:65" s="1" customFormat="1" ht="16.5" customHeight="1">
      <c r="B184" s="146"/>
      <c r="C184" s="147" t="s">
        <v>7</v>
      </c>
      <c r="D184" s="147" t="s">
        <v>202</v>
      </c>
      <c r="E184" s="148" t="s">
        <v>1326</v>
      </c>
      <c r="F184" s="149" t="s">
        <v>1327</v>
      </c>
      <c r="G184" s="150" t="s">
        <v>242</v>
      </c>
      <c r="H184" s="151">
        <v>86.5</v>
      </c>
      <c r="I184" s="152"/>
      <c r="J184" s="153">
        <f>ROUND(I184*H184,2)</f>
        <v>0</v>
      </c>
      <c r="K184" s="149" t="s">
        <v>211</v>
      </c>
      <c r="L184" s="31"/>
      <c r="M184" s="154" t="s">
        <v>1</v>
      </c>
      <c r="N184" s="155" t="s">
        <v>46</v>
      </c>
      <c r="O184" s="50"/>
      <c r="P184" s="156">
        <f>O184*H184</f>
        <v>0</v>
      </c>
      <c r="Q184" s="156">
        <v>0</v>
      </c>
      <c r="R184" s="156">
        <f>Q184*H184</f>
        <v>0</v>
      </c>
      <c r="S184" s="156">
        <v>0.28999999999999998</v>
      </c>
      <c r="T184" s="157">
        <f>S184*H184</f>
        <v>25.084999999999997</v>
      </c>
      <c r="AR184" s="17" t="s">
        <v>103</v>
      </c>
      <c r="AT184" s="17" t="s">
        <v>202</v>
      </c>
      <c r="AU184" s="17" t="s">
        <v>99</v>
      </c>
      <c r="AY184" s="17" t="s">
        <v>198</v>
      </c>
      <c r="BE184" s="158">
        <f>IF(N184="základní",J184,0)</f>
        <v>0</v>
      </c>
      <c r="BF184" s="158">
        <f>IF(N184="snížená",J184,0)</f>
        <v>0</v>
      </c>
      <c r="BG184" s="158">
        <f>IF(N184="zákl. přenesená",J184,0)</f>
        <v>0</v>
      </c>
      <c r="BH184" s="158">
        <f>IF(N184="sníž. přenesená",J184,0)</f>
        <v>0</v>
      </c>
      <c r="BI184" s="158">
        <f>IF(N184="nulová",J184,0)</f>
        <v>0</v>
      </c>
      <c r="BJ184" s="17" t="s">
        <v>82</v>
      </c>
      <c r="BK184" s="158">
        <f>ROUND(I184*H184,2)</f>
        <v>0</v>
      </c>
      <c r="BL184" s="17" t="s">
        <v>103</v>
      </c>
      <c r="BM184" s="17" t="s">
        <v>713</v>
      </c>
    </row>
    <row r="185" spans="2:65" s="13" customFormat="1" ht="11.25">
      <c r="B185" s="168"/>
      <c r="D185" s="160" t="s">
        <v>207</v>
      </c>
      <c r="E185" s="169" t="s">
        <v>1</v>
      </c>
      <c r="F185" s="170" t="s">
        <v>399</v>
      </c>
      <c r="H185" s="169" t="s">
        <v>1</v>
      </c>
      <c r="I185" s="171"/>
      <c r="L185" s="168"/>
      <c r="M185" s="172"/>
      <c r="N185" s="173"/>
      <c r="O185" s="173"/>
      <c r="P185" s="173"/>
      <c r="Q185" s="173"/>
      <c r="R185" s="173"/>
      <c r="S185" s="173"/>
      <c r="T185" s="174"/>
      <c r="AT185" s="169" t="s">
        <v>207</v>
      </c>
      <c r="AU185" s="169" t="s">
        <v>99</v>
      </c>
      <c r="AV185" s="13" t="s">
        <v>82</v>
      </c>
      <c r="AW185" s="13" t="s">
        <v>36</v>
      </c>
      <c r="AX185" s="13" t="s">
        <v>75</v>
      </c>
      <c r="AY185" s="169" t="s">
        <v>198</v>
      </c>
    </row>
    <row r="186" spans="2:65" s="12" customFormat="1" ht="11.25">
      <c r="B186" s="159"/>
      <c r="D186" s="160" t="s">
        <v>207</v>
      </c>
      <c r="E186" s="161" t="s">
        <v>1</v>
      </c>
      <c r="F186" s="162" t="s">
        <v>1624</v>
      </c>
      <c r="H186" s="163">
        <v>86.5</v>
      </c>
      <c r="I186" s="164"/>
      <c r="L186" s="159"/>
      <c r="M186" s="165"/>
      <c r="N186" s="166"/>
      <c r="O186" s="166"/>
      <c r="P186" s="166"/>
      <c r="Q186" s="166"/>
      <c r="R186" s="166"/>
      <c r="S186" s="166"/>
      <c r="T186" s="167"/>
      <c r="AT186" s="161" t="s">
        <v>207</v>
      </c>
      <c r="AU186" s="161" t="s">
        <v>99</v>
      </c>
      <c r="AV186" s="12" t="s">
        <v>84</v>
      </c>
      <c r="AW186" s="12" t="s">
        <v>36</v>
      </c>
      <c r="AX186" s="12" t="s">
        <v>82</v>
      </c>
      <c r="AY186" s="161" t="s">
        <v>198</v>
      </c>
    </row>
    <row r="187" spans="2:65" s="1" customFormat="1" ht="16.5" customHeight="1">
      <c r="B187" s="146"/>
      <c r="C187" s="147" t="s">
        <v>338</v>
      </c>
      <c r="D187" s="147" t="s">
        <v>202</v>
      </c>
      <c r="E187" s="148" t="s">
        <v>711</v>
      </c>
      <c r="F187" s="149" t="s">
        <v>712</v>
      </c>
      <c r="G187" s="150" t="s">
        <v>242</v>
      </c>
      <c r="H187" s="151">
        <v>21.5</v>
      </c>
      <c r="I187" s="152"/>
      <c r="J187" s="153">
        <f>ROUND(I187*H187,2)</f>
        <v>0</v>
      </c>
      <c r="K187" s="149" t="s">
        <v>211</v>
      </c>
      <c r="L187" s="31"/>
      <c r="M187" s="154" t="s">
        <v>1</v>
      </c>
      <c r="N187" s="155" t="s">
        <v>46</v>
      </c>
      <c r="O187" s="50"/>
      <c r="P187" s="156">
        <f>O187*H187</f>
        <v>0</v>
      </c>
      <c r="Q187" s="156">
        <v>0</v>
      </c>
      <c r="R187" s="156">
        <f>Q187*H187</f>
        <v>0</v>
      </c>
      <c r="S187" s="156">
        <v>0.28999999999999998</v>
      </c>
      <c r="T187" s="157">
        <f>S187*H187</f>
        <v>6.2349999999999994</v>
      </c>
      <c r="AR187" s="17" t="s">
        <v>103</v>
      </c>
      <c r="AT187" s="17" t="s">
        <v>202</v>
      </c>
      <c r="AU187" s="17" t="s">
        <v>99</v>
      </c>
      <c r="AY187" s="17" t="s">
        <v>198</v>
      </c>
      <c r="BE187" s="158">
        <f>IF(N187="základní",J187,0)</f>
        <v>0</v>
      </c>
      <c r="BF187" s="158">
        <f>IF(N187="snížená",J187,0)</f>
        <v>0</v>
      </c>
      <c r="BG187" s="158">
        <f>IF(N187="zákl. přenesená",J187,0)</f>
        <v>0</v>
      </c>
      <c r="BH187" s="158">
        <f>IF(N187="sníž. přenesená",J187,0)</f>
        <v>0</v>
      </c>
      <c r="BI187" s="158">
        <f>IF(N187="nulová",J187,0)</f>
        <v>0</v>
      </c>
      <c r="BJ187" s="17" t="s">
        <v>82</v>
      </c>
      <c r="BK187" s="158">
        <f>ROUND(I187*H187,2)</f>
        <v>0</v>
      </c>
      <c r="BL187" s="17" t="s">
        <v>103</v>
      </c>
      <c r="BM187" s="17" t="s">
        <v>1625</v>
      </c>
    </row>
    <row r="188" spans="2:65" s="13" customFormat="1" ht="11.25">
      <c r="B188" s="168"/>
      <c r="D188" s="160" t="s">
        <v>207</v>
      </c>
      <c r="E188" s="169" t="s">
        <v>1</v>
      </c>
      <c r="F188" s="170" t="s">
        <v>407</v>
      </c>
      <c r="H188" s="169" t="s">
        <v>1</v>
      </c>
      <c r="I188" s="171"/>
      <c r="L188" s="168"/>
      <c r="M188" s="172"/>
      <c r="N188" s="173"/>
      <c r="O188" s="173"/>
      <c r="P188" s="173"/>
      <c r="Q188" s="173"/>
      <c r="R188" s="173"/>
      <c r="S188" s="173"/>
      <c r="T188" s="174"/>
      <c r="AT188" s="169" t="s">
        <v>207</v>
      </c>
      <c r="AU188" s="169" t="s">
        <v>99</v>
      </c>
      <c r="AV188" s="13" t="s">
        <v>82</v>
      </c>
      <c r="AW188" s="13" t="s">
        <v>36</v>
      </c>
      <c r="AX188" s="13" t="s">
        <v>75</v>
      </c>
      <c r="AY188" s="169" t="s">
        <v>198</v>
      </c>
    </row>
    <row r="189" spans="2:65" s="12" customFormat="1" ht="11.25">
      <c r="B189" s="159"/>
      <c r="D189" s="160" t="s">
        <v>207</v>
      </c>
      <c r="E189" s="161" t="s">
        <v>1</v>
      </c>
      <c r="F189" s="162" t="s">
        <v>1626</v>
      </c>
      <c r="H189" s="163">
        <v>21.5</v>
      </c>
      <c r="I189" s="164"/>
      <c r="L189" s="159"/>
      <c r="M189" s="165"/>
      <c r="N189" s="166"/>
      <c r="O189" s="166"/>
      <c r="P189" s="166"/>
      <c r="Q189" s="166"/>
      <c r="R189" s="166"/>
      <c r="S189" s="166"/>
      <c r="T189" s="167"/>
      <c r="AT189" s="161" t="s">
        <v>207</v>
      </c>
      <c r="AU189" s="161" t="s">
        <v>99</v>
      </c>
      <c r="AV189" s="12" t="s">
        <v>84</v>
      </c>
      <c r="AW189" s="12" t="s">
        <v>36</v>
      </c>
      <c r="AX189" s="12" t="s">
        <v>82</v>
      </c>
      <c r="AY189" s="161" t="s">
        <v>198</v>
      </c>
    </row>
    <row r="190" spans="2:65" s="1" customFormat="1" ht="16.5" customHeight="1">
      <c r="B190" s="146"/>
      <c r="C190" s="147" t="s">
        <v>347</v>
      </c>
      <c r="D190" s="147" t="s">
        <v>202</v>
      </c>
      <c r="E190" s="148" t="s">
        <v>726</v>
      </c>
      <c r="F190" s="149" t="s">
        <v>727</v>
      </c>
      <c r="G190" s="150" t="s">
        <v>499</v>
      </c>
      <c r="H190" s="151">
        <v>3</v>
      </c>
      <c r="I190" s="152"/>
      <c r="J190" s="153">
        <f>ROUND(I190*H190,2)</f>
        <v>0</v>
      </c>
      <c r="K190" s="149" t="s">
        <v>211</v>
      </c>
      <c r="L190" s="31"/>
      <c r="M190" s="154" t="s">
        <v>1</v>
      </c>
      <c r="N190" s="155" t="s">
        <v>46</v>
      </c>
      <c r="O190" s="50"/>
      <c r="P190" s="156">
        <f>O190*H190</f>
        <v>0</v>
      </c>
      <c r="Q190" s="156">
        <v>0</v>
      </c>
      <c r="R190" s="156">
        <f>Q190*H190</f>
        <v>0</v>
      </c>
      <c r="S190" s="156">
        <v>0.04</v>
      </c>
      <c r="T190" s="157">
        <f>S190*H190</f>
        <v>0.12</v>
      </c>
      <c r="AR190" s="17" t="s">
        <v>103</v>
      </c>
      <c r="AT190" s="17" t="s">
        <v>202</v>
      </c>
      <c r="AU190" s="17" t="s">
        <v>99</v>
      </c>
      <c r="AY190" s="17" t="s">
        <v>198</v>
      </c>
      <c r="BE190" s="158">
        <f>IF(N190="základní",J190,0)</f>
        <v>0</v>
      </c>
      <c r="BF190" s="158">
        <f>IF(N190="snížená",J190,0)</f>
        <v>0</v>
      </c>
      <c r="BG190" s="158">
        <f>IF(N190="zákl. přenesená",J190,0)</f>
        <v>0</v>
      </c>
      <c r="BH190" s="158">
        <f>IF(N190="sníž. přenesená",J190,0)</f>
        <v>0</v>
      </c>
      <c r="BI190" s="158">
        <f>IF(N190="nulová",J190,0)</f>
        <v>0</v>
      </c>
      <c r="BJ190" s="17" t="s">
        <v>82</v>
      </c>
      <c r="BK190" s="158">
        <f>ROUND(I190*H190,2)</f>
        <v>0</v>
      </c>
      <c r="BL190" s="17" t="s">
        <v>103</v>
      </c>
      <c r="BM190" s="17" t="s">
        <v>1627</v>
      </c>
    </row>
    <row r="191" spans="2:65" s="12" customFormat="1" ht="11.25">
      <c r="B191" s="159"/>
      <c r="D191" s="160" t="s">
        <v>207</v>
      </c>
      <c r="E191" s="161" t="s">
        <v>1</v>
      </c>
      <c r="F191" s="162" t="s">
        <v>1628</v>
      </c>
      <c r="H191" s="163">
        <v>3</v>
      </c>
      <c r="I191" s="164"/>
      <c r="L191" s="159"/>
      <c r="M191" s="165"/>
      <c r="N191" s="166"/>
      <c r="O191" s="166"/>
      <c r="P191" s="166"/>
      <c r="Q191" s="166"/>
      <c r="R191" s="166"/>
      <c r="S191" s="166"/>
      <c r="T191" s="167"/>
      <c r="AT191" s="161" t="s">
        <v>207</v>
      </c>
      <c r="AU191" s="161" t="s">
        <v>99</v>
      </c>
      <c r="AV191" s="12" t="s">
        <v>84</v>
      </c>
      <c r="AW191" s="12" t="s">
        <v>36</v>
      </c>
      <c r="AX191" s="12" t="s">
        <v>82</v>
      </c>
      <c r="AY191" s="161" t="s">
        <v>198</v>
      </c>
    </row>
    <row r="192" spans="2:65" s="11" customFormat="1" ht="20.85" customHeight="1">
      <c r="B192" s="133"/>
      <c r="D192" s="134" t="s">
        <v>74</v>
      </c>
      <c r="E192" s="144" t="s">
        <v>773</v>
      </c>
      <c r="F192" s="144" t="s">
        <v>814</v>
      </c>
      <c r="I192" s="136"/>
      <c r="J192" s="145">
        <f>BK192</f>
        <v>0</v>
      </c>
      <c r="L192" s="133"/>
      <c r="M192" s="138"/>
      <c r="N192" s="139"/>
      <c r="O192" s="139"/>
      <c r="P192" s="140">
        <f>SUM(P193:P196)</f>
        <v>0</v>
      </c>
      <c r="Q192" s="139"/>
      <c r="R192" s="140">
        <f>SUM(R193:R196)</f>
        <v>0</v>
      </c>
      <c r="S192" s="139"/>
      <c r="T192" s="141">
        <f>SUM(T193:T196)</f>
        <v>0</v>
      </c>
      <c r="AR192" s="134" t="s">
        <v>82</v>
      </c>
      <c r="AT192" s="142" t="s">
        <v>74</v>
      </c>
      <c r="AU192" s="142" t="s">
        <v>84</v>
      </c>
      <c r="AY192" s="134" t="s">
        <v>198</v>
      </c>
      <c r="BK192" s="143">
        <f>SUM(BK193:BK196)</f>
        <v>0</v>
      </c>
    </row>
    <row r="193" spans="2:65" s="1" customFormat="1" ht="16.5" customHeight="1">
      <c r="B193" s="146"/>
      <c r="C193" s="147" t="s">
        <v>352</v>
      </c>
      <c r="D193" s="147" t="s">
        <v>202</v>
      </c>
      <c r="E193" s="148" t="s">
        <v>816</v>
      </c>
      <c r="F193" s="149" t="s">
        <v>817</v>
      </c>
      <c r="G193" s="150" t="s">
        <v>236</v>
      </c>
      <c r="H193" s="151">
        <v>53.93</v>
      </c>
      <c r="I193" s="152"/>
      <c r="J193" s="153">
        <f>ROUND(I193*H193,2)</f>
        <v>0</v>
      </c>
      <c r="K193" s="149" t="s">
        <v>211</v>
      </c>
      <c r="L193" s="31"/>
      <c r="M193" s="154" t="s">
        <v>1</v>
      </c>
      <c r="N193" s="155" t="s">
        <v>46</v>
      </c>
      <c r="O193" s="50"/>
      <c r="P193" s="156">
        <f>O193*H193</f>
        <v>0</v>
      </c>
      <c r="Q193" s="156">
        <v>0</v>
      </c>
      <c r="R193" s="156">
        <f>Q193*H193</f>
        <v>0</v>
      </c>
      <c r="S193" s="156">
        <v>0</v>
      </c>
      <c r="T193" s="157">
        <f>S193*H193</f>
        <v>0</v>
      </c>
      <c r="AR193" s="17" t="s">
        <v>103</v>
      </c>
      <c r="AT193" s="17" t="s">
        <v>202</v>
      </c>
      <c r="AU193" s="17" t="s">
        <v>99</v>
      </c>
      <c r="AY193" s="17" t="s">
        <v>198</v>
      </c>
      <c r="BE193" s="158">
        <f>IF(N193="základní",J193,0)</f>
        <v>0</v>
      </c>
      <c r="BF193" s="158">
        <f>IF(N193="snížená",J193,0)</f>
        <v>0</v>
      </c>
      <c r="BG193" s="158">
        <f>IF(N193="zákl. přenesená",J193,0)</f>
        <v>0</v>
      </c>
      <c r="BH193" s="158">
        <f>IF(N193="sníž. přenesená",J193,0)</f>
        <v>0</v>
      </c>
      <c r="BI193" s="158">
        <f>IF(N193="nulová",J193,0)</f>
        <v>0</v>
      </c>
      <c r="BJ193" s="17" t="s">
        <v>82</v>
      </c>
      <c r="BK193" s="158">
        <f>ROUND(I193*H193,2)</f>
        <v>0</v>
      </c>
      <c r="BL193" s="17" t="s">
        <v>103</v>
      </c>
      <c r="BM193" s="17" t="s">
        <v>818</v>
      </c>
    </row>
    <row r="194" spans="2:65" s="1" customFormat="1" ht="16.5" customHeight="1">
      <c r="B194" s="146"/>
      <c r="C194" s="147" t="s">
        <v>357</v>
      </c>
      <c r="D194" s="147" t="s">
        <v>202</v>
      </c>
      <c r="E194" s="148" t="s">
        <v>820</v>
      </c>
      <c r="F194" s="149" t="s">
        <v>821</v>
      </c>
      <c r="G194" s="150" t="s">
        <v>236</v>
      </c>
      <c r="H194" s="151">
        <v>53.93</v>
      </c>
      <c r="I194" s="152"/>
      <c r="J194" s="153">
        <f>ROUND(I194*H194,2)</f>
        <v>0</v>
      </c>
      <c r="K194" s="149" t="s">
        <v>1</v>
      </c>
      <c r="L194" s="31"/>
      <c r="M194" s="154" t="s">
        <v>1</v>
      </c>
      <c r="N194" s="155" t="s">
        <v>46</v>
      </c>
      <c r="O194" s="50"/>
      <c r="P194" s="156">
        <f>O194*H194</f>
        <v>0</v>
      </c>
      <c r="Q194" s="156">
        <v>0</v>
      </c>
      <c r="R194" s="156">
        <f>Q194*H194</f>
        <v>0</v>
      </c>
      <c r="S194" s="156">
        <v>0</v>
      </c>
      <c r="T194" s="157">
        <f>S194*H194</f>
        <v>0</v>
      </c>
      <c r="AR194" s="17" t="s">
        <v>103</v>
      </c>
      <c r="AT194" s="17" t="s">
        <v>202</v>
      </c>
      <c r="AU194" s="17" t="s">
        <v>99</v>
      </c>
      <c r="AY194" s="17" t="s">
        <v>198</v>
      </c>
      <c r="BE194" s="158">
        <f>IF(N194="základní",J194,0)</f>
        <v>0</v>
      </c>
      <c r="BF194" s="158">
        <f>IF(N194="snížená",J194,0)</f>
        <v>0</v>
      </c>
      <c r="BG194" s="158">
        <f>IF(N194="zákl. přenesená",J194,0)</f>
        <v>0</v>
      </c>
      <c r="BH194" s="158">
        <f>IF(N194="sníž. přenesená",J194,0)</f>
        <v>0</v>
      </c>
      <c r="BI194" s="158">
        <f>IF(N194="nulová",J194,0)</f>
        <v>0</v>
      </c>
      <c r="BJ194" s="17" t="s">
        <v>82</v>
      </c>
      <c r="BK194" s="158">
        <f>ROUND(I194*H194,2)</f>
        <v>0</v>
      </c>
      <c r="BL194" s="17" t="s">
        <v>103</v>
      </c>
      <c r="BM194" s="17" t="s">
        <v>822</v>
      </c>
    </row>
    <row r="195" spans="2:65" s="1" customFormat="1" ht="16.5" customHeight="1">
      <c r="B195" s="146"/>
      <c r="C195" s="147" t="s">
        <v>361</v>
      </c>
      <c r="D195" s="147" t="s">
        <v>202</v>
      </c>
      <c r="E195" s="148" t="s">
        <v>824</v>
      </c>
      <c r="F195" s="149" t="s">
        <v>825</v>
      </c>
      <c r="G195" s="150" t="s">
        <v>236</v>
      </c>
      <c r="H195" s="151">
        <v>53.93</v>
      </c>
      <c r="I195" s="152"/>
      <c r="J195" s="153">
        <f>ROUND(I195*H195,2)</f>
        <v>0</v>
      </c>
      <c r="K195" s="149" t="s">
        <v>1</v>
      </c>
      <c r="L195" s="31"/>
      <c r="M195" s="154" t="s">
        <v>1</v>
      </c>
      <c r="N195" s="155" t="s">
        <v>46</v>
      </c>
      <c r="O195" s="50"/>
      <c r="P195" s="156">
        <f>O195*H195</f>
        <v>0</v>
      </c>
      <c r="Q195" s="156">
        <v>0</v>
      </c>
      <c r="R195" s="156">
        <f>Q195*H195</f>
        <v>0</v>
      </c>
      <c r="S195" s="156">
        <v>0</v>
      </c>
      <c r="T195" s="157">
        <f>S195*H195</f>
        <v>0</v>
      </c>
      <c r="AR195" s="17" t="s">
        <v>103</v>
      </c>
      <c r="AT195" s="17" t="s">
        <v>202</v>
      </c>
      <c r="AU195" s="17" t="s">
        <v>99</v>
      </c>
      <c r="AY195" s="17" t="s">
        <v>198</v>
      </c>
      <c r="BE195" s="158">
        <f>IF(N195="základní",J195,0)</f>
        <v>0</v>
      </c>
      <c r="BF195" s="158">
        <f>IF(N195="snížená",J195,0)</f>
        <v>0</v>
      </c>
      <c r="BG195" s="158">
        <f>IF(N195="zákl. přenesená",J195,0)</f>
        <v>0</v>
      </c>
      <c r="BH195" s="158">
        <f>IF(N195="sníž. přenesená",J195,0)</f>
        <v>0</v>
      </c>
      <c r="BI195" s="158">
        <f>IF(N195="nulová",J195,0)</f>
        <v>0</v>
      </c>
      <c r="BJ195" s="17" t="s">
        <v>82</v>
      </c>
      <c r="BK195" s="158">
        <f>ROUND(I195*H195,2)</f>
        <v>0</v>
      </c>
      <c r="BL195" s="17" t="s">
        <v>103</v>
      </c>
      <c r="BM195" s="17" t="s">
        <v>826</v>
      </c>
    </row>
    <row r="196" spans="2:65" s="1" customFormat="1" ht="16.5" customHeight="1">
      <c r="B196" s="146"/>
      <c r="C196" s="147" t="s">
        <v>367</v>
      </c>
      <c r="D196" s="147" t="s">
        <v>202</v>
      </c>
      <c r="E196" s="148" t="s">
        <v>828</v>
      </c>
      <c r="F196" s="149" t="s">
        <v>829</v>
      </c>
      <c r="G196" s="150" t="s">
        <v>236</v>
      </c>
      <c r="H196" s="151">
        <v>153.947</v>
      </c>
      <c r="I196" s="152"/>
      <c r="J196" s="153">
        <f>ROUND(I196*H196,2)</f>
        <v>0</v>
      </c>
      <c r="K196" s="149" t="s">
        <v>211</v>
      </c>
      <c r="L196" s="31"/>
      <c r="M196" s="201" t="s">
        <v>1</v>
      </c>
      <c r="N196" s="202" t="s">
        <v>46</v>
      </c>
      <c r="O196" s="203"/>
      <c r="P196" s="204">
        <f>O196*H196</f>
        <v>0</v>
      </c>
      <c r="Q196" s="204">
        <v>0</v>
      </c>
      <c r="R196" s="204">
        <f>Q196*H196</f>
        <v>0</v>
      </c>
      <c r="S196" s="204">
        <v>0</v>
      </c>
      <c r="T196" s="205">
        <f>S196*H196</f>
        <v>0</v>
      </c>
      <c r="AR196" s="17" t="s">
        <v>103</v>
      </c>
      <c r="AT196" s="17" t="s">
        <v>202</v>
      </c>
      <c r="AU196" s="17" t="s">
        <v>99</v>
      </c>
      <c r="AY196" s="17" t="s">
        <v>198</v>
      </c>
      <c r="BE196" s="158">
        <f>IF(N196="základní",J196,0)</f>
        <v>0</v>
      </c>
      <c r="BF196" s="158">
        <f>IF(N196="snížená",J196,0)</f>
        <v>0</v>
      </c>
      <c r="BG196" s="158">
        <f>IF(N196="zákl. přenesená",J196,0)</f>
        <v>0</v>
      </c>
      <c r="BH196" s="158">
        <f>IF(N196="sníž. přenesená",J196,0)</f>
        <v>0</v>
      </c>
      <c r="BI196" s="158">
        <f>IF(N196="nulová",J196,0)</f>
        <v>0</v>
      </c>
      <c r="BJ196" s="17" t="s">
        <v>82</v>
      </c>
      <c r="BK196" s="158">
        <f>ROUND(I196*H196,2)</f>
        <v>0</v>
      </c>
      <c r="BL196" s="17" t="s">
        <v>103</v>
      </c>
      <c r="BM196" s="17" t="s">
        <v>830</v>
      </c>
    </row>
    <row r="197" spans="2:65" s="1" customFormat="1" ht="6.95" customHeight="1">
      <c r="B197" s="40"/>
      <c r="C197" s="41"/>
      <c r="D197" s="41"/>
      <c r="E197" s="41"/>
      <c r="F197" s="41"/>
      <c r="G197" s="41"/>
      <c r="H197" s="41"/>
      <c r="I197" s="108"/>
      <c r="J197" s="41"/>
      <c r="K197" s="41"/>
      <c r="L197" s="31"/>
    </row>
  </sheetData>
  <autoFilter ref="C104:K196" xr:uid="{00000000-0009-0000-0000-00000B000000}"/>
  <mergeCells count="15">
    <mergeCell ref="E91:H91"/>
    <mergeCell ref="E95:H95"/>
    <mergeCell ref="E93:H93"/>
    <mergeCell ref="E97:H97"/>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9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139</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1332</v>
      </c>
      <c r="F9" s="217"/>
      <c r="G9" s="217"/>
      <c r="H9" s="217"/>
      <c r="L9" s="20"/>
    </row>
    <row r="10" spans="2:46" ht="12" customHeight="1">
      <c r="B10" s="20"/>
      <c r="D10" s="26" t="s">
        <v>150</v>
      </c>
      <c r="L10" s="20"/>
    </row>
    <row r="11" spans="2:46" s="1" customFormat="1" ht="16.5" customHeight="1">
      <c r="B11" s="31"/>
      <c r="E11" s="250" t="s">
        <v>1257</v>
      </c>
      <c r="F11" s="223"/>
      <c r="G11" s="223"/>
      <c r="H11" s="223"/>
      <c r="I11" s="92"/>
      <c r="L11" s="31"/>
    </row>
    <row r="12" spans="2:46" s="1" customFormat="1" ht="12" customHeight="1">
      <c r="B12" s="31"/>
      <c r="D12" s="26" t="s">
        <v>1258</v>
      </c>
      <c r="I12" s="92"/>
      <c r="L12" s="31"/>
    </row>
    <row r="13" spans="2:46" s="1" customFormat="1" ht="36.950000000000003" customHeight="1">
      <c r="B13" s="31"/>
      <c r="E13" s="224" t="s">
        <v>1629</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ROUND(J93,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ROUND((SUM(BE93:BE97)),  2)</f>
        <v>0</v>
      </c>
      <c r="I37" s="100">
        <v>0.21</v>
      </c>
      <c r="J37" s="99">
        <f>ROUND(((SUM(BE93:BE97))*I37),  2)</f>
        <v>0</v>
      </c>
      <c r="L37" s="31"/>
    </row>
    <row r="38" spans="2:12" s="1" customFormat="1" ht="14.45" customHeight="1">
      <c r="B38" s="31"/>
      <c r="E38" s="26" t="s">
        <v>47</v>
      </c>
      <c r="F38" s="99">
        <f>ROUND((SUM(BF93:BF97)),  2)</f>
        <v>0</v>
      </c>
      <c r="I38" s="100">
        <v>0.15</v>
      </c>
      <c r="J38" s="99">
        <f>ROUND(((SUM(BF93:BF97))*I38),  2)</f>
        <v>0</v>
      </c>
      <c r="L38" s="31"/>
    </row>
    <row r="39" spans="2:12" s="1" customFormat="1" ht="14.45" hidden="1" customHeight="1">
      <c r="B39" s="31"/>
      <c r="E39" s="26" t="s">
        <v>48</v>
      </c>
      <c r="F39" s="99">
        <f>ROUND((SUM(BG93:BG97)),  2)</f>
        <v>0</v>
      </c>
      <c r="I39" s="100">
        <v>0.21</v>
      </c>
      <c r="J39" s="99">
        <f>0</f>
        <v>0</v>
      </c>
      <c r="L39" s="31"/>
    </row>
    <row r="40" spans="2:12" s="1" customFormat="1" ht="14.45" hidden="1" customHeight="1">
      <c r="B40" s="31"/>
      <c r="E40" s="26" t="s">
        <v>49</v>
      </c>
      <c r="F40" s="99">
        <f>ROUND((SUM(BH93:BH97)),  2)</f>
        <v>0</v>
      </c>
      <c r="I40" s="100">
        <v>0.15</v>
      </c>
      <c r="J40" s="99">
        <f>0</f>
        <v>0</v>
      </c>
      <c r="L40" s="31"/>
    </row>
    <row r="41" spans="2:12" s="1" customFormat="1" ht="14.45" hidden="1" customHeight="1">
      <c r="B41" s="31"/>
      <c r="E41" s="26" t="s">
        <v>50</v>
      </c>
      <c r="F41" s="99">
        <f>ROUND((SUM(BI93:BI97)),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1332</v>
      </c>
      <c r="F54" s="217"/>
      <c r="G54" s="217"/>
      <c r="H54" s="217"/>
      <c r="L54" s="20"/>
    </row>
    <row r="55" spans="2:12" ht="12" customHeight="1">
      <c r="B55" s="20"/>
      <c r="C55" s="26" t="s">
        <v>150</v>
      </c>
      <c r="L55" s="20"/>
    </row>
    <row r="56" spans="2:12" s="1" customFormat="1" ht="16.5" customHeight="1">
      <c r="B56" s="31"/>
      <c r="E56" s="250" t="s">
        <v>1257</v>
      </c>
      <c r="F56" s="223"/>
      <c r="G56" s="223"/>
      <c r="H56" s="223"/>
      <c r="I56" s="92"/>
      <c r="L56" s="31"/>
    </row>
    <row r="57" spans="2:12" s="1" customFormat="1" ht="12" customHeight="1">
      <c r="B57" s="31"/>
      <c r="C57" s="26" t="s">
        <v>1258</v>
      </c>
      <c r="I57" s="92"/>
      <c r="L57" s="31"/>
    </row>
    <row r="58" spans="2:12" s="1" customFormat="1" ht="16.5" customHeight="1">
      <c r="B58" s="31"/>
      <c r="E58" s="224" t="str">
        <f>E13</f>
        <v>VoN.102b.N - Vedlejší a ostatní náklady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J93</f>
        <v>0</v>
      </c>
      <c r="L67" s="31"/>
      <c r="AU67" s="17" t="s">
        <v>157</v>
      </c>
    </row>
    <row r="68" spans="2:47" s="8" customFormat="1" ht="24.95" customHeight="1">
      <c r="B68" s="114"/>
      <c r="D68" s="115" t="s">
        <v>832</v>
      </c>
      <c r="E68" s="116"/>
      <c r="F68" s="116"/>
      <c r="G68" s="116"/>
      <c r="H68" s="116"/>
      <c r="I68" s="117"/>
      <c r="J68" s="118">
        <f>J94</f>
        <v>0</v>
      </c>
      <c r="L68" s="114"/>
    </row>
    <row r="69" spans="2:47" s="9" customFormat="1" ht="19.899999999999999" customHeight="1">
      <c r="B69" s="119"/>
      <c r="D69" s="120" t="s">
        <v>833</v>
      </c>
      <c r="E69" s="121"/>
      <c r="F69" s="121"/>
      <c r="G69" s="121"/>
      <c r="H69" s="121"/>
      <c r="I69" s="122"/>
      <c r="J69" s="123">
        <f>J95</f>
        <v>0</v>
      </c>
      <c r="L69" s="119"/>
    </row>
    <row r="70" spans="2:47" s="1" customFormat="1" ht="21.75" customHeight="1">
      <c r="B70" s="31"/>
      <c r="I70" s="92"/>
      <c r="L70" s="31"/>
    </row>
    <row r="71" spans="2:47" s="1" customFormat="1" ht="6.95" customHeight="1">
      <c r="B71" s="40"/>
      <c r="C71" s="41"/>
      <c r="D71" s="41"/>
      <c r="E71" s="41"/>
      <c r="F71" s="41"/>
      <c r="G71" s="41"/>
      <c r="H71" s="41"/>
      <c r="I71" s="108"/>
      <c r="J71" s="41"/>
      <c r="K71" s="41"/>
      <c r="L71" s="31"/>
    </row>
    <row r="75" spans="2:47" s="1" customFormat="1" ht="6.95" customHeight="1">
      <c r="B75" s="42"/>
      <c r="C75" s="43"/>
      <c r="D75" s="43"/>
      <c r="E75" s="43"/>
      <c r="F75" s="43"/>
      <c r="G75" s="43"/>
      <c r="H75" s="43"/>
      <c r="I75" s="109"/>
      <c r="J75" s="43"/>
      <c r="K75" s="43"/>
      <c r="L75" s="31"/>
    </row>
    <row r="76" spans="2:47" s="1" customFormat="1" ht="24.95" customHeight="1">
      <c r="B76" s="31"/>
      <c r="C76" s="21" t="s">
        <v>183</v>
      </c>
      <c r="I76" s="92"/>
      <c r="L76" s="31"/>
    </row>
    <row r="77" spans="2:47" s="1" customFormat="1" ht="6.95" customHeight="1">
      <c r="B77" s="31"/>
      <c r="I77" s="92"/>
      <c r="L77" s="31"/>
    </row>
    <row r="78" spans="2:47" s="1" customFormat="1" ht="12" customHeight="1">
      <c r="B78" s="31"/>
      <c r="C78" s="26" t="s">
        <v>16</v>
      </c>
      <c r="I78" s="92"/>
      <c r="L78" s="31"/>
    </row>
    <row r="79" spans="2:47" s="1" customFormat="1" ht="16.5" customHeight="1">
      <c r="B79" s="31"/>
      <c r="E79" s="249" t="str">
        <f>E7</f>
        <v>II/332, III/27212, III/3323 Straky</v>
      </c>
      <c r="F79" s="250"/>
      <c r="G79" s="250"/>
      <c r="H79" s="250"/>
      <c r="I79" s="92"/>
      <c r="L79" s="31"/>
    </row>
    <row r="80" spans="2:47" ht="12" customHeight="1">
      <c r="B80" s="20"/>
      <c r="C80" s="26" t="s">
        <v>148</v>
      </c>
      <c r="L80" s="20"/>
    </row>
    <row r="81" spans="2:65" ht="16.5" customHeight="1">
      <c r="B81" s="20"/>
      <c r="E81" s="249" t="s">
        <v>1332</v>
      </c>
      <c r="F81" s="217"/>
      <c r="G81" s="217"/>
      <c r="H81" s="217"/>
      <c r="L81" s="20"/>
    </row>
    <row r="82" spans="2:65" ht="12" customHeight="1">
      <c r="B82" s="20"/>
      <c r="C82" s="26" t="s">
        <v>150</v>
      </c>
      <c r="L82" s="20"/>
    </row>
    <row r="83" spans="2:65" s="1" customFormat="1" ht="16.5" customHeight="1">
      <c r="B83" s="31"/>
      <c r="E83" s="250" t="s">
        <v>1257</v>
      </c>
      <c r="F83" s="223"/>
      <c r="G83" s="223"/>
      <c r="H83" s="223"/>
      <c r="I83" s="92"/>
      <c r="L83" s="31"/>
    </row>
    <row r="84" spans="2:65" s="1" customFormat="1" ht="12" customHeight="1">
      <c r="B84" s="31"/>
      <c r="C84" s="26" t="s">
        <v>1258</v>
      </c>
      <c r="I84" s="92"/>
      <c r="L84" s="31"/>
    </row>
    <row r="85" spans="2:65" s="1" customFormat="1" ht="16.5" customHeight="1">
      <c r="B85" s="31"/>
      <c r="E85" s="224" t="str">
        <f>E13</f>
        <v>VoN.102b.N - Vedlejší a ostatní náklady</v>
      </c>
      <c r="F85" s="223"/>
      <c r="G85" s="223"/>
      <c r="H85" s="223"/>
      <c r="I85" s="92"/>
      <c r="L85" s="31"/>
    </row>
    <row r="86" spans="2:65" s="1" customFormat="1" ht="6.95" customHeight="1">
      <c r="B86" s="31"/>
      <c r="I86" s="92"/>
      <c r="L86" s="31"/>
    </row>
    <row r="87" spans="2:65" s="1" customFormat="1" ht="12" customHeight="1">
      <c r="B87" s="31"/>
      <c r="C87" s="26" t="s">
        <v>20</v>
      </c>
      <c r="F87" s="17" t="str">
        <f>F16</f>
        <v>Straky</v>
      </c>
      <c r="I87" s="93" t="s">
        <v>22</v>
      </c>
      <c r="J87" s="47" t="str">
        <f>IF(J16="","",J16)</f>
        <v>7. 5. 2019</v>
      </c>
      <c r="L87" s="31"/>
    </row>
    <row r="88" spans="2:65" s="1" customFormat="1" ht="6.95" customHeight="1">
      <c r="B88" s="31"/>
      <c r="I88" s="92"/>
      <c r="L88" s="31"/>
    </row>
    <row r="89" spans="2:65" s="1" customFormat="1" ht="13.7" customHeight="1">
      <c r="B89" s="31"/>
      <c r="C89" s="26" t="s">
        <v>24</v>
      </c>
      <c r="F89" s="17" t="str">
        <f>E19</f>
        <v>Krajská správa a údržba silnic Středočeského kraje</v>
      </c>
      <c r="I89" s="93" t="s">
        <v>32</v>
      </c>
      <c r="J89" s="29" t="str">
        <f>E25</f>
        <v>CR Project s.r.o.</v>
      </c>
      <c r="L89" s="31"/>
    </row>
    <row r="90" spans="2:65" s="1" customFormat="1" ht="13.7" customHeight="1">
      <c r="B90" s="31"/>
      <c r="C90" s="26" t="s">
        <v>30</v>
      </c>
      <c r="F90" s="17" t="str">
        <f>IF(E22="","",E22)</f>
        <v>Vyplň údaj</v>
      </c>
      <c r="I90" s="93" t="s">
        <v>37</v>
      </c>
      <c r="J90" s="29" t="str">
        <f>E28</f>
        <v>Josef Nentwich</v>
      </c>
      <c r="L90" s="31"/>
    </row>
    <row r="91" spans="2:65" s="1" customFormat="1" ht="10.35" customHeight="1">
      <c r="B91" s="31"/>
      <c r="I91" s="92"/>
      <c r="L91" s="31"/>
    </row>
    <row r="92" spans="2:65" s="10" customFormat="1" ht="29.25" customHeight="1">
      <c r="B92" s="124"/>
      <c r="C92" s="125" t="s">
        <v>184</v>
      </c>
      <c r="D92" s="126" t="s">
        <v>60</v>
      </c>
      <c r="E92" s="126" t="s">
        <v>56</v>
      </c>
      <c r="F92" s="126" t="s">
        <v>57</v>
      </c>
      <c r="G92" s="126" t="s">
        <v>185</v>
      </c>
      <c r="H92" s="126" t="s">
        <v>186</v>
      </c>
      <c r="I92" s="127" t="s">
        <v>187</v>
      </c>
      <c r="J92" s="126" t="s">
        <v>155</v>
      </c>
      <c r="K92" s="128" t="s">
        <v>188</v>
      </c>
      <c r="L92" s="124"/>
      <c r="M92" s="54" t="s">
        <v>1</v>
      </c>
      <c r="N92" s="55" t="s">
        <v>45</v>
      </c>
      <c r="O92" s="55" t="s">
        <v>189</v>
      </c>
      <c r="P92" s="55" t="s">
        <v>190</v>
      </c>
      <c r="Q92" s="55" t="s">
        <v>191</v>
      </c>
      <c r="R92" s="55" t="s">
        <v>192</v>
      </c>
      <c r="S92" s="55" t="s">
        <v>193</v>
      </c>
      <c r="T92" s="56" t="s">
        <v>194</v>
      </c>
    </row>
    <row r="93" spans="2:65" s="1" customFormat="1" ht="22.9" customHeight="1">
      <c r="B93" s="31"/>
      <c r="C93" s="59" t="s">
        <v>195</v>
      </c>
      <c r="I93" s="92"/>
      <c r="J93" s="129">
        <f>BK93</f>
        <v>0</v>
      </c>
      <c r="L93" s="31"/>
      <c r="M93" s="57"/>
      <c r="N93" s="48"/>
      <c r="O93" s="48"/>
      <c r="P93" s="130">
        <f>P94</f>
        <v>0</v>
      </c>
      <c r="Q93" s="48"/>
      <c r="R93" s="130">
        <f>R94</f>
        <v>0</v>
      </c>
      <c r="S93" s="48"/>
      <c r="T93" s="131">
        <f>T94</f>
        <v>0</v>
      </c>
      <c r="AT93" s="17" t="s">
        <v>74</v>
      </c>
      <c r="AU93" s="17" t="s">
        <v>157</v>
      </c>
      <c r="BK93" s="132">
        <f>BK94</f>
        <v>0</v>
      </c>
    </row>
    <row r="94" spans="2:65" s="11" customFormat="1" ht="25.9" customHeight="1">
      <c r="B94" s="133"/>
      <c r="D94" s="134" t="s">
        <v>74</v>
      </c>
      <c r="E94" s="135" t="s">
        <v>835</v>
      </c>
      <c r="F94" s="135" t="s">
        <v>836</v>
      </c>
      <c r="I94" s="136"/>
      <c r="J94" s="137">
        <f>BK94</f>
        <v>0</v>
      </c>
      <c r="L94" s="133"/>
      <c r="M94" s="138"/>
      <c r="N94" s="139"/>
      <c r="O94" s="139"/>
      <c r="P94" s="140">
        <f>P95</f>
        <v>0</v>
      </c>
      <c r="Q94" s="139"/>
      <c r="R94" s="140">
        <f>R95</f>
        <v>0</v>
      </c>
      <c r="S94" s="139"/>
      <c r="T94" s="141">
        <f>T95</f>
        <v>0</v>
      </c>
      <c r="AR94" s="134" t="s">
        <v>103</v>
      </c>
      <c r="AT94" s="142" t="s">
        <v>74</v>
      </c>
      <c r="AU94" s="142" t="s">
        <v>75</v>
      </c>
      <c r="AY94" s="134" t="s">
        <v>198</v>
      </c>
      <c r="BK94" s="143">
        <f>BK95</f>
        <v>0</v>
      </c>
    </row>
    <row r="95" spans="2:65" s="11" customFormat="1" ht="22.9" customHeight="1">
      <c r="B95" s="133"/>
      <c r="D95" s="134" t="s">
        <v>74</v>
      </c>
      <c r="E95" s="144" t="s">
        <v>837</v>
      </c>
      <c r="F95" s="144" t="s">
        <v>838</v>
      </c>
      <c r="I95" s="136"/>
      <c r="J95" s="145">
        <f>BK95</f>
        <v>0</v>
      </c>
      <c r="L95" s="133"/>
      <c r="M95" s="138"/>
      <c r="N95" s="139"/>
      <c r="O95" s="139"/>
      <c r="P95" s="140">
        <f>SUM(P96:P97)</f>
        <v>0</v>
      </c>
      <c r="Q95" s="139"/>
      <c r="R95" s="140">
        <f>SUM(R96:R97)</f>
        <v>0</v>
      </c>
      <c r="S95" s="139"/>
      <c r="T95" s="141">
        <f>SUM(T96:T97)</f>
        <v>0</v>
      </c>
      <c r="AR95" s="134" t="s">
        <v>103</v>
      </c>
      <c r="AT95" s="142" t="s">
        <v>74</v>
      </c>
      <c r="AU95" s="142" t="s">
        <v>82</v>
      </c>
      <c r="AY95" s="134" t="s">
        <v>198</v>
      </c>
      <c r="BK95" s="143">
        <f>SUM(BK96:BK97)</f>
        <v>0</v>
      </c>
    </row>
    <row r="96" spans="2:65" s="1" customFormat="1" ht="16.5" customHeight="1">
      <c r="B96" s="146"/>
      <c r="C96" s="147" t="s">
        <v>82</v>
      </c>
      <c r="D96" s="147" t="s">
        <v>202</v>
      </c>
      <c r="E96" s="148" t="s">
        <v>839</v>
      </c>
      <c r="F96" s="149" t="s">
        <v>840</v>
      </c>
      <c r="G96" s="150" t="s">
        <v>841</v>
      </c>
      <c r="H96" s="151">
        <v>1</v>
      </c>
      <c r="I96" s="152"/>
      <c r="J96" s="153">
        <f>ROUND(I96*H96,2)</f>
        <v>0</v>
      </c>
      <c r="K96" s="149" t="s">
        <v>1</v>
      </c>
      <c r="L96" s="31"/>
      <c r="M96" s="154" t="s">
        <v>1</v>
      </c>
      <c r="N96" s="155" t="s">
        <v>46</v>
      </c>
      <c r="O96" s="50"/>
      <c r="P96" s="156">
        <f>O96*H96</f>
        <v>0</v>
      </c>
      <c r="Q96" s="156">
        <v>0</v>
      </c>
      <c r="R96" s="156">
        <f>Q96*H96</f>
        <v>0</v>
      </c>
      <c r="S96" s="156">
        <v>0</v>
      </c>
      <c r="T96" s="157">
        <f>S96*H96</f>
        <v>0</v>
      </c>
      <c r="AR96" s="17" t="s">
        <v>842</v>
      </c>
      <c r="AT96" s="17" t="s">
        <v>202</v>
      </c>
      <c r="AU96" s="17" t="s">
        <v>84</v>
      </c>
      <c r="AY96" s="17" t="s">
        <v>198</v>
      </c>
      <c r="BE96" s="158">
        <f>IF(N96="základní",J96,0)</f>
        <v>0</v>
      </c>
      <c r="BF96" s="158">
        <f>IF(N96="snížená",J96,0)</f>
        <v>0</v>
      </c>
      <c r="BG96" s="158">
        <f>IF(N96="zákl. přenesená",J96,0)</f>
        <v>0</v>
      </c>
      <c r="BH96" s="158">
        <f>IF(N96="sníž. přenesená",J96,0)</f>
        <v>0</v>
      </c>
      <c r="BI96" s="158">
        <f>IF(N96="nulová",J96,0)</f>
        <v>0</v>
      </c>
      <c r="BJ96" s="17" t="s">
        <v>82</v>
      </c>
      <c r="BK96" s="158">
        <f>ROUND(I96*H96,2)</f>
        <v>0</v>
      </c>
      <c r="BL96" s="17" t="s">
        <v>842</v>
      </c>
      <c r="BM96" s="17" t="s">
        <v>843</v>
      </c>
    </row>
    <row r="97" spans="2:65" s="1" customFormat="1" ht="16.5" customHeight="1">
      <c r="B97" s="146"/>
      <c r="C97" s="147" t="s">
        <v>84</v>
      </c>
      <c r="D97" s="147" t="s">
        <v>202</v>
      </c>
      <c r="E97" s="148" t="s">
        <v>859</v>
      </c>
      <c r="F97" s="149" t="s">
        <v>860</v>
      </c>
      <c r="G97" s="150" t="s">
        <v>841</v>
      </c>
      <c r="H97" s="151">
        <v>1</v>
      </c>
      <c r="I97" s="152"/>
      <c r="J97" s="153">
        <f>ROUND(I97*H97,2)</f>
        <v>0</v>
      </c>
      <c r="K97" s="149" t="s">
        <v>1</v>
      </c>
      <c r="L97" s="31"/>
      <c r="M97" s="201" t="s">
        <v>1</v>
      </c>
      <c r="N97" s="202" t="s">
        <v>46</v>
      </c>
      <c r="O97" s="203"/>
      <c r="P97" s="204">
        <f>O97*H97</f>
        <v>0</v>
      </c>
      <c r="Q97" s="204">
        <v>0</v>
      </c>
      <c r="R97" s="204">
        <f>Q97*H97</f>
        <v>0</v>
      </c>
      <c r="S97" s="204">
        <v>0</v>
      </c>
      <c r="T97" s="205">
        <f>S97*H97</f>
        <v>0</v>
      </c>
      <c r="AR97" s="17" t="s">
        <v>842</v>
      </c>
      <c r="AT97" s="17" t="s">
        <v>202</v>
      </c>
      <c r="AU97" s="17" t="s">
        <v>84</v>
      </c>
      <c r="AY97" s="17" t="s">
        <v>198</v>
      </c>
      <c r="BE97" s="158">
        <f>IF(N97="základní",J97,0)</f>
        <v>0</v>
      </c>
      <c r="BF97" s="158">
        <f>IF(N97="snížená",J97,0)</f>
        <v>0</v>
      </c>
      <c r="BG97" s="158">
        <f>IF(N97="zákl. přenesená",J97,0)</f>
        <v>0</v>
      </c>
      <c r="BH97" s="158">
        <f>IF(N97="sníž. přenesená",J97,0)</f>
        <v>0</v>
      </c>
      <c r="BI97" s="158">
        <f>IF(N97="nulová",J97,0)</f>
        <v>0</v>
      </c>
      <c r="BJ97" s="17" t="s">
        <v>82</v>
      </c>
      <c r="BK97" s="158">
        <f>ROUND(I97*H97,2)</f>
        <v>0</v>
      </c>
      <c r="BL97" s="17" t="s">
        <v>842</v>
      </c>
      <c r="BM97" s="17" t="s">
        <v>1630</v>
      </c>
    </row>
    <row r="98" spans="2:65" s="1" customFormat="1" ht="6.95" customHeight="1">
      <c r="B98" s="40"/>
      <c r="C98" s="41"/>
      <c r="D98" s="41"/>
      <c r="E98" s="41"/>
      <c r="F98" s="41"/>
      <c r="G98" s="41"/>
      <c r="H98" s="41"/>
      <c r="I98" s="108"/>
      <c r="J98" s="41"/>
      <c r="K98" s="41"/>
      <c r="L98" s="31"/>
    </row>
  </sheetData>
  <autoFilter ref="C92:K97" xr:uid="{00000000-0009-0000-0000-00000C000000}"/>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583"/>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144</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2" customHeight="1">
      <c r="B8" s="20"/>
      <c r="D8" s="26" t="s">
        <v>148</v>
      </c>
      <c r="L8" s="20"/>
    </row>
    <row r="9" spans="2:46" s="1" customFormat="1" ht="16.5" customHeight="1">
      <c r="B9" s="31"/>
      <c r="E9" s="249" t="s">
        <v>1631</v>
      </c>
      <c r="F9" s="223"/>
      <c r="G9" s="223"/>
      <c r="H9" s="223"/>
      <c r="I9" s="92"/>
      <c r="L9" s="31"/>
    </row>
    <row r="10" spans="2:46" s="1" customFormat="1" ht="12" customHeight="1">
      <c r="B10" s="31"/>
      <c r="D10" s="26" t="s">
        <v>150</v>
      </c>
      <c r="I10" s="92"/>
      <c r="L10" s="31"/>
    </row>
    <row r="11" spans="2:46" s="1" customFormat="1" ht="36.950000000000003" customHeight="1">
      <c r="B11" s="31"/>
      <c r="E11" s="224" t="s">
        <v>1632</v>
      </c>
      <c r="F11" s="223"/>
      <c r="G11" s="223"/>
      <c r="H11" s="223"/>
      <c r="I11" s="92"/>
      <c r="L11" s="31"/>
    </row>
    <row r="12" spans="2:46" s="1" customFormat="1" ht="11.25">
      <c r="B12" s="31"/>
      <c r="I12" s="92"/>
      <c r="L12" s="31"/>
    </row>
    <row r="13" spans="2:46" s="1" customFormat="1" ht="12" customHeight="1">
      <c r="B13" s="31"/>
      <c r="D13" s="26" t="s">
        <v>18</v>
      </c>
      <c r="F13" s="17" t="s">
        <v>1</v>
      </c>
      <c r="I13" s="93" t="s">
        <v>19</v>
      </c>
      <c r="J13" s="17" t="s">
        <v>1</v>
      </c>
      <c r="L13" s="31"/>
    </row>
    <row r="14" spans="2:46" s="1" customFormat="1" ht="12" customHeight="1">
      <c r="B14" s="31"/>
      <c r="D14" s="26" t="s">
        <v>20</v>
      </c>
      <c r="F14" s="17" t="s">
        <v>21</v>
      </c>
      <c r="I14" s="93" t="s">
        <v>22</v>
      </c>
      <c r="J14" s="47" t="str">
        <f>'Rekapitulace stavby'!AN8</f>
        <v>7. 5. 2019</v>
      </c>
      <c r="L14" s="31"/>
    </row>
    <row r="15" spans="2:46" s="1" customFormat="1" ht="10.9" customHeight="1">
      <c r="B15" s="31"/>
      <c r="I15" s="92"/>
      <c r="L15" s="31"/>
    </row>
    <row r="16" spans="2:46" s="1" customFormat="1" ht="12" customHeight="1">
      <c r="B16" s="31"/>
      <c r="D16" s="26" t="s">
        <v>24</v>
      </c>
      <c r="I16" s="93" t="s">
        <v>25</v>
      </c>
      <c r="J16" s="17" t="s">
        <v>26</v>
      </c>
      <c r="L16" s="31"/>
    </row>
    <row r="17" spans="2:12" s="1" customFormat="1" ht="18" customHeight="1">
      <c r="B17" s="31"/>
      <c r="E17" s="17" t="s">
        <v>27</v>
      </c>
      <c r="I17" s="93" t="s">
        <v>28</v>
      </c>
      <c r="J17" s="17" t="s">
        <v>29</v>
      </c>
      <c r="L17" s="31"/>
    </row>
    <row r="18" spans="2:12" s="1" customFormat="1" ht="6.95" customHeight="1">
      <c r="B18" s="31"/>
      <c r="I18" s="92"/>
      <c r="L18" s="31"/>
    </row>
    <row r="19" spans="2:12" s="1" customFormat="1" ht="12" customHeight="1">
      <c r="B19" s="31"/>
      <c r="D19" s="26" t="s">
        <v>30</v>
      </c>
      <c r="I19" s="93" t="s">
        <v>25</v>
      </c>
      <c r="J19" s="27" t="str">
        <f>'Rekapitulace stavby'!AN13</f>
        <v>Vyplň údaj</v>
      </c>
      <c r="L19" s="31"/>
    </row>
    <row r="20" spans="2:12" s="1" customFormat="1" ht="18" customHeight="1">
      <c r="B20" s="31"/>
      <c r="E20" s="251" t="str">
        <f>'Rekapitulace stavby'!E14</f>
        <v>Vyplň údaj</v>
      </c>
      <c r="F20" s="227"/>
      <c r="G20" s="227"/>
      <c r="H20" s="227"/>
      <c r="I20" s="93" t="s">
        <v>28</v>
      </c>
      <c r="J20" s="27" t="str">
        <f>'Rekapitulace stavby'!AN14</f>
        <v>Vyplň údaj</v>
      </c>
      <c r="L20" s="31"/>
    </row>
    <row r="21" spans="2:12" s="1" customFormat="1" ht="6.95" customHeight="1">
      <c r="B21" s="31"/>
      <c r="I21" s="92"/>
      <c r="L21" s="31"/>
    </row>
    <row r="22" spans="2:12" s="1" customFormat="1" ht="12" customHeight="1">
      <c r="B22" s="31"/>
      <c r="D22" s="26" t="s">
        <v>32</v>
      </c>
      <c r="I22" s="93" t="s">
        <v>25</v>
      </c>
      <c r="J22" s="17" t="s">
        <v>33</v>
      </c>
      <c r="L22" s="31"/>
    </row>
    <row r="23" spans="2:12" s="1" customFormat="1" ht="18" customHeight="1">
      <c r="B23" s="31"/>
      <c r="E23" s="17" t="s">
        <v>34</v>
      </c>
      <c r="I23" s="93" t="s">
        <v>28</v>
      </c>
      <c r="J23" s="17" t="s">
        <v>35</v>
      </c>
      <c r="L23" s="31"/>
    </row>
    <row r="24" spans="2:12" s="1" customFormat="1" ht="6.95" customHeight="1">
      <c r="B24" s="31"/>
      <c r="I24" s="92"/>
      <c r="L24" s="31"/>
    </row>
    <row r="25" spans="2:12" s="1" customFormat="1" ht="12" customHeight="1">
      <c r="B25" s="31"/>
      <c r="D25" s="26" t="s">
        <v>37</v>
      </c>
      <c r="I25" s="93" t="s">
        <v>25</v>
      </c>
      <c r="J25" s="17" t="s">
        <v>1</v>
      </c>
      <c r="L25" s="31"/>
    </row>
    <row r="26" spans="2:12" s="1" customFormat="1" ht="18" customHeight="1">
      <c r="B26" s="31"/>
      <c r="E26" s="17" t="s">
        <v>38</v>
      </c>
      <c r="I26" s="93" t="s">
        <v>28</v>
      </c>
      <c r="J26" s="17" t="s">
        <v>1</v>
      </c>
      <c r="L26" s="31"/>
    </row>
    <row r="27" spans="2:12" s="1" customFormat="1" ht="6.95" customHeight="1">
      <c r="B27" s="31"/>
      <c r="I27" s="92"/>
      <c r="L27" s="31"/>
    </row>
    <row r="28" spans="2:12" s="1" customFormat="1" ht="12" customHeight="1">
      <c r="B28" s="31"/>
      <c r="D28" s="26" t="s">
        <v>39</v>
      </c>
      <c r="I28" s="92"/>
      <c r="L28" s="31"/>
    </row>
    <row r="29" spans="2:12" s="7" customFormat="1" ht="123.75" customHeight="1">
      <c r="B29" s="94"/>
      <c r="E29" s="231" t="s">
        <v>152</v>
      </c>
      <c r="F29" s="231"/>
      <c r="G29" s="231"/>
      <c r="H29" s="231"/>
      <c r="I29" s="95"/>
      <c r="L29" s="94"/>
    </row>
    <row r="30" spans="2:12" s="1" customFormat="1" ht="6.95" customHeight="1">
      <c r="B30" s="31"/>
      <c r="I30" s="92"/>
      <c r="L30" s="31"/>
    </row>
    <row r="31" spans="2:12" s="1" customFormat="1" ht="6.95" customHeight="1">
      <c r="B31" s="31"/>
      <c r="D31" s="48"/>
      <c r="E31" s="48"/>
      <c r="F31" s="48"/>
      <c r="G31" s="48"/>
      <c r="H31" s="48"/>
      <c r="I31" s="96"/>
      <c r="J31" s="48"/>
      <c r="K31" s="48"/>
      <c r="L31" s="31"/>
    </row>
    <row r="32" spans="2:12" s="1" customFormat="1" ht="25.35" customHeight="1">
      <c r="B32" s="31"/>
      <c r="D32" s="97" t="s">
        <v>41</v>
      </c>
      <c r="I32" s="92"/>
      <c r="J32" s="61">
        <f>ROUND(J116, 2)</f>
        <v>0</v>
      </c>
      <c r="L32" s="31"/>
    </row>
    <row r="33" spans="2:12" s="1" customFormat="1" ht="6.95" customHeight="1">
      <c r="B33" s="31"/>
      <c r="D33" s="48"/>
      <c r="E33" s="48"/>
      <c r="F33" s="48"/>
      <c r="G33" s="48"/>
      <c r="H33" s="48"/>
      <c r="I33" s="96"/>
      <c r="J33" s="48"/>
      <c r="K33" s="48"/>
      <c r="L33" s="31"/>
    </row>
    <row r="34" spans="2:12" s="1" customFormat="1" ht="14.45" customHeight="1">
      <c r="B34" s="31"/>
      <c r="F34" s="34" t="s">
        <v>43</v>
      </c>
      <c r="I34" s="98" t="s">
        <v>42</v>
      </c>
      <c r="J34" s="34" t="s">
        <v>44</v>
      </c>
      <c r="L34" s="31"/>
    </row>
    <row r="35" spans="2:12" s="1" customFormat="1" ht="14.45" customHeight="1">
      <c r="B35" s="31"/>
      <c r="D35" s="26" t="s">
        <v>45</v>
      </c>
      <c r="E35" s="26" t="s">
        <v>46</v>
      </c>
      <c r="F35" s="99">
        <f>ROUND((SUM(BE116:BE582)),  2)</f>
        <v>0</v>
      </c>
      <c r="I35" s="100">
        <v>0.21</v>
      </c>
      <c r="J35" s="99">
        <f>ROUND(((SUM(BE116:BE582))*I35),  2)</f>
        <v>0</v>
      </c>
      <c r="L35" s="31"/>
    </row>
    <row r="36" spans="2:12" s="1" customFormat="1" ht="14.45" customHeight="1">
      <c r="B36" s="31"/>
      <c r="E36" s="26" t="s">
        <v>47</v>
      </c>
      <c r="F36" s="99">
        <f>ROUND((SUM(BF116:BF582)),  2)</f>
        <v>0</v>
      </c>
      <c r="I36" s="100">
        <v>0.15</v>
      </c>
      <c r="J36" s="99">
        <f>ROUND(((SUM(BF116:BF582))*I36),  2)</f>
        <v>0</v>
      </c>
      <c r="L36" s="31"/>
    </row>
    <row r="37" spans="2:12" s="1" customFormat="1" ht="14.45" hidden="1" customHeight="1">
      <c r="B37" s="31"/>
      <c r="E37" s="26" t="s">
        <v>48</v>
      </c>
      <c r="F37" s="99">
        <f>ROUND((SUM(BG116:BG582)),  2)</f>
        <v>0</v>
      </c>
      <c r="I37" s="100">
        <v>0.21</v>
      </c>
      <c r="J37" s="99">
        <f>0</f>
        <v>0</v>
      </c>
      <c r="L37" s="31"/>
    </row>
    <row r="38" spans="2:12" s="1" customFormat="1" ht="14.45" hidden="1" customHeight="1">
      <c r="B38" s="31"/>
      <c r="E38" s="26" t="s">
        <v>49</v>
      </c>
      <c r="F38" s="99">
        <f>ROUND((SUM(BH116:BH582)),  2)</f>
        <v>0</v>
      </c>
      <c r="I38" s="100">
        <v>0.15</v>
      </c>
      <c r="J38" s="99">
        <f>0</f>
        <v>0</v>
      </c>
      <c r="L38" s="31"/>
    </row>
    <row r="39" spans="2:12" s="1" customFormat="1" ht="14.45" hidden="1" customHeight="1">
      <c r="B39" s="31"/>
      <c r="E39" s="26" t="s">
        <v>50</v>
      </c>
      <c r="F39" s="99">
        <f>ROUND((SUM(BI116:BI582)),  2)</f>
        <v>0</v>
      </c>
      <c r="I39" s="100">
        <v>0</v>
      </c>
      <c r="J39" s="99">
        <f>0</f>
        <v>0</v>
      </c>
      <c r="L39" s="31"/>
    </row>
    <row r="40" spans="2:12" s="1" customFormat="1" ht="6.95" customHeight="1">
      <c r="B40" s="31"/>
      <c r="I40" s="92"/>
      <c r="L40" s="31"/>
    </row>
    <row r="41" spans="2:12" s="1" customFormat="1" ht="25.35" customHeight="1">
      <c r="B41" s="31"/>
      <c r="C41" s="101"/>
      <c r="D41" s="102" t="s">
        <v>51</v>
      </c>
      <c r="E41" s="52"/>
      <c r="F41" s="52"/>
      <c r="G41" s="103" t="s">
        <v>52</v>
      </c>
      <c r="H41" s="104" t="s">
        <v>53</v>
      </c>
      <c r="I41" s="105"/>
      <c r="J41" s="106">
        <f>SUM(J32:J39)</f>
        <v>0</v>
      </c>
      <c r="K41" s="107"/>
      <c r="L41" s="31"/>
    </row>
    <row r="42" spans="2:12" s="1" customFormat="1" ht="14.45" customHeight="1">
      <c r="B42" s="40"/>
      <c r="C42" s="41"/>
      <c r="D42" s="41"/>
      <c r="E42" s="41"/>
      <c r="F42" s="41"/>
      <c r="G42" s="41"/>
      <c r="H42" s="41"/>
      <c r="I42" s="108"/>
      <c r="J42" s="41"/>
      <c r="K42" s="41"/>
      <c r="L42" s="31"/>
    </row>
    <row r="46" spans="2:12" s="1" customFormat="1" ht="6.95" customHeight="1">
      <c r="B46" s="42"/>
      <c r="C46" s="43"/>
      <c r="D46" s="43"/>
      <c r="E46" s="43"/>
      <c r="F46" s="43"/>
      <c r="G46" s="43"/>
      <c r="H46" s="43"/>
      <c r="I46" s="109"/>
      <c r="J46" s="43"/>
      <c r="K46" s="43"/>
      <c r="L46" s="31"/>
    </row>
    <row r="47" spans="2:12" s="1" customFormat="1" ht="24.95" customHeight="1">
      <c r="B47" s="31"/>
      <c r="C47" s="21" t="s">
        <v>153</v>
      </c>
      <c r="I47" s="92"/>
      <c r="L47" s="31"/>
    </row>
    <row r="48" spans="2:12" s="1" customFormat="1" ht="6.95" customHeight="1">
      <c r="B48" s="31"/>
      <c r="I48" s="92"/>
      <c r="L48" s="31"/>
    </row>
    <row r="49" spans="2:47" s="1" customFormat="1" ht="12" customHeight="1">
      <c r="B49" s="31"/>
      <c r="C49" s="26" t="s">
        <v>16</v>
      </c>
      <c r="I49" s="92"/>
      <c r="L49" s="31"/>
    </row>
    <row r="50" spans="2:47" s="1" customFormat="1" ht="16.5" customHeight="1">
      <c r="B50" s="31"/>
      <c r="E50" s="249" t="str">
        <f>E7</f>
        <v>II/332, III/27212, III/3323 Straky</v>
      </c>
      <c r="F50" s="250"/>
      <c r="G50" s="250"/>
      <c r="H50" s="250"/>
      <c r="I50" s="92"/>
      <c r="L50" s="31"/>
    </row>
    <row r="51" spans="2:47" ht="12" customHeight="1">
      <c r="B51" s="20"/>
      <c r="C51" s="26" t="s">
        <v>148</v>
      </c>
      <c r="L51" s="20"/>
    </row>
    <row r="52" spans="2:47" s="1" customFormat="1" ht="16.5" customHeight="1">
      <c r="B52" s="31"/>
      <c r="E52" s="249" t="s">
        <v>1631</v>
      </c>
      <c r="F52" s="223"/>
      <c r="G52" s="223"/>
      <c r="H52" s="223"/>
      <c r="I52" s="92"/>
      <c r="L52" s="31"/>
    </row>
    <row r="53" spans="2:47" s="1" customFormat="1" ht="12" customHeight="1">
      <c r="B53" s="31"/>
      <c r="C53" s="26" t="s">
        <v>150</v>
      </c>
      <c r="I53" s="92"/>
      <c r="L53" s="31"/>
    </row>
    <row r="54" spans="2:47" s="1" customFormat="1" ht="16.5" customHeight="1">
      <c r="B54" s="31"/>
      <c r="E54" s="224" t="str">
        <f>E11</f>
        <v>SO.103 - SO.103 - Komunikace III/3323 - Čilec</v>
      </c>
      <c r="F54" s="223"/>
      <c r="G54" s="223"/>
      <c r="H54" s="223"/>
      <c r="I54" s="92"/>
      <c r="L54" s="31"/>
    </row>
    <row r="55" spans="2:47" s="1" customFormat="1" ht="6.95" customHeight="1">
      <c r="B55" s="31"/>
      <c r="I55" s="92"/>
      <c r="L55" s="31"/>
    </row>
    <row r="56" spans="2:47" s="1" customFormat="1" ht="12" customHeight="1">
      <c r="B56" s="31"/>
      <c r="C56" s="26" t="s">
        <v>20</v>
      </c>
      <c r="F56" s="17" t="str">
        <f>F14</f>
        <v>Straky</v>
      </c>
      <c r="I56" s="93" t="s">
        <v>22</v>
      </c>
      <c r="J56" s="47" t="str">
        <f>IF(J14="","",J14)</f>
        <v>7. 5. 2019</v>
      </c>
      <c r="L56" s="31"/>
    </row>
    <row r="57" spans="2:47" s="1" customFormat="1" ht="6.95" customHeight="1">
      <c r="B57" s="31"/>
      <c r="I57" s="92"/>
      <c r="L57" s="31"/>
    </row>
    <row r="58" spans="2:47" s="1" customFormat="1" ht="13.7" customHeight="1">
      <c r="B58" s="31"/>
      <c r="C58" s="26" t="s">
        <v>24</v>
      </c>
      <c r="F58" s="17" t="str">
        <f>E17</f>
        <v>Krajská správa a údržba silnic Středočeského kraje</v>
      </c>
      <c r="I58" s="93" t="s">
        <v>32</v>
      </c>
      <c r="J58" s="29" t="str">
        <f>E23</f>
        <v>CR Project s.r.o.</v>
      </c>
      <c r="L58" s="31"/>
    </row>
    <row r="59" spans="2:47" s="1" customFormat="1" ht="13.7" customHeight="1">
      <c r="B59" s="31"/>
      <c r="C59" s="26" t="s">
        <v>30</v>
      </c>
      <c r="F59" s="17" t="str">
        <f>IF(E20="","",E20)</f>
        <v>Vyplň údaj</v>
      </c>
      <c r="I59" s="93" t="s">
        <v>37</v>
      </c>
      <c r="J59" s="29" t="str">
        <f>E26</f>
        <v>Josef Nentwich</v>
      </c>
      <c r="L59" s="31"/>
    </row>
    <row r="60" spans="2:47" s="1" customFormat="1" ht="10.35" customHeight="1">
      <c r="B60" s="31"/>
      <c r="I60" s="92"/>
      <c r="L60" s="31"/>
    </row>
    <row r="61" spans="2:47" s="1" customFormat="1" ht="29.25" customHeight="1">
      <c r="B61" s="31"/>
      <c r="C61" s="110" t="s">
        <v>154</v>
      </c>
      <c r="D61" s="101"/>
      <c r="E61" s="101"/>
      <c r="F61" s="101"/>
      <c r="G61" s="101"/>
      <c r="H61" s="101"/>
      <c r="I61" s="111"/>
      <c r="J61" s="112" t="s">
        <v>155</v>
      </c>
      <c r="K61" s="101"/>
      <c r="L61" s="31"/>
    </row>
    <row r="62" spans="2:47" s="1" customFormat="1" ht="10.35" customHeight="1">
      <c r="B62" s="31"/>
      <c r="I62" s="92"/>
      <c r="L62" s="31"/>
    </row>
    <row r="63" spans="2:47" s="1" customFormat="1" ht="22.9" customHeight="1">
      <c r="B63" s="31"/>
      <c r="C63" s="113" t="s">
        <v>156</v>
      </c>
      <c r="I63" s="92"/>
      <c r="J63" s="61">
        <f>J116</f>
        <v>0</v>
      </c>
      <c r="L63" s="31"/>
      <c r="AU63" s="17" t="s">
        <v>157</v>
      </c>
    </row>
    <row r="64" spans="2:47" s="8" customFormat="1" ht="24.95" customHeight="1">
      <c r="B64" s="114"/>
      <c r="D64" s="115" t="s">
        <v>158</v>
      </c>
      <c r="E64" s="116"/>
      <c r="F64" s="116"/>
      <c r="G64" s="116"/>
      <c r="H64" s="116"/>
      <c r="I64" s="117"/>
      <c r="J64" s="118">
        <f>J117</f>
        <v>0</v>
      </c>
      <c r="L64" s="114"/>
    </row>
    <row r="65" spans="2:12" s="9" customFormat="1" ht="19.899999999999999" customHeight="1">
      <c r="B65" s="119"/>
      <c r="D65" s="120" t="s">
        <v>159</v>
      </c>
      <c r="E65" s="121"/>
      <c r="F65" s="121"/>
      <c r="G65" s="121"/>
      <c r="H65" s="121"/>
      <c r="I65" s="122"/>
      <c r="J65" s="123">
        <f>J118</f>
        <v>0</v>
      </c>
      <c r="L65" s="119"/>
    </row>
    <row r="66" spans="2:12" s="9" customFormat="1" ht="14.85" customHeight="1">
      <c r="B66" s="119"/>
      <c r="D66" s="120" t="s">
        <v>160</v>
      </c>
      <c r="E66" s="121"/>
      <c r="F66" s="121"/>
      <c r="G66" s="121"/>
      <c r="H66" s="121"/>
      <c r="I66" s="122"/>
      <c r="J66" s="123">
        <f>J119</f>
        <v>0</v>
      </c>
      <c r="L66" s="119"/>
    </row>
    <row r="67" spans="2:12" s="9" customFormat="1" ht="14.85" customHeight="1">
      <c r="B67" s="119"/>
      <c r="D67" s="120" t="s">
        <v>161</v>
      </c>
      <c r="E67" s="121"/>
      <c r="F67" s="121"/>
      <c r="G67" s="121"/>
      <c r="H67" s="121"/>
      <c r="I67" s="122"/>
      <c r="J67" s="123">
        <f>J147</f>
        <v>0</v>
      </c>
      <c r="L67" s="119"/>
    </row>
    <row r="68" spans="2:12" s="9" customFormat="1" ht="14.85" customHeight="1">
      <c r="B68" s="119"/>
      <c r="D68" s="120" t="s">
        <v>162</v>
      </c>
      <c r="E68" s="121"/>
      <c r="F68" s="121"/>
      <c r="G68" s="121"/>
      <c r="H68" s="121"/>
      <c r="I68" s="122"/>
      <c r="J68" s="123">
        <f>J169</f>
        <v>0</v>
      </c>
      <c r="L68" s="119"/>
    </row>
    <row r="69" spans="2:12" s="9" customFormat="1" ht="14.85" customHeight="1">
      <c r="B69" s="119"/>
      <c r="D69" s="120" t="s">
        <v>163</v>
      </c>
      <c r="E69" s="121"/>
      <c r="F69" s="121"/>
      <c r="G69" s="121"/>
      <c r="H69" s="121"/>
      <c r="I69" s="122"/>
      <c r="J69" s="123">
        <f>J205</f>
        <v>0</v>
      </c>
      <c r="L69" s="119"/>
    </row>
    <row r="70" spans="2:12" s="9" customFormat="1" ht="14.85" customHeight="1">
      <c r="B70" s="119"/>
      <c r="D70" s="120" t="s">
        <v>164</v>
      </c>
      <c r="E70" s="121"/>
      <c r="F70" s="121"/>
      <c r="G70" s="121"/>
      <c r="H70" s="121"/>
      <c r="I70" s="122"/>
      <c r="J70" s="123">
        <f>J210</f>
        <v>0</v>
      </c>
      <c r="L70" s="119"/>
    </row>
    <row r="71" spans="2:12" s="9" customFormat="1" ht="19.899999999999999" customHeight="1">
      <c r="B71" s="119"/>
      <c r="D71" s="120" t="s">
        <v>165</v>
      </c>
      <c r="E71" s="121"/>
      <c r="F71" s="121"/>
      <c r="G71" s="121"/>
      <c r="H71" s="121"/>
      <c r="I71" s="122"/>
      <c r="J71" s="123">
        <f>J232</f>
        <v>0</v>
      </c>
      <c r="L71" s="119"/>
    </row>
    <row r="72" spans="2:12" s="9" customFormat="1" ht="14.85" customHeight="1">
      <c r="B72" s="119"/>
      <c r="D72" s="120" t="s">
        <v>166</v>
      </c>
      <c r="E72" s="121"/>
      <c r="F72" s="121"/>
      <c r="G72" s="121"/>
      <c r="H72" s="121"/>
      <c r="I72" s="122"/>
      <c r="J72" s="123">
        <f>J233</f>
        <v>0</v>
      </c>
      <c r="L72" s="119"/>
    </row>
    <row r="73" spans="2:12" s="9" customFormat="1" ht="14.85" customHeight="1">
      <c r="B73" s="119"/>
      <c r="D73" s="120" t="s">
        <v>167</v>
      </c>
      <c r="E73" s="121"/>
      <c r="F73" s="121"/>
      <c r="G73" s="121"/>
      <c r="H73" s="121"/>
      <c r="I73" s="122"/>
      <c r="J73" s="123">
        <f>J271</f>
        <v>0</v>
      </c>
      <c r="L73" s="119"/>
    </row>
    <row r="74" spans="2:12" s="9" customFormat="1" ht="14.85" customHeight="1">
      <c r="B74" s="119"/>
      <c r="D74" s="120" t="s">
        <v>1633</v>
      </c>
      <c r="E74" s="121"/>
      <c r="F74" s="121"/>
      <c r="G74" s="121"/>
      <c r="H74" s="121"/>
      <c r="I74" s="122"/>
      <c r="J74" s="123">
        <f>J286</f>
        <v>0</v>
      </c>
      <c r="L74" s="119"/>
    </row>
    <row r="75" spans="2:12" s="9" customFormat="1" ht="14.85" customHeight="1">
      <c r="B75" s="119"/>
      <c r="D75" s="120" t="s">
        <v>1634</v>
      </c>
      <c r="E75" s="121"/>
      <c r="F75" s="121"/>
      <c r="G75" s="121"/>
      <c r="H75" s="121"/>
      <c r="I75" s="122"/>
      <c r="J75" s="123">
        <f>J294</f>
        <v>0</v>
      </c>
      <c r="L75" s="119"/>
    </row>
    <row r="76" spans="2:12" s="9" customFormat="1" ht="14.85" customHeight="1">
      <c r="B76" s="119"/>
      <c r="D76" s="120" t="s">
        <v>168</v>
      </c>
      <c r="E76" s="121"/>
      <c r="F76" s="121"/>
      <c r="G76" s="121"/>
      <c r="H76" s="121"/>
      <c r="I76" s="122"/>
      <c r="J76" s="123">
        <f>J302</f>
        <v>0</v>
      </c>
      <c r="L76" s="119"/>
    </row>
    <row r="77" spans="2:12" s="9" customFormat="1" ht="14.85" customHeight="1">
      <c r="B77" s="119"/>
      <c r="D77" s="120" t="s">
        <v>169</v>
      </c>
      <c r="E77" s="121"/>
      <c r="F77" s="121"/>
      <c r="G77" s="121"/>
      <c r="H77" s="121"/>
      <c r="I77" s="122"/>
      <c r="J77" s="123">
        <f>J317</f>
        <v>0</v>
      </c>
      <c r="L77" s="119"/>
    </row>
    <row r="78" spans="2:12" s="9" customFormat="1" ht="14.85" customHeight="1">
      <c r="B78" s="119"/>
      <c r="D78" s="120" t="s">
        <v>1334</v>
      </c>
      <c r="E78" s="121"/>
      <c r="F78" s="121"/>
      <c r="G78" s="121"/>
      <c r="H78" s="121"/>
      <c r="I78" s="122"/>
      <c r="J78" s="123">
        <f>J336</f>
        <v>0</v>
      </c>
      <c r="L78" s="119"/>
    </row>
    <row r="79" spans="2:12" s="9" customFormat="1" ht="14.85" customHeight="1">
      <c r="B79" s="119"/>
      <c r="D79" s="120" t="s">
        <v>914</v>
      </c>
      <c r="E79" s="121"/>
      <c r="F79" s="121"/>
      <c r="G79" s="121"/>
      <c r="H79" s="121"/>
      <c r="I79" s="122"/>
      <c r="J79" s="123">
        <f>J345</f>
        <v>0</v>
      </c>
      <c r="L79" s="119"/>
    </row>
    <row r="80" spans="2:12" s="9" customFormat="1" ht="19.899999999999999" customHeight="1">
      <c r="B80" s="119"/>
      <c r="D80" s="120" t="s">
        <v>170</v>
      </c>
      <c r="E80" s="121"/>
      <c r="F80" s="121"/>
      <c r="G80" s="121"/>
      <c r="H80" s="121"/>
      <c r="I80" s="122"/>
      <c r="J80" s="123">
        <f>J348</f>
        <v>0</v>
      </c>
      <c r="L80" s="119"/>
    </row>
    <row r="81" spans="2:12" s="9" customFormat="1" ht="14.85" customHeight="1">
      <c r="B81" s="119"/>
      <c r="D81" s="120" t="s">
        <v>171</v>
      </c>
      <c r="E81" s="121"/>
      <c r="F81" s="121"/>
      <c r="G81" s="121"/>
      <c r="H81" s="121"/>
      <c r="I81" s="122"/>
      <c r="J81" s="123">
        <f>J349</f>
        <v>0</v>
      </c>
      <c r="L81" s="119"/>
    </row>
    <row r="82" spans="2:12" s="9" customFormat="1" ht="14.85" customHeight="1">
      <c r="B82" s="119"/>
      <c r="D82" s="120" t="s">
        <v>172</v>
      </c>
      <c r="E82" s="121"/>
      <c r="F82" s="121"/>
      <c r="G82" s="121"/>
      <c r="H82" s="121"/>
      <c r="I82" s="122"/>
      <c r="J82" s="123">
        <f>J352</f>
        <v>0</v>
      </c>
      <c r="L82" s="119"/>
    </row>
    <row r="83" spans="2:12" s="9" customFormat="1" ht="14.85" customHeight="1">
      <c r="B83" s="119"/>
      <c r="D83" s="120" t="s">
        <v>173</v>
      </c>
      <c r="E83" s="121"/>
      <c r="F83" s="121"/>
      <c r="G83" s="121"/>
      <c r="H83" s="121"/>
      <c r="I83" s="122"/>
      <c r="J83" s="123">
        <f>J385</f>
        <v>0</v>
      </c>
      <c r="L83" s="119"/>
    </row>
    <row r="84" spans="2:12" s="9" customFormat="1" ht="14.85" customHeight="1">
      <c r="B84" s="119"/>
      <c r="D84" s="120" t="s">
        <v>1635</v>
      </c>
      <c r="E84" s="121"/>
      <c r="F84" s="121"/>
      <c r="G84" s="121"/>
      <c r="H84" s="121"/>
      <c r="I84" s="122"/>
      <c r="J84" s="123">
        <f>J394</f>
        <v>0</v>
      </c>
      <c r="L84" s="119"/>
    </row>
    <row r="85" spans="2:12" s="9" customFormat="1" ht="14.85" customHeight="1">
      <c r="B85" s="119"/>
      <c r="D85" s="120" t="s">
        <v>1335</v>
      </c>
      <c r="E85" s="121"/>
      <c r="F85" s="121"/>
      <c r="G85" s="121"/>
      <c r="H85" s="121"/>
      <c r="I85" s="122"/>
      <c r="J85" s="123">
        <f>J399</f>
        <v>0</v>
      </c>
      <c r="L85" s="119"/>
    </row>
    <row r="86" spans="2:12" s="9" customFormat="1" ht="14.85" customHeight="1">
      <c r="B86" s="119"/>
      <c r="D86" s="120" t="s">
        <v>174</v>
      </c>
      <c r="E86" s="121"/>
      <c r="F86" s="121"/>
      <c r="G86" s="121"/>
      <c r="H86" s="121"/>
      <c r="I86" s="122"/>
      <c r="J86" s="123">
        <f>J415</f>
        <v>0</v>
      </c>
      <c r="L86" s="119"/>
    </row>
    <row r="87" spans="2:12" s="9" customFormat="1" ht="19.899999999999999" customHeight="1">
      <c r="B87" s="119"/>
      <c r="D87" s="120" t="s">
        <v>175</v>
      </c>
      <c r="E87" s="121"/>
      <c r="F87" s="121"/>
      <c r="G87" s="121"/>
      <c r="H87" s="121"/>
      <c r="I87" s="122"/>
      <c r="J87" s="123">
        <f>J434</f>
        <v>0</v>
      </c>
      <c r="L87" s="119"/>
    </row>
    <row r="88" spans="2:12" s="9" customFormat="1" ht="14.85" customHeight="1">
      <c r="B88" s="119"/>
      <c r="D88" s="120" t="s">
        <v>176</v>
      </c>
      <c r="E88" s="121"/>
      <c r="F88" s="121"/>
      <c r="G88" s="121"/>
      <c r="H88" s="121"/>
      <c r="I88" s="122"/>
      <c r="J88" s="123">
        <f>J435</f>
        <v>0</v>
      </c>
      <c r="L88" s="119"/>
    </row>
    <row r="89" spans="2:12" s="9" customFormat="1" ht="14.85" customHeight="1">
      <c r="B89" s="119"/>
      <c r="D89" s="120" t="s">
        <v>177</v>
      </c>
      <c r="E89" s="121"/>
      <c r="F89" s="121"/>
      <c r="G89" s="121"/>
      <c r="H89" s="121"/>
      <c r="I89" s="122"/>
      <c r="J89" s="123">
        <f>J455</f>
        <v>0</v>
      </c>
      <c r="L89" s="119"/>
    </row>
    <row r="90" spans="2:12" s="9" customFormat="1" ht="14.85" customHeight="1">
      <c r="B90" s="119"/>
      <c r="D90" s="120" t="s">
        <v>178</v>
      </c>
      <c r="E90" s="121"/>
      <c r="F90" s="121"/>
      <c r="G90" s="121"/>
      <c r="H90" s="121"/>
      <c r="I90" s="122"/>
      <c r="J90" s="123">
        <f>J498</f>
        <v>0</v>
      </c>
      <c r="L90" s="119"/>
    </row>
    <row r="91" spans="2:12" s="9" customFormat="1" ht="14.85" customHeight="1">
      <c r="B91" s="119"/>
      <c r="D91" s="120" t="s">
        <v>179</v>
      </c>
      <c r="E91" s="121"/>
      <c r="F91" s="121"/>
      <c r="G91" s="121"/>
      <c r="H91" s="121"/>
      <c r="I91" s="122"/>
      <c r="J91" s="123">
        <f>J527</f>
        <v>0</v>
      </c>
      <c r="L91" s="119"/>
    </row>
    <row r="92" spans="2:12" s="9" customFormat="1" ht="14.85" customHeight="1">
      <c r="B92" s="119"/>
      <c r="D92" s="120" t="s">
        <v>180</v>
      </c>
      <c r="E92" s="121"/>
      <c r="F92" s="121"/>
      <c r="G92" s="121"/>
      <c r="H92" s="121"/>
      <c r="I92" s="122"/>
      <c r="J92" s="123">
        <f>J530</f>
        <v>0</v>
      </c>
      <c r="L92" s="119"/>
    </row>
    <row r="93" spans="2:12" s="9" customFormat="1" ht="14.85" customHeight="1">
      <c r="B93" s="119"/>
      <c r="D93" s="120" t="s">
        <v>181</v>
      </c>
      <c r="E93" s="121"/>
      <c r="F93" s="121"/>
      <c r="G93" s="121"/>
      <c r="H93" s="121"/>
      <c r="I93" s="122"/>
      <c r="J93" s="123">
        <f>J575</f>
        <v>0</v>
      </c>
      <c r="L93" s="119"/>
    </row>
    <row r="94" spans="2:12" s="9" customFormat="1" ht="14.85" customHeight="1">
      <c r="B94" s="119"/>
      <c r="D94" s="120" t="s">
        <v>182</v>
      </c>
      <c r="E94" s="121"/>
      <c r="F94" s="121"/>
      <c r="G94" s="121"/>
      <c r="H94" s="121"/>
      <c r="I94" s="122"/>
      <c r="J94" s="123">
        <f>J578</f>
        <v>0</v>
      </c>
      <c r="L94" s="119"/>
    </row>
    <row r="95" spans="2:12" s="1" customFormat="1" ht="21.75" customHeight="1">
      <c r="B95" s="31"/>
      <c r="I95" s="92"/>
      <c r="L95" s="31"/>
    </row>
    <row r="96" spans="2:12" s="1" customFormat="1" ht="6.95" customHeight="1">
      <c r="B96" s="40"/>
      <c r="C96" s="41"/>
      <c r="D96" s="41"/>
      <c r="E96" s="41"/>
      <c r="F96" s="41"/>
      <c r="G96" s="41"/>
      <c r="H96" s="41"/>
      <c r="I96" s="108"/>
      <c r="J96" s="41"/>
      <c r="K96" s="41"/>
      <c r="L96" s="31"/>
    </row>
    <row r="100" spans="2:12" s="1" customFormat="1" ht="6.95" customHeight="1">
      <c r="B100" s="42"/>
      <c r="C100" s="43"/>
      <c r="D100" s="43"/>
      <c r="E100" s="43"/>
      <c r="F100" s="43"/>
      <c r="G100" s="43"/>
      <c r="H100" s="43"/>
      <c r="I100" s="109"/>
      <c r="J100" s="43"/>
      <c r="K100" s="43"/>
      <c r="L100" s="31"/>
    </row>
    <row r="101" spans="2:12" s="1" customFormat="1" ht="24.95" customHeight="1">
      <c r="B101" s="31"/>
      <c r="C101" s="21" t="s">
        <v>183</v>
      </c>
      <c r="I101" s="92"/>
      <c r="L101" s="31"/>
    </row>
    <row r="102" spans="2:12" s="1" customFormat="1" ht="6.95" customHeight="1">
      <c r="B102" s="31"/>
      <c r="I102" s="92"/>
      <c r="L102" s="31"/>
    </row>
    <row r="103" spans="2:12" s="1" customFormat="1" ht="12" customHeight="1">
      <c r="B103" s="31"/>
      <c r="C103" s="26" t="s">
        <v>16</v>
      </c>
      <c r="I103" s="92"/>
      <c r="L103" s="31"/>
    </row>
    <row r="104" spans="2:12" s="1" customFormat="1" ht="16.5" customHeight="1">
      <c r="B104" s="31"/>
      <c r="E104" s="249" t="str">
        <f>E7</f>
        <v>II/332, III/27212, III/3323 Straky</v>
      </c>
      <c r="F104" s="250"/>
      <c r="G104" s="250"/>
      <c r="H104" s="250"/>
      <c r="I104" s="92"/>
      <c r="L104" s="31"/>
    </row>
    <row r="105" spans="2:12" ht="12" customHeight="1">
      <c r="B105" s="20"/>
      <c r="C105" s="26" t="s">
        <v>148</v>
      </c>
      <c r="L105" s="20"/>
    </row>
    <row r="106" spans="2:12" s="1" customFormat="1" ht="16.5" customHeight="1">
      <c r="B106" s="31"/>
      <c r="E106" s="249" t="s">
        <v>1631</v>
      </c>
      <c r="F106" s="223"/>
      <c r="G106" s="223"/>
      <c r="H106" s="223"/>
      <c r="I106" s="92"/>
      <c r="L106" s="31"/>
    </row>
    <row r="107" spans="2:12" s="1" customFormat="1" ht="12" customHeight="1">
      <c r="B107" s="31"/>
      <c r="C107" s="26" t="s">
        <v>150</v>
      </c>
      <c r="I107" s="92"/>
      <c r="L107" s="31"/>
    </row>
    <row r="108" spans="2:12" s="1" customFormat="1" ht="16.5" customHeight="1">
      <c r="B108" s="31"/>
      <c r="E108" s="224" t="str">
        <f>E11</f>
        <v>SO.103 - SO.103 - Komunikace III/3323 - Čilec</v>
      </c>
      <c r="F108" s="223"/>
      <c r="G108" s="223"/>
      <c r="H108" s="223"/>
      <c r="I108" s="92"/>
      <c r="L108" s="31"/>
    </row>
    <row r="109" spans="2:12" s="1" customFormat="1" ht="6.95" customHeight="1">
      <c r="B109" s="31"/>
      <c r="I109" s="92"/>
      <c r="L109" s="31"/>
    </row>
    <row r="110" spans="2:12" s="1" customFormat="1" ht="12" customHeight="1">
      <c r="B110" s="31"/>
      <c r="C110" s="26" t="s">
        <v>20</v>
      </c>
      <c r="F110" s="17" t="str">
        <f>F14</f>
        <v>Straky</v>
      </c>
      <c r="I110" s="93" t="s">
        <v>22</v>
      </c>
      <c r="J110" s="47" t="str">
        <f>IF(J14="","",J14)</f>
        <v>7. 5. 2019</v>
      </c>
      <c r="L110" s="31"/>
    </row>
    <row r="111" spans="2:12" s="1" customFormat="1" ht="6.95" customHeight="1">
      <c r="B111" s="31"/>
      <c r="I111" s="92"/>
      <c r="L111" s="31"/>
    </row>
    <row r="112" spans="2:12" s="1" customFormat="1" ht="13.7" customHeight="1">
      <c r="B112" s="31"/>
      <c r="C112" s="26" t="s">
        <v>24</v>
      </c>
      <c r="F112" s="17" t="str">
        <f>E17</f>
        <v>Krajská správa a údržba silnic Středočeského kraje</v>
      </c>
      <c r="I112" s="93" t="s">
        <v>32</v>
      </c>
      <c r="J112" s="29" t="str">
        <f>E23</f>
        <v>CR Project s.r.o.</v>
      </c>
      <c r="L112" s="31"/>
    </row>
    <row r="113" spans="2:65" s="1" customFormat="1" ht="13.7" customHeight="1">
      <c r="B113" s="31"/>
      <c r="C113" s="26" t="s">
        <v>30</v>
      </c>
      <c r="F113" s="17" t="str">
        <f>IF(E20="","",E20)</f>
        <v>Vyplň údaj</v>
      </c>
      <c r="I113" s="93" t="s">
        <v>37</v>
      </c>
      <c r="J113" s="29" t="str">
        <f>E26</f>
        <v>Josef Nentwich</v>
      </c>
      <c r="L113" s="31"/>
    </row>
    <row r="114" spans="2:65" s="1" customFormat="1" ht="10.35" customHeight="1">
      <c r="B114" s="31"/>
      <c r="I114" s="92"/>
      <c r="L114" s="31"/>
    </row>
    <row r="115" spans="2:65" s="10" customFormat="1" ht="29.25" customHeight="1">
      <c r="B115" s="124"/>
      <c r="C115" s="125" t="s">
        <v>184</v>
      </c>
      <c r="D115" s="126" t="s">
        <v>60</v>
      </c>
      <c r="E115" s="126" t="s">
        <v>56</v>
      </c>
      <c r="F115" s="126" t="s">
        <v>57</v>
      </c>
      <c r="G115" s="126" t="s">
        <v>185</v>
      </c>
      <c r="H115" s="126" t="s">
        <v>186</v>
      </c>
      <c r="I115" s="127" t="s">
        <v>187</v>
      </c>
      <c r="J115" s="126" t="s">
        <v>155</v>
      </c>
      <c r="K115" s="128" t="s">
        <v>188</v>
      </c>
      <c r="L115" s="124"/>
      <c r="M115" s="54" t="s">
        <v>1</v>
      </c>
      <c r="N115" s="55" t="s">
        <v>45</v>
      </c>
      <c r="O115" s="55" t="s">
        <v>189</v>
      </c>
      <c r="P115" s="55" t="s">
        <v>190</v>
      </c>
      <c r="Q115" s="55" t="s">
        <v>191</v>
      </c>
      <c r="R115" s="55" t="s">
        <v>192</v>
      </c>
      <c r="S115" s="55" t="s">
        <v>193</v>
      </c>
      <c r="T115" s="56" t="s">
        <v>194</v>
      </c>
    </row>
    <row r="116" spans="2:65" s="1" customFormat="1" ht="22.9" customHeight="1">
      <c r="B116" s="31"/>
      <c r="C116" s="59" t="s">
        <v>195</v>
      </c>
      <c r="I116" s="92"/>
      <c r="J116" s="129">
        <f>BK116</f>
        <v>0</v>
      </c>
      <c r="L116" s="31"/>
      <c r="M116" s="57"/>
      <c r="N116" s="48"/>
      <c r="O116" s="48"/>
      <c r="P116" s="130">
        <f>P117</f>
        <v>0</v>
      </c>
      <c r="Q116" s="48"/>
      <c r="R116" s="130">
        <f>R117</f>
        <v>4405.2377203075002</v>
      </c>
      <c r="S116" s="48"/>
      <c r="T116" s="131">
        <f>T117</f>
        <v>2857.7160000000003</v>
      </c>
      <c r="AT116" s="17" t="s">
        <v>74</v>
      </c>
      <c r="AU116" s="17" t="s">
        <v>157</v>
      </c>
      <c r="BK116" s="132">
        <f>BK117</f>
        <v>0</v>
      </c>
    </row>
    <row r="117" spans="2:65" s="11" customFormat="1" ht="25.9" customHeight="1">
      <c r="B117" s="133"/>
      <c r="D117" s="134" t="s">
        <v>74</v>
      </c>
      <c r="E117" s="135" t="s">
        <v>196</v>
      </c>
      <c r="F117" s="135" t="s">
        <v>197</v>
      </c>
      <c r="I117" s="136"/>
      <c r="J117" s="137">
        <f>BK117</f>
        <v>0</v>
      </c>
      <c r="L117" s="133"/>
      <c r="M117" s="138"/>
      <c r="N117" s="139"/>
      <c r="O117" s="139"/>
      <c r="P117" s="140">
        <f>P118+P232+P348+P434</f>
        <v>0</v>
      </c>
      <c r="Q117" s="139"/>
      <c r="R117" s="140">
        <f>R118+R232+R348+R434</f>
        <v>4405.2377203075002</v>
      </c>
      <c r="S117" s="139"/>
      <c r="T117" s="141">
        <f>T118+T232+T348+T434</f>
        <v>2857.7160000000003</v>
      </c>
      <c r="AR117" s="134" t="s">
        <v>82</v>
      </c>
      <c r="AT117" s="142" t="s">
        <v>74</v>
      </c>
      <c r="AU117" s="142" t="s">
        <v>75</v>
      </c>
      <c r="AY117" s="134" t="s">
        <v>198</v>
      </c>
      <c r="BK117" s="143">
        <f>BK118+BK232+BK348+BK434</f>
        <v>0</v>
      </c>
    </row>
    <row r="118" spans="2:65" s="11" customFormat="1" ht="22.9" customHeight="1">
      <c r="B118" s="133"/>
      <c r="D118" s="134" t="s">
        <v>74</v>
      </c>
      <c r="E118" s="144" t="s">
        <v>82</v>
      </c>
      <c r="F118" s="144" t="s">
        <v>199</v>
      </c>
      <c r="I118" s="136"/>
      <c r="J118" s="145">
        <f>BK118</f>
        <v>0</v>
      </c>
      <c r="L118" s="133"/>
      <c r="M118" s="138"/>
      <c r="N118" s="139"/>
      <c r="O118" s="139"/>
      <c r="P118" s="140">
        <f>P119+P147+P169+P205+P210</f>
        <v>0</v>
      </c>
      <c r="Q118" s="139"/>
      <c r="R118" s="140">
        <f>R119+R147+R169+R205+R210</f>
        <v>335.87450000000001</v>
      </c>
      <c r="S118" s="139"/>
      <c r="T118" s="141">
        <f>T119+T147+T169+T205+T210</f>
        <v>0</v>
      </c>
      <c r="AR118" s="134" t="s">
        <v>82</v>
      </c>
      <c r="AT118" s="142" t="s">
        <v>74</v>
      </c>
      <c r="AU118" s="142" t="s">
        <v>82</v>
      </c>
      <c r="AY118" s="134" t="s">
        <v>198</v>
      </c>
      <c r="BK118" s="143">
        <f>BK119+BK147+BK169+BK205+BK210</f>
        <v>0</v>
      </c>
    </row>
    <row r="119" spans="2:65" s="11" customFormat="1" ht="20.85" customHeight="1">
      <c r="B119" s="133"/>
      <c r="D119" s="134" t="s">
        <v>74</v>
      </c>
      <c r="E119" s="144" t="s">
        <v>200</v>
      </c>
      <c r="F119" s="144" t="s">
        <v>201</v>
      </c>
      <c r="I119" s="136"/>
      <c r="J119" s="145">
        <f>BK119</f>
        <v>0</v>
      </c>
      <c r="L119" s="133"/>
      <c r="M119" s="138"/>
      <c r="N119" s="139"/>
      <c r="O119" s="139"/>
      <c r="P119" s="140">
        <f>SUM(P120:P146)</f>
        <v>0</v>
      </c>
      <c r="Q119" s="139"/>
      <c r="R119" s="140">
        <f>SUM(R120:R146)</f>
        <v>0</v>
      </c>
      <c r="S119" s="139"/>
      <c r="T119" s="141">
        <f>SUM(T120:T146)</f>
        <v>0</v>
      </c>
      <c r="AR119" s="134" t="s">
        <v>82</v>
      </c>
      <c r="AT119" s="142" t="s">
        <v>74</v>
      </c>
      <c r="AU119" s="142" t="s">
        <v>84</v>
      </c>
      <c r="AY119" s="134" t="s">
        <v>198</v>
      </c>
      <c r="BK119" s="143">
        <f>SUM(BK120:BK146)</f>
        <v>0</v>
      </c>
    </row>
    <row r="120" spans="2:65" s="1" customFormat="1" ht="16.5" customHeight="1">
      <c r="B120" s="146"/>
      <c r="C120" s="147" t="s">
        <v>82</v>
      </c>
      <c r="D120" s="147" t="s">
        <v>202</v>
      </c>
      <c r="E120" s="148" t="s">
        <v>203</v>
      </c>
      <c r="F120" s="149" t="s">
        <v>204</v>
      </c>
      <c r="G120" s="150" t="s">
        <v>205</v>
      </c>
      <c r="H120" s="151">
        <v>108.5</v>
      </c>
      <c r="I120" s="152"/>
      <c r="J120" s="153">
        <f>ROUND(I120*H120,2)</f>
        <v>0</v>
      </c>
      <c r="K120" s="149" t="s">
        <v>1</v>
      </c>
      <c r="L120" s="31"/>
      <c r="M120" s="154" t="s">
        <v>1</v>
      </c>
      <c r="N120" s="155" t="s">
        <v>46</v>
      </c>
      <c r="O120" s="50"/>
      <c r="P120" s="156">
        <f>O120*H120</f>
        <v>0</v>
      </c>
      <c r="Q120" s="156">
        <v>0</v>
      </c>
      <c r="R120" s="156">
        <f>Q120*H120</f>
        <v>0</v>
      </c>
      <c r="S120" s="156">
        <v>0</v>
      </c>
      <c r="T120" s="157">
        <f>S120*H120</f>
        <v>0</v>
      </c>
      <c r="AR120" s="17" t="s">
        <v>103</v>
      </c>
      <c r="AT120" s="17" t="s">
        <v>202</v>
      </c>
      <c r="AU120" s="17" t="s">
        <v>99</v>
      </c>
      <c r="AY120" s="17" t="s">
        <v>198</v>
      </c>
      <c r="BE120" s="158">
        <f>IF(N120="základní",J120,0)</f>
        <v>0</v>
      </c>
      <c r="BF120" s="158">
        <f>IF(N120="snížená",J120,0)</f>
        <v>0</v>
      </c>
      <c r="BG120" s="158">
        <f>IF(N120="zákl. přenesená",J120,0)</f>
        <v>0</v>
      </c>
      <c r="BH120" s="158">
        <f>IF(N120="sníž. přenesená",J120,0)</f>
        <v>0</v>
      </c>
      <c r="BI120" s="158">
        <f>IF(N120="nulová",J120,0)</f>
        <v>0</v>
      </c>
      <c r="BJ120" s="17" t="s">
        <v>82</v>
      </c>
      <c r="BK120" s="158">
        <f>ROUND(I120*H120,2)</f>
        <v>0</v>
      </c>
      <c r="BL120" s="17" t="s">
        <v>103</v>
      </c>
      <c r="BM120" s="17" t="s">
        <v>206</v>
      </c>
    </row>
    <row r="121" spans="2:65" s="12" customFormat="1" ht="11.25">
      <c r="B121" s="159"/>
      <c r="D121" s="160" t="s">
        <v>207</v>
      </c>
      <c r="E121" s="161" t="s">
        <v>1</v>
      </c>
      <c r="F121" s="162" t="s">
        <v>1636</v>
      </c>
      <c r="H121" s="163">
        <v>108.5</v>
      </c>
      <c r="I121" s="164"/>
      <c r="L121" s="159"/>
      <c r="M121" s="165"/>
      <c r="N121" s="166"/>
      <c r="O121" s="166"/>
      <c r="P121" s="166"/>
      <c r="Q121" s="166"/>
      <c r="R121" s="166"/>
      <c r="S121" s="166"/>
      <c r="T121" s="167"/>
      <c r="AT121" s="161" t="s">
        <v>207</v>
      </c>
      <c r="AU121" s="161" t="s">
        <v>99</v>
      </c>
      <c r="AV121" s="12" t="s">
        <v>84</v>
      </c>
      <c r="AW121" s="12" t="s">
        <v>36</v>
      </c>
      <c r="AX121" s="12" t="s">
        <v>82</v>
      </c>
      <c r="AY121" s="161" t="s">
        <v>198</v>
      </c>
    </row>
    <row r="122" spans="2:65" s="1" customFormat="1" ht="16.5" customHeight="1">
      <c r="B122" s="146"/>
      <c r="C122" s="147" t="s">
        <v>84</v>
      </c>
      <c r="D122" s="147" t="s">
        <v>202</v>
      </c>
      <c r="E122" s="148" t="s">
        <v>209</v>
      </c>
      <c r="F122" s="149" t="s">
        <v>210</v>
      </c>
      <c r="G122" s="150" t="s">
        <v>205</v>
      </c>
      <c r="H122" s="151">
        <v>54.75</v>
      </c>
      <c r="I122" s="152"/>
      <c r="J122" s="153">
        <f>ROUND(I122*H122,2)</f>
        <v>0</v>
      </c>
      <c r="K122" s="149" t="s">
        <v>211</v>
      </c>
      <c r="L122" s="31"/>
      <c r="M122" s="154" t="s">
        <v>1</v>
      </c>
      <c r="N122" s="155" t="s">
        <v>46</v>
      </c>
      <c r="O122" s="50"/>
      <c r="P122" s="156">
        <f>O122*H122</f>
        <v>0</v>
      </c>
      <c r="Q122" s="156">
        <v>0</v>
      </c>
      <c r="R122" s="156">
        <f>Q122*H122</f>
        <v>0</v>
      </c>
      <c r="S122" s="156">
        <v>0</v>
      </c>
      <c r="T122" s="157">
        <f>S122*H122</f>
        <v>0</v>
      </c>
      <c r="AR122" s="17" t="s">
        <v>103</v>
      </c>
      <c r="AT122" s="17" t="s">
        <v>202</v>
      </c>
      <c r="AU122" s="17" t="s">
        <v>99</v>
      </c>
      <c r="AY122" s="17" t="s">
        <v>198</v>
      </c>
      <c r="BE122" s="158">
        <f>IF(N122="základní",J122,0)</f>
        <v>0</v>
      </c>
      <c r="BF122" s="158">
        <f>IF(N122="snížená",J122,0)</f>
        <v>0</v>
      </c>
      <c r="BG122" s="158">
        <f>IF(N122="zákl. přenesená",J122,0)</f>
        <v>0</v>
      </c>
      <c r="BH122" s="158">
        <f>IF(N122="sníž. přenesená",J122,0)</f>
        <v>0</v>
      </c>
      <c r="BI122" s="158">
        <f>IF(N122="nulová",J122,0)</f>
        <v>0</v>
      </c>
      <c r="BJ122" s="17" t="s">
        <v>82</v>
      </c>
      <c r="BK122" s="158">
        <f>ROUND(I122*H122,2)</f>
        <v>0</v>
      </c>
      <c r="BL122" s="17" t="s">
        <v>103</v>
      </c>
      <c r="BM122" s="17" t="s">
        <v>212</v>
      </c>
    </row>
    <row r="123" spans="2:65" s="13" customFormat="1" ht="11.25">
      <c r="B123" s="168"/>
      <c r="D123" s="160" t="s">
        <v>207</v>
      </c>
      <c r="E123" s="169" t="s">
        <v>1</v>
      </c>
      <c r="F123" s="170" t="s">
        <v>213</v>
      </c>
      <c r="H123" s="169" t="s">
        <v>1</v>
      </c>
      <c r="I123" s="171"/>
      <c r="L123" s="168"/>
      <c r="M123" s="172"/>
      <c r="N123" s="173"/>
      <c r="O123" s="173"/>
      <c r="P123" s="173"/>
      <c r="Q123" s="173"/>
      <c r="R123" s="173"/>
      <c r="S123" s="173"/>
      <c r="T123" s="174"/>
      <c r="AT123" s="169" t="s">
        <v>207</v>
      </c>
      <c r="AU123" s="169" t="s">
        <v>99</v>
      </c>
      <c r="AV123" s="13" t="s">
        <v>82</v>
      </c>
      <c r="AW123" s="13" t="s">
        <v>36</v>
      </c>
      <c r="AX123" s="13" t="s">
        <v>75</v>
      </c>
      <c r="AY123" s="169" t="s">
        <v>198</v>
      </c>
    </row>
    <row r="124" spans="2:65" s="12" customFormat="1" ht="11.25">
      <c r="B124" s="159"/>
      <c r="D124" s="160" t="s">
        <v>207</v>
      </c>
      <c r="E124" s="161" t="s">
        <v>1</v>
      </c>
      <c r="F124" s="162" t="s">
        <v>1637</v>
      </c>
      <c r="H124" s="163">
        <v>54.75</v>
      </c>
      <c r="I124" s="164"/>
      <c r="L124" s="159"/>
      <c r="M124" s="165"/>
      <c r="N124" s="166"/>
      <c r="O124" s="166"/>
      <c r="P124" s="166"/>
      <c r="Q124" s="166"/>
      <c r="R124" s="166"/>
      <c r="S124" s="166"/>
      <c r="T124" s="167"/>
      <c r="AT124" s="161" t="s">
        <v>207</v>
      </c>
      <c r="AU124" s="161" t="s">
        <v>99</v>
      </c>
      <c r="AV124" s="12" t="s">
        <v>84</v>
      </c>
      <c r="AW124" s="12" t="s">
        <v>36</v>
      </c>
      <c r="AX124" s="12" t="s">
        <v>82</v>
      </c>
      <c r="AY124" s="161" t="s">
        <v>198</v>
      </c>
    </row>
    <row r="125" spans="2:65" s="1" customFormat="1" ht="16.5" customHeight="1">
      <c r="B125" s="146"/>
      <c r="C125" s="147" t="s">
        <v>99</v>
      </c>
      <c r="D125" s="147" t="s">
        <v>202</v>
      </c>
      <c r="E125" s="148" t="s">
        <v>215</v>
      </c>
      <c r="F125" s="149" t="s">
        <v>216</v>
      </c>
      <c r="G125" s="150" t="s">
        <v>205</v>
      </c>
      <c r="H125" s="151">
        <v>54.75</v>
      </c>
      <c r="I125" s="152"/>
      <c r="J125" s="153">
        <f>ROUND(I125*H125,2)</f>
        <v>0</v>
      </c>
      <c r="K125" s="149" t="s">
        <v>211</v>
      </c>
      <c r="L125" s="31"/>
      <c r="M125" s="154" t="s">
        <v>1</v>
      </c>
      <c r="N125" s="155" t="s">
        <v>46</v>
      </c>
      <c r="O125" s="50"/>
      <c r="P125" s="156">
        <f>O125*H125</f>
        <v>0</v>
      </c>
      <c r="Q125" s="156">
        <v>0</v>
      </c>
      <c r="R125" s="156">
        <f>Q125*H125</f>
        <v>0</v>
      </c>
      <c r="S125" s="156">
        <v>0</v>
      </c>
      <c r="T125" s="157">
        <f>S125*H125</f>
        <v>0</v>
      </c>
      <c r="AR125" s="17" t="s">
        <v>103</v>
      </c>
      <c r="AT125" s="17" t="s">
        <v>202</v>
      </c>
      <c r="AU125" s="17" t="s">
        <v>99</v>
      </c>
      <c r="AY125" s="17" t="s">
        <v>198</v>
      </c>
      <c r="BE125" s="158">
        <f>IF(N125="základní",J125,0)</f>
        <v>0</v>
      </c>
      <c r="BF125" s="158">
        <f>IF(N125="snížená",J125,0)</f>
        <v>0</v>
      </c>
      <c r="BG125" s="158">
        <f>IF(N125="zákl. přenesená",J125,0)</f>
        <v>0</v>
      </c>
      <c r="BH125" s="158">
        <f>IF(N125="sníž. přenesená",J125,0)</f>
        <v>0</v>
      </c>
      <c r="BI125" s="158">
        <f>IF(N125="nulová",J125,0)</f>
        <v>0</v>
      </c>
      <c r="BJ125" s="17" t="s">
        <v>82</v>
      </c>
      <c r="BK125" s="158">
        <f>ROUND(I125*H125,2)</f>
        <v>0</v>
      </c>
      <c r="BL125" s="17" t="s">
        <v>103</v>
      </c>
      <c r="BM125" s="17" t="s">
        <v>217</v>
      </c>
    </row>
    <row r="126" spans="2:65" s="13" customFormat="1" ht="11.25">
      <c r="B126" s="168"/>
      <c r="D126" s="160" t="s">
        <v>207</v>
      </c>
      <c r="E126" s="169" t="s">
        <v>1</v>
      </c>
      <c r="F126" s="170" t="s">
        <v>218</v>
      </c>
      <c r="H126" s="169" t="s">
        <v>1</v>
      </c>
      <c r="I126" s="171"/>
      <c r="L126" s="168"/>
      <c r="M126" s="172"/>
      <c r="N126" s="173"/>
      <c r="O126" s="173"/>
      <c r="P126" s="173"/>
      <c r="Q126" s="173"/>
      <c r="R126" s="173"/>
      <c r="S126" s="173"/>
      <c r="T126" s="174"/>
      <c r="AT126" s="169" t="s">
        <v>207</v>
      </c>
      <c r="AU126" s="169" t="s">
        <v>99</v>
      </c>
      <c r="AV126" s="13" t="s">
        <v>82</v>
      </c>
      <c r="AW126" s="13" t="s">
        <v>36</v>
      </c>
      <c r="AX126" s="13" t="s">
        <v>75</v>
      </c>
      <c r="AY126" s="169" t="s">
        <v>198</v>
      </c>
    </row>
    <row r="127" spans="2:65" s="12" customFormat="1" ht="11.25">
      <c r="B127" s="159"/>
      <c r="D127" s="160" t="s">
        <v>207</v>
      </c>
      <c r="E127" s="161" t="s">
        <v>1</v>
      </c>
      <c r="F127" s="162" t="s">
        <v>1637</v>
      </c>
      <c r="H127" s="163">
        <v>54.75</v>
      </c>
      <c r="I127" s="164"/>
      <c r="L127" s="159"/>
      <c r="M127" s="165"/>
      <c r="N127" s="166"/>
      <c r="O127" s="166"/>
      <c r="P127" s="166"/>
      <c r="Q127" s="166"/>
      <c r="R127" s="166"/>
      <c r="S127" s="166"/>
      <c r="T127" s="167"/>
      <c r="AT127" s="161" t="s">
        <v>207</v>
      </c>
      <c r="AU127" s="161" t="s">
        <v>99</v>
      </c>
      <c r="AV127" s="12" t="s">
        <v>84</v>
      </c>
      <c r="AW127" s="12" t="s">
        <v>36</v>
      </c>
      <c r="AX127" s="12" t="s">
        <v>82</v>
      </c>
      <c r="AY127" s="161" t="s">
        <v>198</v>
      </c>
    </row>
    <row r="128" spans="2:65" s="1" customFormat="1" ht="16.5" customHeight="1">
      <c r="B128" s="146"/>
      <c r="C128" s="147" t="s">
        <v>103</v>
      </c>
      <c r="D128" s="147" t="s">
        <v>202</v>
      </c>
      <c r="E128" s="148" t="s">
        <v>219</v>
      </c>
      <c r="F128" s="149" t="s">
        <v>220</v>
      </c>
      <c r="G128" s="150" t="s">
        <v>205</v>
      </c>
      <c r="H128" s="151">
        <v>1945.047</v>
      </c>
      <c r="I128" s="152"/>
      <c r="J128" s="153">
        <f>ROUND(I128*H128,2)</f>
        <v>0</v>
      </c>
      <c r="K128" s="149" t="s">
        <v>211</v>
      </c>
      <c r="L128" s="31"/>
      <c r="M128" s="154" t="s">
        <v>1</v>
      </c>
      <c r="N128" s="155" t="s">
        <v>46</v>
      </c>
      <c r="O128" s="50"/>
      <c r="P128" s="156">
        <f>O128*H128</f>
        <v>0</v>
      </c>
      <c r="Q128" s="156">
        <v>0</v>
      </c>
      <c r="R128" s="156">
        <f>Q128*H128</f>
        <v>0</v>
      </c>
      <c r="S128" s="156">
        <v>0</v>
      </c>
      <c r="T128" s="157">
        <f>S128*H128</f>
        <v>0</v>
      </c>
      <c r="AR128" s="17" t="s">
        <v>103</v>
      </c>
      <c r="AT128" s="17" t="s">
        <v>202</v>
      </c>
      <c r="AU128" s="17" t="s">
        <v>99</v>
      </c>
      <c r="AY128" s="17" t="s">
        <v>198</v>
      </c>
      <c r="BE128" s="158">
        <f>IF(N128="základní",J128,0)</f>
        <v>0</v>
      </c>
      <c r="BF128" s="158">
        <f>IF(N128="snížená",J128,0)</f>
        <v>0</v>
      </c>
      <c r="BG128" s="158">
        <f>IF(N128="zákl. přenesená",J128,0)</f>
        <v>0</v>
      </c>
      <c r="BH128" s="158">
        <f>IF(N128="sníž. přenesená",J128,0)</f>
        <v>0</v>
      </c>
      <c r="BI128" s="158">
        <f>IF(N128="nulová",J128,0)</f>
        <v>0</v>
      </c>
      <c r="BJ128" s="17" t="s">
        <v>82</v>
      </c>
      <c r="BK128" s="158">
        <f>ROUND(I128*H128,2)</f>
        <v>0</v>
      </c>
      <c r="BL128" s="17" t="s">
        <v>103</v>
      </c>
      <c r="BM128" s="17" t="s">
        <v>221</v>
      </c>
    </row>
    <row r="129" spans="2:65" s="13" customFormat="1" ht="11.25">
      <c r="B129" s="168"/>
      <c r="D129" s="160" t="s">
        <v>207</v>
      </c>
      <c r="E129" s="169" t="s">
        <v>1</v>
      </c>
      <c r="F129" s="170" t="s">
        <v>222</v>
      </c>
      <c r="H129" s="169" t="s">
        <v>1</v>
      </c>
      <c r="I129" s="171"/>
      <c r="L129" s="168"/>
      <c r="M129" s="172"/>
      <c r="N129" s="173"/>
      <c r="O129" s="173"/>
      <c r="P129" s="173"/>
      <c r="Q129" s="173"/>
      <c r="R129" s="173"/>
      <c r="S129" s="173"/>
      <c r="T129" s="174"/>
      <c r="AT129" s="169" t="s">
        <v>207</v>
      </c>
      <c r="AU129" s="169" t="s">
        <v>99</v>
      </c>
      <c r="AV129" s="13" t="s">
        <v>82</v>
      </c>
      <c r="AW129" s="13" t="s">
        <v>36</v>
      </c>
      <c r="AX129" s="13" t="s">
        <v>75</v>
      </c>
      <c r="AY129" s="169" t="s">
        <v>198</v>
      </c>
    </row>
    <row r="130" spans="2:65" s="12" customFormat="1" ht="11.25">
      <c r="B130" s="159"/>
      <c r="D130" s="160" t="s">
        <v>207</v>
      </c>
      <c r="E130" s="161" t="s">
        <v>1</v>
      </c>
      <c r="F130" s="162" t="s">
        <v>1638</v>
      </c>
      <c r="H130" s="163">
        <v>1546.9970000000001</v>
      </c>
      <c r="I130" s="164"/>
      <c r="L130" s="159"/>
      <c r="M130" s="165"/>
      <c r="N130" s="166"/>
      <c r="O130" s="166"/>
      <c r="P130" s="166"/>
      <c r="Q130" s="166"/>
      <c r="R130" s="166"/>
      <c r="S130" s="166"/>
      <c r="T130" s="167"/>
      <c r="AT130" s="161" t="s">
        <v>207</v>
      </c>
      <c r="AU130" s="161" t="s">
        <v>99</v>
      </c>
      <c r="AV130" s="12" t="s">
        <v>84</v>
      </c>
      <c r="AW130" s="12" t="s">
        <v>36</v>
      </c>
      <c r="AX130" s="12" t="s">
        <v>75</v>
      </c>
      <c r="AY130" s="161" t="s">
        <v>198</v>
      </c>
    </row>
    <row r="131" spans="2:65" s="12" customFormat="1" ht="11.25">
      <c r="B131" s="159"/>
      <c r="D131" s="160" t="s">
        <v>207</v>
      </c>
      <c r="E131" s="161" t="s">
        <v>1</v>
      </c>
      <c r="F131" s="162" t="s">
        <v>1639</v>
      </c>
      <c r="H131" s="163">
        <v>30.6</v>
      </c>
      <c r="I131" s="164"/>
      <c r="L131" s="159"/>
      <c r="M131" s="165"/>
      <c r="N131" s="166"/>
      <c r="O131" s="166"/>
      <c r="P131" s="166"/>
      <c r="Q131" s="166"/>
      <c r="R131" s="166"/>
      <c r="S131" s="166"/>
      <c r="T131" s="167"/>
      <c r="AT131" s="161" t="s">
        <v>207</v>
      </c>
      <c r="AU131" s="161" t="s">
        <v>99</v>
      </c>
      <c r="AV131" s="12" t="s">
        <v>84</v>
      </c>
      <c r="AW131" s="12" t="s">
        <v>36</v>
      </c>
      <c r="AX131" s="12" t="s">
        <v>75</v>
      </c>
      <c r="AY131" s="161" t="s">
        <v>198</v>
      </c>
    </row>
    <row r="132" spans="2:65" s="12" customFormat="1" ht="11.25">
      <c r="B132" s="159"/>
      <c r="D132" s="160" t="s">
        <v>207</v>
      </c>
      <c r="E132" s="161" t="s">
        <v>1</v>
      </c>
      <c r="F132" s="162" t="s">
        <v>1640</v>
      </c>
      <c r="H132" s="163">
        <v>173.1</v>
      </c>
      <c r="I132" s="164"/>
      <c r="L132" s="159"/>
      <c r="M132" s="165"/>
      <c r="N132" s="166"/>
      <c r="O132" s="166"/>
      <c r="P132" s="166"/>
      <c r="Q132" s="166"/>
      <c r="R132" s="166"/>
      <c r="S132" s="166"/>
      <c r="T132" s="167"/>
      <c r="AT132" s="161" t="s">
        <v>207</v>
      </c>
      <c r="AU132" s="161" t="s">
        <v>99</v>
      </c>
      <c r="AV132" s="12" t="s">
        <v>84</v>
      </c>
      <c r="AW132" s="12" t="s">
        <v>36</v>
      </c>
      <c r="AX132" s="12" t="s">
        <v>75</v>
      </c>
      <c r="AY132" s="161" t="s">
        <v>198</v>
      </c>
    </row>
    <row r="133" spans="2:65" s="12" customFormat="1" ht="11.25">
      <c r="B133" s="159"/>
      <c r="D133" s="160" t="s">
        <v>207</v>
      </c>
      <c r="E133" s="161" t="s">
        <v>1</v>
      </c>
      <c r="F133" s="162" t="s">
        <v>1641</v>
      </c>
      <c r="H133" s="163">
        <v>194.35</v>
      </c>
      <c r="I133" s="164"/>
      <c r="L133" s="159"/>
      <c r="M133" s="165"/>
      <c r="N133" s="166"/>
      <c r="O133" s="166"/>
      <c r="P133" s="166"/>
      <c r="Q133" s="166"/>
      <c r="R133" s="166"/>
      <c r="S133" s="166"/>
      <c r="T133" s="167"/>
      <c r="AT133" s="161" t="s">
        <v>207</v>
      </c>
      <c r="AU133" s="161" t="s">
        <v>99</v>
      </c>
      <c r="AV133" s="12" t="s">
        <v>84</v>
      </c>
      <c r="AW133" s="12" t="s">
        <v>36</v>
      </c>
      <c r="AX133" s="12" t="s">
        <v>75</v>
      </c>
      <c r="AY133" s="161" t="s">
        <v>198</v>
      </c>
    </row>
    <row r="134" spans="2:65" s="14" customFormat="1" ht="11.25">
      <c r="B134" s="175"/>
      <c r="D134" s="160" t="s">
        <v>207</v>
      </c>
      <c r="E134" s="176" t="s">
        <v>1</v>
      </c>
      <c r="F134" s="177" t="s">
        <v>227</v>
      </c>
      <c r="H134" s="178">
        <v>1945.047</v>
      </c>
      <c r="I134" s="179"/>
      <c r="L134" s="175"/>
      <c r="M134" s="180"/>
      <c r="N134" s="181"/>
      <c r="O134" s="181"/>
      <c r="P134" s="181"/>
      <c r="Q134" s="181"/>
      <c r="R134" s="181"/>
      <c r="S134" s="181"/>
      <c r="T134" s="182"/>
      <c r="AT134" s="176" t="s">
        <v>207</v>
      </c>
      <c r="AU134" s="176" t="s">
        <v>99</v>
      </c>
      <c r="AV134" s="14" t="s">
        <v>103</v>
      </c>
      <c r="AW134" s="14" t="s">
        <v>36</v>
      </c>
      <c r="AX134" s="14" t="s">
        <v>82</v>
      </c>
      <c r="AY134" s="176" t="s">
        <v>198</v>
      </c>
    </row>
    <row r="135" spans="2:65" s="1" customFormat="1" ht="16.5" customHeight="1">
      <c r="B135" s="146"/>
      <c r="C135" s="147" t="s">
        <v>228</v>
      </c>
      <c r="D135" s="147" t="s">
        <v>202</v>
      </c>
      <c r="E135" s="148" t="s">
        <v>229</v>
      </c>
      <c r="F135" s="149" t="s">
        <v>230</v>
      </c>
      <c r="G135" s="150" t="s">
        <v>205</v>
      </c>
      <c r="H135" s="151">
        <v>1945.047</v>
      </c>
      <c r="I135" s="152"/>
      <c r="J135" s="153">
        <f>ROUND(I135*H135,2)</f>
        <v>0</v>
      </c>
      <c r="K135" s="149" t="s">
        <v>211</v>
      </c>
      <c r="L135" s="31"/>
      <c r="M135" s="154" t="s">
        <v>1</v>
      </c>
      <c r="N135" s="155" t="s">
        <v>46</v>
      </c>
      <c r="O135" s="50"/>
      <c r="P135" s="156">
        <f>O135*H135</f>
        <v>0</v>
      </c>
      <c r="Q135" s="156">
        <v>0</v>
      </c>
      <c r="R135" s="156">
        <f>Q135*H135</f>
        <v>0</v>
      </c>
      <c r="S135" s="156">
        <v>0</v>
      </c>
      <c r="T135" s="157">
        <f>S135*H135</f>
        <v>0</v>
      </c>
      <c r="AR135" s="17" t="s">
        <v>103</v>
      </c>
      <c r="AT135" s="17" t="s">
        <v>202</v>
      </c>
      <c r="AU135" s="17" t="s">
        <v>99</v>
      </c>
      <c r="AY135" s="17" t="s">
        <v>198</v>
      </c>
      <c r="BE135" s="158">
        <f>IF(N135="základní",J135,0)</f>
        <v>0</v>
      </c>
      <c r="BF135" s="158">
        <f>IF(N135="snížená",J135,0)</f>
        <v>0</v>
      </c>
      <c r="BG135" s="158">
        <f>IF(N135="zákl. přenesená",J135,0)</f>
        <v>0</v>
      </c>
      <c r="BH135" s="158">
        <f>IF(N135="sníž. přenesená",J135,0)</f>
        <v>0</v>
      </c>
      <c r="BI135" s="158">
        <f>IF(N135="nulová",J135,0)</f>
        <v>0</v>
      </c>
      <c r="BJ135" s="17" t="s">
        <v>82</v>
      </c>
      <c r="BK135" s="158">
        <f>ROUND(I135*H135,2)</f>
        <v>0</v>
      </c>
      <c r="BL135" s="17" t="s">
        <v>103</v>
      </c>
      <c r="BM135" s="17" t="s">
        <v>231</v>
      </c>
    </row>
    <row r="136" spans="2:65" s="12" customFormat="1" ht="11.25">
      <c r="B136" s="159"/>
      <c r="D136" s="160" t="s">
        <v>207</v>
      </c>
      <c r="E136" s="161" t="s">
        <v>1</v>
      </c>
      <c r="F136" s="162" t="s">
        <v>1642</v>
      </c>
      <c r="H136" s="163">
        <v>1945.047</v>
      </c>
      <c r="I136" s="164"/>
      <c r="L136" s="159"/>
      <c r="M136" s="165"/>
      <c r="N136" s="166"/>
      <c r="O136" s="166"/>
      <c r="P136" s="166"/>
      <c r="Q136" s="166"/>
      <c r="R136" s="166"/>
      <c r="S136" s="166"/>
      <c r="T136" s="167"/>
      <c r="AT136" s="161" t="s">
        <v>207</v>
      </c>
      <c r="AU136" s="161" t="s">
        <v>99</v>
      </c>
      <c r="AV136" s="12" t="s">
        <v>84</v>
      </c>
      <c r="AW136" s="12" t="s">
        <v>36</v>
      </c>
      <c r="AX136" s="12" t="s">
        <v>82</v>
      </c>
      <c r="AY136" s="161" t="s">
        <v>198</v>
      </c>
    </row>
    <row r="137" spans="2:65" s="1" customFormat="1" ht="16.5" customHeight="1">
      <c r="B137" s="146"/>
      <c r="C137" s="147" t="s">
        <v>233</v>
      </c>
      <c r="D137" s="147" t="s">
        <v>202</v>
      </c>
      <c r="E137" s="148" t="s">
        <v>234</v>
      </c>
      <c r="F137" s="149" t="s">
        <v>235</v>
      </c>
      <c r="G137" s="150" t="s">
        <v>236</v>
      </c>
      <c r="H137" s="151">
        <v>3598.337</v>
      </c>
      <c r="I137" s="152"/>
      <c r="J137" s="153">
        <f>ROUND(I137*H137,2)</f>
        <v>0</v>
      </c>
      <c r="K137" s="149" t="s">
        <v>211</v>
      </c>
      <c r="L137" s="31"/>
      <c r="M137" s="154" t="s">
        <v>1</v>
      </c>
      <c r="N137" s="155" t="s">
        <v>46</v>
      </c>
      <c r="O137" s="50"/>
      <c r="P137" s="156">
        <f>O137*H137</f>
        <v>0</v>
      </c>
      <c r="Q137" s="156">
        <v>0</v>
      </c>
      <c r="R137" s="156">
        <f>Q137*H137</f>
        <v>0</v>
      </c>
      <c r="S137" s="156">
        <v>0</v>
      </c>
      <c r="T137" s="157">
        <f>S137*H137</f>
        <v>0</v>
      </c>
      <c r="AR137" s="17" t="s">
        <v>103</v>
      </c>
      <c r="AT137" s="17" t="s">
        <v>202</v>
      </c>
      <c r="AU137" s="17" t="s">
        <v>99</v>
      </c>
      <c r="AY137" s="17" t="s">
        <v>198</v>
      </c>
      <c r="BE137" s="158">
        <f>IF(N137="základní",J137,0)</f>
        <v>0</v>
      </c>
      <c r="BF137" s="158">
        <f>IF(N137="snížená",J137,0)</f>
        <v>0</v>
      </c>
      <c r="BG137" s="158">
        <f>IF(N137="zákl. přenesená",J137,0)</f>
        <v>0</v>
      </c>
      <c r="BH137" s="158">
        <f>IF(N137="sníž. přenesená",J137,0)</f>
        <v>0</v>
      </c>
      <c r="BI137" s="158">
        <f>IF(N137="nulová",J137,0)</f>
        <v>0</v>
      </c>
      <c r="BJ137" s="17" t="s">
        <v>82</v>
      </c>
      <c r="BK137" s="158">
        <f>ROUND(I137*H137,2)</f>
        <v>0</v>
      </c>
      <c r="BL137" s="17" t="s">
        <v>103</v>
      </c>
      <c r="BM137" s="17" t="s">
        <v>237</v>
      </c>
    </row>
    <row r="138" spans="2:65" s="12" customFormat="1" ht="11.25">
      <c r="B138" s="159"/>
      <c r="D138" s="160" t="s">
        <v>207</v>
      </c>
      <c r="E138" s="161" t="s">
        <v>1</v>
      </c>
      <c r="F138" s="162" t="s">
        <v>1643</v>
      </c>
      <c r="H138" s="163">
        <v>3598.337</v>
      </c>
      <c r="I138" s="164"/>
      <c r="L138" s="159"/>
      <c r="M138" s="165"/>
      <c r="N138" s="166"/>
      <c r="O138" s="166"/>
      <c r="P138" s="166"/>
      <c r="Q138" s="166"/>
      <c r="R138" s="166"/>
      <c r="S138" s="166"/>
      <c r="T138" s="167"/>
      <c r="AT138" s="161" t="s">
        <v>207</v>
      </c>
      <c r="AU138" s="161" t="s">
        <v>99</v>
      </c>
      <c r="AV138" s="12" t="s">
        <v>84</v>
      </c>
      <c r="AW138" s="12" t="s">
        <v>36</v>
      </c>
      <c r="AX138" s="12" t="s">
        <v>82</v>
      </c>
      <c r="AY138" s="161" t="s">
        <v>198</v>
      </c>
    </row>
    <row r="139" spans="2:65" s="1" customFormat="1" ht="16.5" customHeight="1">
      <c r="B139" s="146"/>
      <c r="C139" s="147" t="s">
        <v>239</v>
      </c>
      <c r="D139" s="147" t="s">
        <v>202</v>
      </c>
      <c r="E139" s="148" t="s">
        <v>240</v>
      </c>
      <c r="F139" s="149" t="s">
        <v>241</v>
      </c>
      <c r="G139" s="150" t="s">
        <v>242</v>
      </c>
      <c r="H139" s="151">
        <v>3240.09</v>
      </c>
      <c r="I139" s="152"/>
      <c r="J139" s="153">
        <f>ROUND(I139*H139,2)</f>
        <v>0</v>
      </c>
      <c r="K139" s="149" t="s">
        <v>211</v>
      </c>
      <c r="L139" s="31"/>
      <c r="M139" s="154" t="s">
        <v>1</v>
      </c>
      <c r="N139" s="155" t="s">
        <v>46</v>
      </c>
      <c r="O139" s="50"/>
      <c r="P139" s="156">
        <f>O139*H139</f>
        <v>0</v>
      </c>
      <c r="Q139" s="156">
        <v>0</v>
      </c>
      <c r="R139" s="156">
        <f>Q139*H139</f>
        <v>0</v>
      </c>
      <c r="S139" s="156">
        <v>0</v>
      </c>
      <c r="T139" s="157">
        <f>S139*H139</f>
        <v>0</v>
      </c>
      <c r="AR139" s="17" t="s">
        <v>103</v>
      </c>
      <c r="AT139" s="17" t="s">
        <v>202</v>
      </c>
      <c r="AU139" s="17" t="s">
        <v>99</v>
      </c>
      <c r="AY139" s="17" t="s">
        <v>198</v>
      </c>
      <c r="BE139" s="158">
        <f>IF(N139="základní",J139,0)</f>
        <v>0</v>
      </c>
      <c r="BF139" s="158">
        <f>IF(N139="snížená",J139,0)</f>
        <v>0</v>
      </c>
      <c r="BG139" s="158">
        <f>IF(N139="zákl. přenesená",J139,0)</f>
        <v>0</v>
      </c>
      <c r="BH139" s="158">
        <f>IF(N139="sníž. přenesená",J139,0)</f>
        <v>0</v>
      </c>
      <c r="BI139" s="158">
        <f>IF(N139="nulová",J139,0)</f>
        <v>0</v>
      </c>
      <c r="BJ139" s="17" t="s">
        <v>82</v>
      </c>
      <c r="BK139" s="158">
        <f>ROUND(I139*H139,2)</f>
        <v>0</v>
      </c>
      <c r="BL139" s="17" t="s">
        <v>103</v>
      </c>
      <c r="BM139" s="17" t="s">
        <v>243</v>
      </c>
    </row>
    <row r="140" spans="2:65" s="13" customFormat="1" ht="11.25">
      <c r="B140" s="168"/>
      <c r="D140" s="160" t="s">
        <v>207</v>
      </c>
      <c r="E140" s="169" t="s">
        <v>1</v>
      </c>
      <c r="F140" s="170" t="s">
        <v>244</v>
      </c>
      <c r="H140" s="169" t="s">
        <v>1</v>
      </c>
      <c r="I140" s="171"/>
      <c r="L140" s="168"/>
      <c r="M140" s="172"/>
      <c r="N140" s="173"/>
      <c r="O140" s="173"/>
      <c r="P140" s="173"/>
      <c r="Q140" s="173"/>
      <c r="R140" s="173"/>
      <c r="S140" s="173"/>
      <c r="T140" s="174"/>
      <c r="AT140" s="169" t="s">
        <v>207</v>
      </c>
      <c r="AU140" s="169" t="s">
        <v>99</v>
      </c>
      <c r="AV140" s="13" t="s">
        <v>82</v>
      </c>
      <c r="AW140" s="13" t="s">
        <v>36</v>
      </c>
      <c r="AX140" s="13" t="s">
        <v>75</v>
      </c>
      <c r="AY140" s="169" t="s">
        <v>198</v>
      </c>
    </row>
    <row r="141" spans="2:65" s="12" customFormat="1" ht="11.25">
      <c r="B141" s="159"/>
      <c r="D141" s="160" t="s">
        <v>207</v>
      </c>
      <c r="E141" s="161" t="s">
        <v>1</v>
      </c>
      <c r="F141" s="162" t="s">
        <v>1644</v>
      </c>
      <c r="H141" s="163">
        <v>245.31</v>
      </c>
      <c r="I141" s="164"/>
      <c r="L141" s="159"/>
      <c r="M141" s="165"/>
      <c r="N141" s="166"/>
      <c r="O141" s="166"/>
      <c r="P141" s="166"/>
      <c r="Q141" s="166"/>
      <c r="R141" s="166"/>
      <c r="S141" s="166"/>
      <c r="T141" s="167"/>
      <c r="AT141" s="161" t="s">
        <v>207</v>
      </c>
      <c r="AU141" s="161" t="s">
        <v>99</v>
      </c>
      <c r="AV141" s="12" t="s">
        <v>84</v>
      </c>
      <c r="AW141" s="12" t="s">
        <v>36</v>
      </c>
      <c r="AX141" s="12" t="s">
        <v>75</v>
      </c>
      <c r="AY141" s="161" t="s">
        <v>198</v>
      </c>
    </row>
    <row r="142" spans="2:65" s="12" customFormat="1" ht="11.25">
      <c r="B142" s="159"/>
      <c r="D142" s="160" t="s">
        <v>207</v>
      </c>
      <c r="E142" s="161" t="s">
        <v>1</v>
      </c>
      <c r="F142" s="162" t="s">
        <v>1645</v>
      </c>
      <c r="H142" s="163">
        <v>2725.605</v>
      </c>
      <c r="I142" s="164"/>
      <c r="L142" s="159"/>
      <c r="M142" s="165"/>
      <c r="N142" s="166"/>
      <c r="O142" s="166"/>
      <c r="P142" s="166"/>
      <c r="Q142" s="166"/>
      <c r="R142" s="166"/>
      <c r="S142" s="166"/>
      <c r="T142" s="167"/>
      <c r="AT142" s="161" t="s">
        <v>207</v>
      </c>
      <c r="AU142" s="161" t="s">
        <v>99</v>
      </c>
      <c r="AV142" s="12" t="s">
        <v>84</v>
      </c>
      <c r="AW142" s="12" t="s">
        <v>36</v>
      </c>
      <c r="AX142" s="12" t="s">
        <v>75</v>
      </c>
      <c r="AY142" s="161" t="s">
        <v>198</v>
      </c>
    </row>
    <row r="143" spans="2:65" s="12" customFormat="1" ht="11.25">
      <c r="B143" s="159"/>
      <c r="D143" s="160" t="s">
        <v>207</v>
      </c>
      <c r="E143" s="161" t="s">
        <v>1</v>
      </c>
      <c r="F143" s="162" t="s">
        <v>1646</v>
      </c>
      <c r="H143" s="163">
        <v>101.565</v>
      </c>
      <c r="I143" s="164"/>
      <c r="L143" s="159"/>
      <c r="M143" s="165"/>
      <c r="N143" s="166"/>
      <c r="O143" s="166"/>
      <c r="P143" s="166"/>
      <c r="Q143" s="166"/>
      <c r="R143" s="166"/>
      <c r="S143" s="166"/>
      <c r="T143" s="167"/>
      <c r="AT143" s="161" t="s">
        <v>207</v>
      </c>
      <c r="AU143" s="161" t="s">
        <v>99</v>
      </c>
      <c r="AV143" s="12" t="s">
        <v>84</v>
      </c>
      <c r="AW143" s="12" t="s">
        <v>36</v>
      </c>
      <c r="AX143" s="12" t="s">
        <v>75</v>
      </c>
      <c r="AY143" s="161" t="s">
        <v>198</v>
      </c>
    </row>
    <row r="144" spans="2:65" s="12" customFormat="1" ht="11.25">
      <c r="B144" s="159"/>
      <c r="D144" s="160" t="s">
        <v>207</v>
      </c>
      <c r="E144" s="161" t="s">
        <v>1</v>
      </c>
      <c r="F144" s="162" t="s">
        <v>1647</v>
      </c>
      <c r="H144" s="163">
        <v>16.094999999999999</v>
      </c>
      <c r="I144" s="164"/>
      <c r="L144" s="159"/>
      <c r="M144" s="165"/>
      <c r="N144" s="166"/>
      <c r="O144" s="166"/>
      <c r="P144" s="166"/>
      <c r="Q144" s="166"/>
      <c r="R144" s="166"/>
      <c r="S144" s="166"/>
      <c r="T144" s="167"/>
      <c r="AT144" s="161" t="s">
        <v>207</v>
      </c>
      <c r="AU144" s="161" t="s">
        <v>99</v>
      </c>
      <c r="AV144" s="12" t="s">
        <v>84</v>
      </c>
      <c r="AW144" s="12" t="s">
        <v>36</v>
      </c>
      <c r="AX144" s="12" t="s">
        <v>75</v>
      </c>
      <c r="AY144" s="161" t="s">
        <v>198</v>
      </c>
    </row>
    <row r="145" spans="2:65" s="12" customFormat="1" ht="11.25">
      <c r="B145" s="159"/>
      <c r="D145" s="160" t="s">
        <v>207</v>
      </c>
      <c r="E145" s="161" t="s">
        <v>1</v>
      </c>
      <c r="F145" s="162" t="s">
        <v>1648</v>
      </c>
      <c r="H145" s="163">
        <v>151.51499999999999</v>
      </c>
      <c r="I145" s="164"/>
      <c r="L145" s="159"/>
      <c r="M145" s="165"/>
      <c r="N145" s="166"/>
      <c r="O145" s="166"/>
      <c r="P145" s="166"/>
      <c r="Q145" s="166"/>
      <c r="R145" s="166"/>
      <c r="S145" s="166"/>
      <c r="T145" s="167"/>
      <c r="AT145" s="161" t="s">
        <v>207</v>
      </c>
      <c r="AU145" s="161" t="s">
        <v>99</v>
      </c>
      <c r="AV145" s="12" t="s">
        <v>84</v>
      </c>
      <c r="AW145" s="12" t="s">
        <v>36</v>
      </c>
      <c r="AX145" s="12" t="s">
        <v>75</v>
      </c>
      <c r="AY145" s="161" t="s">
        <v>198</v>
      </c>
    </row>
    <row r="146" spans="2:65" s="14" customFormat="1" ht="11.25">
      <c r="B146" s="175"/>
      <c r="D146" s="160" t="s">
        <v>207</v>
      </c>
      <c r="E146" s="176" t="s">
        <v>1</v>
      </c>
      <c r="F146" s="177" t="s">
        <v>227</v>
      </c>
      <c r="H146" s="178">
        <v>3240.09</v>
      </c>
      <c r="I146" s="179"/>
      <c r="L146" s="175"/>
      <c r="M146" s="180"/>
      <c r="N146" s="181"/>
      <c r="O146" s="181"/>
      <c r="P146" s="181"/>
      <c r="Q146" s="181"/>
      <c r="R146" s="181"/>
      <c r="S146" s="181"/>
      <c r="T146" s="182"/>
      <c r="AT146" s="176" t="s">
        <v>207</v>
      </c>
      <c r="AU146" s="176" t="s">
        <v>99</v>
      </c>
      <c r="AV146" s="14" t="s">
        <v>103</v>
      </c>
      <c r="AW146" s="14" t="s">
        <v>36</v>
      </c>
      <c r="AX146" s="14" t="s">
        <v>82</v>
      </c>
      <c r="AY146" s="176" t="s">
        <v>198</v>
      </c>
    </row>
    <row r="147" spans="2:65" s="11" customFormat="1" ht="20.85" customHeight="1">
      <c r="B147" s="133"/>
      <c r="D147" s="134" t="s">
        <v>74</v>
      </c>
      <c r="E147" s="144" t="s">
        <v>248</v>
      </c>
      <c r="F147" s="144" t="s">
        <v>249</v>
      </c>
      <c r="I147" s="136"/>
      <c r="J147" s="145">
        <f>BK147</f>
        <v>0</v>
      </c>
      <c r="L147" s="133"/>
      <c r="M147" s="138"/>
      <c r="N147" s="139"/>
      <c r="O147" s="139"/>
      <c r="P147" s="140">
        <f>SUM(P148:P168)</f>
        <v>0</v>
      </c>
      <c r="Q147" s="139"/>
      <c r="R147" s="140">
        <f>SUM(R148:R168)</f>
        <v>0</v>
      </c>
      <c r="S147" s="139"/>
      <c r="T147" s="141">
        <f>SUM(T148:T168)</f>
        <v>0</v>
      </c>
      <c r="AR147" s="134" t="s">
        <v>82</v>
      </c>
      <c r="AT147" s="142" t="s">
        <v>74</v>
      </c>
      <c r="AU147" s="142" t="s">
        <v>84</v>
      </c>
      <c r="AY147" s="134" t="s">
        <v>198</v>
      </c>
      <c r="BK147" s="143">
        <f>SUM(BK148:BK168)</f>
        <v>0</v>
      </c>
    </row>
    <row r="148" spans="2:65" s="1" customFormat="1" ht="16.5" customHeight="1">
      <c r="B148" s="146"/>
      <c r="C148" s="147" t="s">
        <v>250</v>
      </c>
      <c r="D148" s="147" t="s">
        <v>202</v>
      </c>
      <c r="E148" s="148" t="s">
        <v>251</v>
      </c>
      <c r="F148" s="149" t="s">
        <v>252</v>
      </c>
      <c r="G148" s="150" t="s">
        <v>205</v>
      </c>
      <c r="H148" s="151">
        <v>1546.9970000000001</v>
      </c>
      <c r="I148" s="152"/>
      <c r="J148" s="153">
        <f>ROUND(I148*H148,2)</f>
        <v>0</v>
      </c>
      <c r="K148" s="149" t="s">
        <v>211</v>
      </c>
      <c r="L148" s="31"/>
      <c r="M148" s="154" t="s">
        <v>1</v>
      </c>
      <c r="N148" s="155" t="s">
        <v>46</v>
      </c>
      <c r="O148" s="50"/>
      <c r="P148" s="156">
        <f>O148*H148</f>
        <v>0</v>
      </c>
      <c r="Q148" s="156">
        <v>0</v>
      </c>
      <c r="R148" s="156">
        <f>Q148*H148</f>
        <v>0</v>
      </c>
      <c r="S148" s="156">
        <v>0</v>
      </c>
      <c r="T148" s="157">
        <f>S148*H148</f>
        <v>0</v>
      </c>
      <c r="AR148" s="17" t="s">
        <v>103</v>
      </c>
      <c r="AT148" s="17" t="s">
        <v>202</v>
      </c>
      <c r="AU148" s="17" t="s">
        <v>99</v>
      </c>
      <c r="AY148" s="17" t="s">
        <v>198</v>
      </c>
      <c r="BE148" s="158">
        <f>IF(N148="základní",J148,0)</f>
        <v>0</v>
      </c>
      <c r="BF148" s="158">
        <f>IF(N148="snížená",J148,0)</f>
        <v>0</v>
      </c>
      <c r="BG148" s="158">
        <f>IF(N148="zákl. přenesená",J148,0)</f>
        <v>0</v>
      </c>
      <c r="BH148" s="158">
        <f>IF(N148="sníž. přenesená",J148,0)</f>
        <v>0</v>
      </c>
      <c r="BI148" s="158">
        <f>IF(N148="nulová",J148,0)</f>
        <v>0</v>
      </c>
      <c r="BJ148" s="17" t="s">
        <v>82</v>
      </c>
      <c r="BK148" s="158">
        <f>ROUND(I148*H148,2)</f>
        <v>0</v>
      </c>
      <c r="BL148" s="17" t="s">
        <v>103</v>
      </c>
      <c r="BM148" s="17" t="s">
        <v>253</v>
      </c>
    </row>
    <row r="149" spans="2:65" s="13" customFormat="1" ht="11.25">
      <c r="B149" s="168"/>
      <c r="D149" s="160" t="s">
        <v>207</v>
      </c>
      <c r="E149" s="169" t="s">
        <v>1</v>
      </c>
      <c r="F149" s="170" t="s">
        <v>254</v>
      </c>
      <c r="H149" s="169" t="s">
        <v>1</v>
      </c>
      <c r="I149" s="171"/>
      <c r="L149" s="168"/>
      <c r="M149" s="172"/>
      <c r="N149" s="173"/>
      <c r="O149" s="173"/>
      <c r="P149" s="173"/>
      <c r="Q149" s="173"/>
      <c r="R149" s="173"/>
      <c r="S149" s="173"/>
      <c r="T149" s="174"/>
      <c r="AT149" s="169" t="s">
        <v>207</v>
      </c>
      <c r="AU149" s="169" t="s">
        <v>99</v>
      </c>
      <c r="AV149" s="13" t="s">
        <v>82</v>
      </c>
      <c r="AW149" s="13" t="s">
        <v>36</v>
      </c>
      <c r="AX149" s="13" t="s">
        <v>75</v>
      </c>
      <c r="AY149" s="169" t="s">
        <v>198</v>
      </c>
    </row>
    <row r="150" spans="2:65" s="12" customFormat="1" ht="11.25">
      <c r="B150" s="159"/>
      <c r="D150" s="160" t="s">
        <v>207</v>
      </c>
      <c r="E150" s="161" t="s">
        <v>1</v>
      </c>
      <c r="F150" s="162" t="s">
        <v>1649</v>
      </c>
      <c r="H150" s="163">
        <v>190.792</v>
      </c>
      <c r="I150" s="164"/>
      <c r="L150" s="159"/>
      <c r="M150" s="165"/>
      <c r="N150" s="166"/>
      <c r="O150" s="166"/>
      <c r="P150" s="166"/>
      <c r="Q150" s="166"/>
      <c r="R150" s="166"/>
      <c r="S150" s="166"/>
      <c r="T150" s="167"/>
      <c r="AT150" s="161" t="s">
        <v>207</v>
      </c>
      <c r="AU150" s="161" t="s">
        <v>99</v>
      </c>
      <c r="AV150" s="12" t="s">
        <v>84</v>
      </c>
      <c r="AW150" s="12" t="s">
        <v>36</v>
      </c>
      <c r="AX150" s="12" t="s">
        <v>75</v>
      </c>
      <c r="AY150" s="161" t="s">
        <v>198</v>
      </c>
    </row>
    <row r="151" spans="2:65" s="12" customFormat="1" ht="11.25">
      <c r="B151" s="159"/>
      <c r="D151" s="160" t="s">
        <v>207</v>
      </c>
      <c r="E151" s="161" t="s">
        <v>1</v>
      </c>
      <c r="F151" s="162" t="s">
        <v>1650</v>
      </c>
      <c r="H151" s="163">
        <v>34.808</v>
      </c>
      <c r="I151" s="164"/>
      <c r="L151" s="159"/>
      <c r="M151" s="165"/>
      <c r="N151" s="166"/>
      <c r="O151" s="166"/>
      <c r="P151" s="166"/>
      <c r="Q151" s="166"/>
      <c r="R151" s="166"/>
      <c r="S151" s="166"/>
      <c r="T151" s="167"/>
      <c r="AT151" s="161" t="s">
        <v>207</v>
      </c>
      <c r="AU151" s="161" t="s">
        <v>99</v>
      </c>
      <c r="AV151" s="12" t="s">
        <v>84</v>
      </c>
      <c r="AW151" s="12" t="s">
        <v>36</v>
      </c>
      <c r="AX151" s="12" t="s">
        <v>75</v>
      </c>
      <c r="AY151" s="161" t="s">
        <v>198</v>
      </c>
    </row>
    <row r="152" spans="2:65" s="12" customFormat="1" ht="11.25">
      <c r="B152" s="159"/>
      <c r="D152" s="160" t="s">
        <v>207</v>
      </c>
      <c r="E152" s="161" t="s">
        <v>1</v>
      </c>
      <c r="F152" s="162" t="s">
        <v>1651</v>
      </c>
      <c r="H152" s="163">
        <v>46.72</v>
      </c>
      <c r="I152" s="164"/>
      <c r="L152" s="159"/>
      <c r="M152" s="165"/>
      <c r="N152" s="166"/>
      <c r="O152" s="166"/>
      <c r="P152" s="166"/>
      <c r="Q152" s="166"/>
      <c r="R152" s="166"/>
      <c r="S152" s="166"/>
      <c r="T152" s="167"/>
      <c r="AT152" s="161" t="s">
        <v>207</v>
      </c>
      <c r="AU152" s="161" t="s">
        <v>99</v>
      </c>
      <c r="AV152" s="12" t="s">
        <v>84</v>
      </c>
      <c r="AW152" s="12" t="s">
        <v>36</v>
      </c>
      <c r="AX152" s="12" t="s">
        <v>75</v>
      </c>
      <c r="AY152" s="161" t="s">
        <v>198</v>
      </c>
    </row>
    <row r="153" spans="2:65" s="12" customFormat="1" ht="11.25">
      <c r="B153" s="159"/>
      <c r="D153" s="160" t="s">
        <v>207</v>
      </c>
      <c r="E153" s="161" t="s">
        <v>1</v>
      </c>
      <c r="F153" s="162" t="s">
        <v>1652</v>
      </c>
      <c r="H153" s="163">
        <v>0.30499999999999999</v>
      </c>
      <c r="I153" s="164"/>
      <c r="L153" s="159"/>
      <c r="M153" s="165"/>
      <c r="N153" s="166"/>
      <c r="O153" s="166"/>
      <c r="P153" s="166"/>
      <c r="Q153" s="166"/>
      <c r="R153" s="166"/>
      <c r="S153" s="166"/>
      <c r="T153" s="167"/>
      <c r="AT153" s="161" t="s">
        <v>207</v>
      </c>
      <c r="AU153" s="161" t="s">
        <v>99</v>
      </c>
      <c r="AV153" s="12" t="s">
        <v>84</v>
      </c>
      <c r="AW153" s="12" t="s">
        <v>36</v>
      </c>
      <c r="AX153" s="12" t="s">
        <v>75</v>
      </c>
      <c r="AY153" s="161" t="s">
        <v>198</v>
      </c>
    </row>
    <row r="154" spans="2:65" s="12" customFormat="1" ht="11.25">
      <c r="B154" s="159"/>
      <c r="D154" s="160" t="s">
        <v>207</v>
      </c>
      <c r="E154" s="161" t="s">
        <v>1</v>
      </c>
      <c r="F154" s="162" t="s">
        <v>1653</v>
      </c>
      <c r="H154" s="163">
        <v>2.867</v>
      </c>
      <c r="I154" s="164"/>
      <c r="L154" s="159"/>
      <c r="M154" s="165"/>
      <c r="N154" s="166"/>
      <c r="O154" s="166"/>
      <c r="P154" s="166"/>
      <c r="Q154" s="166"/>
      <c r="R154" s="166"/>
      <c r="S154" s="166"/>
      <c r="T154" s="167"/>
      <c r="AT154" s="161" t="s">
        <v>207</v>
      </c>
      <c r="AU154" s="161" t="s">
        <v>99</v>
      </c>
      <c r="AV154" s="12" t="s">
        <v>84</v>
      </c>
      <c r="AW154" s="12" t="s">
        <v>36</v>
      </c>
      <c r="AX154" s="12" t="s">
        <v>75</v>
      </c>
      <c r="AY154" s="161" t="s">
        <v>198</v>
      </c>
    </row>
    <row r="155" spans="2:65" s="15" customFormat="1" ht="11.25">
      <c r="B155" s="183"/>
      <c r="D155" s="160" t="s">
        <v>207</v>
      </c>
      <c r="E155" s="184" t="s">
        <v>1</v>
      </c>
      <c r="F155" s="185" t="s">
        <v>258</v>
      </c>
      <c r="H155" s="186">
        <v>275.49200000000002</v>
      </c>
      <c r="I155" s="187"/>
      <c r="L155" s="183"/>
      <c r="M155" s="188"/>
      <c r="N155" s="189"/>
      <c r="O155" s="189"/>
      <c r="P155" s="189"/>
      <c r="Q155" s="189"/>
      <c r="R155" s="189"/>
      <c r="S155" s="189"/>
      <c r="T155" s="190"/>
      <c r="AT155" s="184" t="s">
        <v>207</v>
      </c>
      <c r="AU155" s="184" t="s">
        <v>99</v>
      </c>
      <c r="AV155" s="15" t="s">
        <v>99</v>
      </c>
      <c r="AW155" s="15" t="s">
        <v>36</v>
      </c>
      <c r="AX155" s="15" t="s">
        <v>75</v>
      </c>
      <c r="AY155" s="184" t="s">
        <v>198</v>
      </c>
    </row>
    <row r="156" spans="2:65" s="13" customFormat="1" ht="11.25">
      <c r="B156" s="168"/>
      <c r="D156" s="160" t="s">
        <v>207</v>
      </c>
      <c r="E156" s="169" t="s">
        <v>1</v>
      </c>
      <c r="F156" s="170" t="s">
        <v>259</v>
      </c>
      <c r="H156" s="169" t="s">
        <v>1</v>
      </c>
      <c r="I156" s="171"/>
      <c r="L156" s="168"/>
      <c r="M156" s="172"/>
      <c r="N156" s="173"/>
      <c r="O156" s="173"/>
      <c r="P156" s="173"/>
      <c r="Q156" s="173"/>
      <c r="R156" s="173"/>
      <c r="S156" s="173"/>
      <c r="T156" s="174"/>
      <c r="AT156" s="169" t="s">
        <v>207</v>
      </c>
      <c r="AU156" s="169" t="s">
        <v>99</v>
      </c>
      <c r="AV156" s="13" t="s">
        <v>82</v>
      </c>
      <c r="AW156" s="13" t="s">
        <v>36</v>
      </c>
      <c r="AX156" s="13" t="s">
        <v>75</v>
      </c>
      <c r="AY156" s="169" t="s">
        <v>198</v>
      </c>
    </row>
    <row r="157" spans="2:65" s="12" customFormat="1" ht="11.25">
      <c r="B157" s="159"/>
      <c r="D157" s="160" t="s">
        <v>207</v>
      </c>
      <c r="E157" s="161" t="s">
        <v>1</v>
      </c>
      <c r="F157" s="162" t="s">
        <v>1654</v>
      </c>
      <c r="H157" s="163">
        <v>73.593000000000004</v>
      </c>
      <c r="I157" s="164"/>
      <c r="L157" s="159"/>
      <c r="M157" s="165"/>
      <c r="N157" s="166"/>
      <c r="O157" s="166"/>
      <c r="P157" s="166"/>
      <c r="Q157" s="166"/>
      <c r="R157" s="166"/>
      <c r="S157" s="166"/>
      <c r="T157" s="167"/>
      <c r="AT157" s="161" t="s">
        <v>207</v>
      </c>
      <c r="AU157" s="161" t="s">
        <v>99</v>
      </c>
      <c r="AV157" s="12" t="s">
        <v>84</v>
      </c>
      <c r="AW157" s="12" t="s">
        <v>36</v>
      </c>
      <c r="AX157" s="12" t="s">
        <v>75</v>
      </c>
      <c r="AY157" s="161" t="s">
        <v>198</v>
      </c>
    </row>
    <row r="158" spans="2:65" s="12" customFormat="1" ht="11.25">
      <c r="B158" s="159"/>
      <c r="D158" s="160" t="s">
        <v>207</v>
      </c>
      <c r="E158" s="161" t="s">
        <v>1</v>
      </c>
      <c r="F158" s="162" t="s">
        <v>1655</v>
      </c>
      <c r="H158" s="163">
        <v>1090.242</v>
      </c>
      <c r="I158" s="164"/>
      <c r="L158" s="159"/>
      <c r="M158" s="165"/>
      <c r="N158" s="166"/>
      <c r="O158" s="166"/>
      <c r="P158" s="166"/>
      <c r="Q158" s="166"/>
      <c r="R158" s="166"/>
      <c r="S158" s="166"/>
      <c r="T158" s="167"/>
      <c r="AT158" s="161" t="s">
        <v>207</v>
      </c>
      <c r="AU158" s="161" t="s">
        <v>99</v>
      </c>
      <c r="AV158" s="12" t="s">
        <v>84</v>
      </c>
      <c r="AW158" s="12" t="s">
        <v>36</v>
      </c>
      <c r="AX158" s="12" t="s">
        <v>75</v>
      </c>
      <c r="AY158" s="161" t="s">
        <v>198</v>
      </c>
    </row>
    <row r="159" spans="2:65" s="12" customFormat="1" ht="11.25">
      <c r="B159" s="159"/>
      <c r="D159" s="160" t="s">
        <v>207</v>
      </c>
      <c r="E159" s="161" t="s">
        <v>1</v>
      </c>
      <c r="F159" s="162" t="s">
        <v>1656</v>
      </c>
      <c r="H159" s="163">
        <v>40.625999999999998</v>
      </c>
      <c r="I159" s="164"/>
      <c r="L159" s="159"/>
      <c r="M159" s="165"/>
      <c r="N159" s="166"/>
      <c r="O159" s="166"/>
      <c r="P159" s="166"/>
      <c r="Q159" s="166"/>
      <c r="R159" s="166"/>
      <c r="S159" s="166"/>
      <c r="T159" s="167"/>
      <c r="AT159" s="161" t="s">
        <v>207</v>
      </c>
      <c r="AU159" s="161" t="s">
        <v>99</v>
      </c>
      <c r="AV159" s="12" t="s">
        <v>84</v>
      </c>
      <c r="AW159" s="12" t="s">
        <v>36</v>
      </c>
      <c r="AX159" s="12" t="s">
        <v>75</v>
      </c>
      <c r="AY159" s="161" t="s">
        <v>198</v>
      </c>
    </row>
    <row r="160" spans="2:65" s="12" customFormat="1" ht="11.25">
      <c r="B160" s="159"/>
      <c r="D160" s="160" t="s">
        <v>207</v>
      </c>
      <c r="E160" s="161" t="s">
        <v>1</v>
      </c>
      <c r="F160" s="162" t="s">
        <v>1657</v>
      </c>
      <c r="H160" s="163">
        <v>6.4379999999999997</v>
      </c>
      <c r="I160" s="164"/>
      <c r="L160" s="159"/>
      <c r="M160" s="165"/>
      <c r="N160" s="166"/>
      <c r="O160" s="166"/>
      <c r="P160" s="166"/>
      <c r="Q160" s="166"/>
      <c r="R160" s="166"/>
      <c r="S160" s="166"/>
      <c r="T160" s="167"/>
      <c r="AT160" s="161" t="s">
        <v>207</v>
      </c>
      <c r="AU160" s="161" t="s">
        <v>99</v>
      </c>
      <c r="AV160" s="12" t="s">
        <v>84</v>
      </c>
      <c r="AW160" s="12" t="s">
        <v>36</v>
      </c>
      <c r="AX160" s="12" t="s">
        <v>75</v>
      </c>
      <c r="AY160" s="161" t="s">
        <v>198</v>
      </c>
    </row>
    <row r="161" spans="2:65" s="12" customFormat="1" ht="11.25">
      <c r="B161" s="159"/>
      <c r="D161" s="160" t="s">
        <v>207</v>
      </c>
      <c r="E161" s="161" t="s">
        <v>1</v>
      </c>
      <c r="F161" s="162" t="s">
        <v>1658</v>
      </c>
      <c r="H161" s="163">
        <v>60.606000000000002</v>
      </c>
      <c r="I161" s="164"/>
      <c r="L161" s="159"/>
      <c r="M161" s="165"/>
      <c r="N161" s="166"/>
      <c r="O161" s="166"/>
      <c r="P161" s="166"/>
      <c r="Q161" s="166"/>
      <c r="R161" s="166"/>
      <c r="S161" s="166"/>
      <c r="T161" s="167"/>
      <c r="AT161" s="161" t="s">
        <v>207</v>
      </c>
      <c r="AU161" s="161" t="s">
        <v>99</v>
      </c>
      <c r="AV161" s="12" t="s">
        <v>84</v>
      </c>
      <c r="AW161" s="12" t="s">
        <v>36</v>
      </c>
      <c r="AX161" s="12" t="s">
        <v>75</v>
      </c>
      <c r="AY161" s="161" t="s">
        <v>198</v>
      </c>
    </row>
    <row r="162" spans="2:65" s="15" customFormat="1" ht="11.25">
      <c r="B162" s="183"/>
      <c r="D162" s="160" t="s">
        <v>207</v>
      </c>
      <c r="E162" s="184" t="s">
        <v>1</v>
      </c>
      <c r="F162" s="185" t="s">
        <v>258</v>
      </c>
      <c r="H162" s="186">
        <v>1271.5050000000001</v>
      </c>
      <c r="I162" s="187"/>
      <c r="L162" s="183"/>
      <c r="M162" s="188"/>
      <c r="N162" s="189"/>
      <c r="O162" s="189"/>
      <c r="P162" s="189"/>
      <c r="Q162" s="189"/>
      <c r="R162" s="189"/>
      <c r="S162" s="189"/>
      <c r="T162" s="190"/>
      <c r="AT162" s="184" t="s">
        <v>207</v>
      </c>
      <c r="AU162" s="184" t="s">
        <v>99</v>
      </c>
      <c r="AV162" s="15" t="s">
        <v>99</v>
      </c>
      <c r="AW162" s="15" t="s">
        <v>36</v>
      </c>
      <c r="AX162" s="15" t="s">
        <v>75</v>
      </c>
      <c r="AY162" s="184" t="s">
        <v>198</v>
      </c>
    </row>
    <row r="163" spans="2:65" s="14" customFormat="1" ht="11.25">
      <c r="B163" s="175"/>
      <c r="D163" s="160" t="s">
        <v>207</v>
      </c>
      <c r="E163" s="176" t="s">
        <v>1</v>
      </c>
      <c r="F163" s="177" t="s">
        <v>227</v>
      </c>
      <c r="H163" s="178">
        <v>1546.9970000000001</v>
      </c>
      <c r="I163" s="179"/>
      <c r="L163" s="175"/>
      <c r="M163" s="180"/>
      <c r="N163" s="181"/>
      <c r="O163" s="181"/>
      <c r="P163" s="181"/>
      <c r="Q163" s="181"/>
      <c r="R163" s="181"/>
      <c r="S163" s="181"/>
      <c r="T163" s="182"/>
      <c r="AT163" s="176" t="s">
        <v>207</v>
      </c>
      <c r="AU163" s="176" t="s">
        <v>99</v>
      </c>
      <c r="AV163" s="14" t="s">
        <v>103</v>
      </c>
      <c r="AW163" s="14" t="s">
        <v>36</v>
      </c>
      <c r="AX163" s="14" t="s">
        <v>82</v>
      </c>
      <c r="AY163" s="176" t="s">
        <v>198</v>
      </c>
    </row>
    <row r="164" spans="2:65" s="1" customFormat="1" ht="16.5" customHeight="1">
      <c r="B164" s="146"/>
      <c r="C164" s="147" t="s">
        <v>263</v>
      </c>
      <c r="D164" s="147" t="s">
        <v>202</v>
      </c>
      <c r="E164" s="148" t="s">
        <v>264</v>
      </c>
      <c r="F164" s="149" t="s">
        <v>265</v>
      </c>
      <c r="G164" s="150" t="s">
        <v>205</v>
      </c>
      <c r="H164" s="151">
        <v>1546.9970000000001</v>
      </c>
      <c r="I164" s="152"/>
      <c r="J164" s="153">
        <f>ROUND(I164*H164,2)</f>
        <v>0</v>
      </c>
      <c r="K164" s="149" t="s">
        <v>211</v>
      </c>
      <c r="L164" s="31"/>
      <c r="M164" s="154" t="s">
        <v>1</v>
      </c>
      <c r="N164" s="155" t="s">
        <v>46</v>
      </c>
      <c r="O164" s="50"/>
      <c r="P164" s="156">
        <f>O164*H164</f>
        <v>0</v>
      </c>
      <c r="Q164" s="156">
        <v>0</v>
      </c>
      <c r="R164" s="156">
        <f>Q164*H164</f>
        <v>0</v>
      </c>
      <c r="S164" s="156">
        <v>0</v>
      </c>
      <c r="T164" s="157">
        <f>S164*H164</f>
        <v>0</v>
      </c>
      <c r="AR164" s="17" t="s">
        <v>103</v>
      </c>
      <c r="AT164" s="17" t="s">
        <v>202</v>
      </c>
      <c r="AU164" s="17" t="s">
        <v>99</v>
      </c>
      <c r="AY164" s="17" t="s">
        <v>198</v>
      </c>
      <c r="BE164" s="158">
        <f>IF(N164="základní",J164,0)</f>
        <v>0</v>
      </c>
      <c r="BF164" s="158">
        <f>IF(N164="snížená",J164,0)</f>
        <v>0</v>
      </c>
      <c r="BG164" s="158">
        <f>IF(N164="zákl. přenesená",J164,0)</f>
        <v>0</v>
      </c>
      <c r="BH164" s="158">
        <f>IF(N164="sníž. přenesená",J164,0)</f>
        <v>0</v>
      </c>
      <c r="BI164" s="158">
        <f>IF(N164="nulová",J164,0)</f>
        <v>0</v>
      </c>
      <c r="BJ164" s="17" t="s">
        <v>82</v>
      </c>
      <c r="BK164" s="158">
        <f>ROUND(I164*H164,2)</f>
        <v>0</v>
      </c>
      <c r="BL164" s="17" t="s">
        <v>103</v>
      </c>
      <c r="BM164" s="17" t="s">
        <v>266</v>
      </c>
    </row>
    <row r="165" spans="2:65" s="12" customFormat="1" ht="11.25">
      <c r="B165" s="159"/>
      <c r="D165" s="160" t="s">
        <v>207</v>
      </c>
      <c r="E165" s="161" t="s">
        <v>1</v>
      </c>
      <c r="F165" s="162" t="s">
        <v>1659</v>
      </c>
      <c r="H165" s="163">
        <v>1546.9970000000001</v>
      </c>
      <c r="I165" s="164"/>
      <c r="L165" s="159"/>
      <c r="M165" s="165"/>
      <c r="N165" s="166"/>
      <c r="O165" s="166"/>
      <c r="P165" s="166"/>
      <c r="Q165" s="166"/>
      <c r="R165" s="166"/>
      <c r="S165" s="166"/>
      <c r="T165" s="167"/>
      <c r="AT165" s="161" t="s">
        <v>207</v>
      </c>
      <c r="AU165" s="161" t="s">
        <v>99</v>
      </c>
      <c r="AV165" s="12" t="s">
        <v>84</v>
      </c>
      <c r="AW165" s="12" t="s">
        <v>36</v>
      </c>
      <c r="AX165" s="12" t="s">
        <v>82</v>
      </c>
      <c r="AY165" s="161" t="s">
        <v>198</v>
      </c>
    </row>
    <row r="166" spans="2:65" s="1" customFormat="1" ht="16.5" customHeight="1">
      <c r="B166" s="146"/>
      <c r="C166" s="147" t="s">
        <v>268</v>
      </c>
      <c r="D166" s="147" t="s">
        <v>202</v>
      </c>
      <c r="E166" s="148" t="s">
        <v>269</v>
      </c>
      <c r="F166" s="149" t="s">
        <v>270</v>
      </c>
      <c r="G166" s="150" t="s">
        <v>205</v>
      </c>
      <c r="H166" s="151">
        <v>232.05</v>
      </c>
      <c r="I166" s="152"/>
      <c r="J166" s="153">
        <f>ROUND(I166*H166,2)</f>
        <v>0</v>
      </c>
      <c r="K166" s="149" t="s">
        <v>211</v>
      </c>
      <c r="L166" s="31"/>
      <c r="M166" s="154" t="s">
        <v>1</v>
      </c>
      <c r="N166" s="155" t="s">
        <v>46</v>
      </c>
      <c r="O166" s="50"/>
      <c r="P166" s="156">
        <f>O166*H166</f>
        <v>0</v>
      </c>
      <c r="Q166" s="156">
        <v>0</v>
      </c>
      <c r="R166" s="156">
        <f>Q166*H166</f>
        <v>0</v>
      </c>
      <c r="S166" s="156">
        <v>0</v>
      </c>
      <c r="T166" s="157">
        <f>S166*H166</f>
        <v>0</v>
      </c>
      <c r="AR166" s="17" t="s">
        <v>103</v>
      </c>
      <c r="AT166" s="17" t="s">
        <v>202</v>
      </c>
      <c r="AU166" s="17" t="s">
        <v>99</v>
      </c>
      <c r="AY166" s="17" t="s">
        <v>198</v>
      </c>
      <c r="BE166" s="158">
        <f>IF(N166="základní",J166,0)</f>
        <v>0</v>
      </c>
      <c r="BF166" s="158">
        <f>IF(N166="snížená",J166,0)</f>
        <v>0</v>
      </c>
      <c r="BG166" s="158">
        <f>IF(N166="zákl. přenesená",J166,0)</f>
        <v>0</v>
      </c>
      <c r="BH166" s="158">
        <f>IF(N166="sníž. přenesená",J166,0)</f>
        <v>0</v>
      </c>
      <c r="BI166" s="158">
        <f>IF(N166="nulová",J166,0)</f>
        <v>0</v>
      </c>
      <c r="BJ166" s="17" t="s">
        <v>82</v>
      </c>
      <c r="BK166" s="158">
        <f>ROUND(I166*H166,2)</f>
        <v>0</v>
      </c>
      <c r="BL166" s="17" t="s">
        <v>103</v>
      </c>
      <c r="BM166" s="17" t="s">
        <v>271</v>
      </c>
    </row>
    <row r="167" spans="2:65" s="13" customFormat="1" ht="11.25">
      <c r="B167" s="168"/>
      <c r="D167" s="160" t="s">
        <v>207</v>
      </c>
      <c r="E167" s="169" t="s">
        <v>1</v>
      </c>
      <c r="F167" s="170" t="s">
        <v>272</v>
      </c>
      <c r="H167" s="169" t="s">
        <v>1</v>
      </c>
      <c r="I167" s="171"/>
      <c r="L167" s="168"/>
      <c r="M167" s="172"/>
      <c r="N167" s="173"/>
      <c r="O167" s="173"/>
      <c r="P167" s="173"/>
      <c r="Q167" s="173"/>
      <c r="R167" s="173"/>
      <c r="S167" s="173"/>
      <c r="T167" s="174"/>
      <c r="AT167" s="169" t="s">
        <v>207</v>
      </c>
      <c r="AU167" s="169" t="s">
        <v>99</v>
      </c>
      <c r="AV167" s="13" t="s">
        <v>82</v>
      </c>
      <c r="AW167" s="13" t="s">
        <v>36</v>
      </c>
      <c r="AX167" s="13" t="s">
        <v>75</v>
      </c>
      <c r="AY167" s="169" t="s">
        <v>198</v>
      </c>
    </row>
    <row r="168" spans="2:65" s="12" customFormat="1" ht="11.25">
      <c r="B168" s="159"/>
      <c r="D168" s="160" t="s">
        <v>207</v>
      </c>
      <c r="E168" s="161" t="s">
        <v>1</v>
      </c>
      <c r="F168" s="162" t="s">
        <v>1660</v>
      </c>
      <c r="H168" s="163">
        <v>232.05</v>
      </c>
      <c r="I168" s="164"/>
      <c r="L168" s="159"/>
      <c r="M168" s="165"/>
      <c r="N168" s="166"/>
      <c r="O168" s="166"/>
      <c r="P168" s="166"/>
      <c r="Q168" s="166"/>
      <c r="R168" s="166"/>
      <c r="S168" s="166"/>
      <c r="T168" s="167"/>
      <c r="AT168" s="161" t="s">
        <v>207</v>
      </c>
      <c r="AU168" s="161" t="s">
        <v>99</v>
      </c>
      <c r="AV168" s="12" t="s">
        <v>84</v>
      </c>
      <c r="AW168" s="12" t="s">
        <v>36</v>
      </c>
      <c r="AX168" s="12" t="s">
        <v>82</v>
      </c>
      <c r="AY168" s="161" t="s">
        <v>198</v>
      </c>
    </row>
    <row r="169" spans="2:65" s="11" customFormat="1" ht="20.85" customHeight="1">
      <c r="B169" s="133"/>
      <c r="D169" s="134" t="s">
        <v>74</v>
      </c>
      <c r="E169" s="144" t="s">
        <v>274</v>
      </c>
      <c r="F169" s="144" t="s">
        <v>275</v>
      </c>
      <c r="I169" s="136"/>
      <c r="J169" s="145">
        <f>BK169</f>
        <v>0</v>
      </c>
      <c r="L169" s="133"/>
      <c r="M169" s="138"/>
      <c r="N169" s="139"/>
      <c r="O169" s="139"/>
      <c r="P169" s="140">
        <f>SUM(P170:P204)</f>
        <v>0</v>
      </c>
      <c r="Q169" s="139"/>
      <c r="R169" s="140">
        <f>SUM(R170:R204)</f>
        <v>335.86470500000001</v>
      </c>
      <c r="S169" s="139"/>
      <c r="T169" s="141">
        <f>SUM(T170:T204)</f>
        <v>0</v>
      </c>
      <c r="AR169" s="134" t="s">
        <v>82</v>
      </c>
      <c r="AT169" s="142" t="s">
        <v>74</v>
      </c>
      <c r="AU169" s="142" t="s">
        <v>84</v>
      </c>
      <c r="AY169" s="134" t="s">
        <v>198</v>
      </c>
      <c r="BK169" s="143">
        <f>SUM(BK170:BK204)</f>
        <v>0</v>
      </c>
    </row>
    <row r="170" spans="2:65" s="1" customFormat="1" ht="16.5" customHeight="1">
      <c r="B170" s="146"/>
      <c r="C170" s="147" t="s">
        <v>276</v>
      </c>
      <c r="D170" s="147" t="s">
        <v>202</v>
      </c>
      <c r="E170" s="148" t="s">
        <v>277</v>
      </c>
      <c r="F170" s="149" t="s">
        <v>278</v>
      </c>
      <c r="G170" s="150" t="s">
        <v>205</v>
      </c>
      <c r="H170" s="151">
        <v>30.6</v>
      </c>
      <c r="I170" s="152"/>
      <c r="J170" s="153">
        <f>ROUND(I170*H170,2)</f>
        <v>0</v>
      </c>
      <c r="K170" s="149" t="s">
        <v>211</v>
      </c>
      <c r="L170" s="31"/>
      <c r="M170" s="154" t="s">
        <v>1</v>
      </c>
      <c r="N170" s="155" t="s">
        <v>46</v>
      </c>
      <c r="O170" s="50"/>
      <c r="P170" s="156">
        <f>O170*H170</f>
        <v>0</v>
      </c>
      <c r="Q170" s="156">
        <v>0</v>
      </c>
      <c r="R170" s="156">
        <f>Q170*H170</f>
        <v>0</v>
      </c>
      <c r="S170" s="156">
        <v>0</v>
      </c>
      <c r="T170" s="157">
        <f>S170*H170</f>
        <v>0</v>
      </c>
      <c r="AR170" s="17" t="s">
        <v>103</v>
      </c>
      <c r="AT170" s="17" t="s">
        <v>202</v>
      </c>
      <c r="AU170" s="17" t="s">
        <v>99</v>
      </c>
      <c r="AY170" s="17" t="s">
        <v>198</v>
      </c>
      <c r="BE170" s="158">
        <f>IF(N170="základní",J170,0)</f>
        <v>0</v>
      </c>
      <c r="BF170" s="158">
        <f>IF(N170="snížená",J170,0)</f>
        <v>0</v>
      </c>
      <c r="BG170" s="158">
        <f>IF(N170="zákl. přenesená",J170,0)</f>
        <v>0</v>
      </c>
      <c r="BH170" s="158">
        <f>IF(N170="sníž. přenesená",J170,0)</f>
        <v>0</v>
      </c>
      <c r="BI170" s="158">
        <f>IF(N170="nulová",J170,0)</f>
        <v>0</v>
      </c>
      <c r="BJ170" s="17" t="s">
        <v>82</v>
      </c>
      <c r="BK170" s="158">
        <f>ROUND(I170*H170,2)</f>
        <v>0</v>
      </c>
      <c r="BL170" s="17" t="s">
        <v>103</v>
      </c>
      <c r="BM170" s="17" t="s">
        <v>279</v>
      </c>
    </row>
    <row r="171" spans="2:65" s="12" customFormat="1" ht="11.25">
      <c r="B171" s="159"/>
      <c r="D171" s="160" t="s">
        <v>207</v>
      </c>
      <c r="E171" s="161" t="s">
        <v>1</v>
      </c>
      <c r="F171" s="162" t="s">
        <v>1661</v>
      </c>
      <c r="H171" s="163">
        <v>30.6</v>
      </c>
      <c r="I171" s="164"/>
      <c r="L171" s="159"/>
      <c r="M171" s="165"/>
      <c r="N171" s="166"/>
      <c r="O171" s="166"/>
      <c r="P171" s="166"/>
      <c r="Q171" s="166"/>
      <c r="R171" s="166"/>
      <c r="S171" s="166"/>
      <c r="T171" s="167"/>
      <c r="AT171" s="161" t="s">
        <v>207</v>
      </c>
      <c r="AU171" s="161" t="s">
        <v>99</v>
      </c>
      <c r="AV171" s="12" t="s">
        <v>84</v>
      </c>
      <c r="AW171" s="12" t="s">
        <v>36</v>
      </c>
      <c r="AX171" s="12" t="s">
        <v>82</v>
      </c>
      <c r="AY171" s="161" t="s">
        <v>198</v>
      </c>
    </row>
    <row r="172" spans="2:65" s="1" customFormat="1" ht="16.5" customHeight="1">
      <c r="B172" s="146"/>
      <c r="C172" s="147" t="s">
        <v>281</v>
      </c>
      <c r="D172" s="147" t="s">
        <v>202</v>
      </c>
      <c r="E172" s="148" t="s">
        <v>282</v>
      </c>
      <c r="F172" s="149" t="s">
        <v>283</v>
      </c>
      <c r="G172" s="150" t="s">
        <v>205</v>
      </c>
      <c r="H172" s="151">
        <v>30.6</v>
      </c>
      <c r="I172" s="152"/>
      <c r="J172" s="153">
        <f>ROUND(I172*H172,2)</f>
        <v>0</v>
      </c>
      <c r="K172" s="149" t="s">
        <v>211</v>
      </c>
      <c r="L172" s="31"/>
      <c r="M172" s="154" t="s">
        <v>1</v>
      </c>
      <c r="N172" s="155" t="s">
        <v>46</v>
      </c>
      <c r="O172" s="50"/>
      <c r="P172" s="156">
        <f>O172*H172</f>
        <v>0</v>
      </c>
      <c r="Q172" s="156">
        <v>0</v>
      </c>
      <c r="R172" s="156">
        <f>Q172*H172</f>
        <v>0</v>
      </c>
      <c r="S172" s="156">
        <v>0</v>
      </c>
      <c r="T172" s="157">
        <f>S172*H172</f>
        <v>0</v>
      </c>
      <c r="AR172" s="17" t="s">
        <v>103</v>
      </c>
      <c r="AT172" s="17" t="s">
        <v>202</v>
      </c>
      <c r="AU172" s="17" t="s">
        <v>99</v>
      </c>
      <c r="AY172" s="17" t="s">
        <v>198</v>
      </c>
      <c r="BE172" s="158">
        <f>IF(N172="základní",J172,0)</f>
        <v>0</v>
      </c>
      <c r="BF172" s="158">
        <f>IF(N172="snížená",J172,0)</f>
        <v>0</v>
      </c>
      <c r="BG172" s="158">
        <f>IF(N172="zákl. přenesená",J172,0)</f>
        <v>0</v>
      </c>
      <c r="BH172" s="158">
        <f>IF(N172="sníž. přenesená",J172,0)</f>
        <v>0</v>
      </c>
      <c r="BI172" s="158">
        <f>IF(N172="nulová",J172,0)</f>
        <v>0</v>
      </c>
      <c r="BJ172" s="17" t="s">
        <v>82</v>
      </c>
      <c r="BK172" s="158">
        <f>ROUND(I172*H172,2)</f>
        <v>0</v>
      </c>
      <c r="BL172" s="17" t="s">
        <v>103</v>
      </c>
      <c r="BM172" s="17" t="s">
        <v>284</v>
      </c>
    </row>
    <row r="173" spans="2:65" s="12" customFormat="1" ht="11.25">
      <c r="B173" s="159"/>
      <c r="D173" s="160" t="s">
        <v>207</v>
      </c>
      <c r="E173" s="161" t="s">
        <v>1</v>
      </c>
      <c r="F173" s="162" t="s">
        <v>1662</v>
      </c>
      <c r="H173" s="163">
        <v>30.6</v>
      </c>
      <c r="I173" s="164"/>
      <c r="L173" s="159"/>
      <c r="M173" s="165"/>
      <c r="N173" s="166"/>
      <c r="O173" s="166"/>
      <c r="P173" s="166"/>
      <c r="Q173" s="166"/>
      <c r="R173" s="166"/>
      <c r="S173" s="166"/>
      <c r="T173" s="167"/>
      <c r="AT173" s="161" t="s">
        <v>207</v>
      </c>
      <c r="AU173" s="161" t="s">
        <v>99</v>
      </c>
      <c r="AV173" s="12" t="s">
        <v>84</v>
      </c>
      <c r="AW173" s="12" t="s">
        <v>36</v>
      </c>
      <c r="AX173" s="12" t="s">
        <v>82</v>
      </c>
      <c r="AY173" s="161" t="s">
        <v>198</v>
      </c>
    </row>
    <row r="174" spans="2:65" s="1" customFormat="1" ht="16.5" customHeight="1">
      <c r="B174" s="146"/>
      <c r="C174" s="147" t="s">
        <v>286</v>
      </c>
      <c r="D174" s="147" t="s">
        <v>202</v>
      </c>
      <c r="E174" s="148" t="s">
        <v>287</v>
      </c>
      <c r="F174" s="149" t="s">
        <v>288</v>
      </c>
      <c r="G174" s="150" t="s">
        <v>205</v>
      </c>
      <c r="H174" s="151">
        <v>173.1</v>
      </c>
      <c r="I174" s="152"/>
      <c r="J174" s="153">
        <f>ROUND(I174*H174,2)</f>
        <v>0</v>
      </c>
      <c r="K174" s="149" t="s">
        <v>211</v>
      </c>
      <c r="L174" s="31"/>
      <c r="M174" s="154" t="s">
        <v>1</v>
      </c>
      <c r="N174" s="155" t="s">
        <v>46</v>
      </c>
      <c r="O174" s="50"/>
      <c r="P174" s="156">
        <f>O174*H174</f>
        <v>0</v>
      </c>
      <c r="Q174" s="156">
        <v>0</v>
      </c>
      <c r="R174" s="156">
        <f>Q174*H174</f>
        <v>0</v>
      </c>
      <c r="S174" s="156">
        <v>0</v>
      </c>
      <c r="T174" s="157">
        <f>S174*H174</f>
        <v>0</v>
      </c>
      <c r="AR174" s="17" t="s">
        <v>103</v>
      </c>
      <c r="AT174" s="17" t="s">
        <v>202</v>
      </c>
      <c r="AU174" s="17" t="s">
        <v>99</v>
      </c>
      <c r="AY174" s="17" t="s">
        <v>198</v>
      </c>
      <c r="BE174" s="158">
        <f>IF(N174="základní",J174,0)</f>
        <v>0</v>
      </c>
      <c r="BF174" s="158">
        <f>IF(N174="snížená",J174,0)</f>
        <v>0</v>
      </c>
      <c r="BG174" s="158">
        <f>IF(N174="zákl. přenesená",J174,0)</f>
        <v>0</v>
      </c>
      <c r="BH174" s="158">
        <f>IF(N174="sníž. přenesená",J174,0)</f>
        <v>0</v>
      </c>
      <c r="BI174" s="158">
        <f>IF(N174="nulová",J174,0)</f>
        <v>0</v>
      </c>
      <c r="BJ174" s="17" t="s">
        <v>82</v>
      </c>
      <c r="BK174" s="158">
        <f>ROUND(I174*H174,2)</f>
        <v>0</v>
      </c>
      <c r="BL174" s="17" t="s">
        <v>103</v>
      </c>
      <c r="BM174" s="17" t="s">
        <v>289</v>
      </c>
    </row>
    <row r="175" spans="2:65" s="12" customFormat="1" ht="11.25">
      <c r="B175" s="159"/>
      <c r="D175" s="160" t="s">
        <v>207</v>
      </c>
      <c r="E175" s="161" t="s">
        <v>1</v>
      </c>
      <c r="F175" s="162" t="s">
        <v>1663</v>
      </c>
      <c r="H175" s="163">
        <v>173.1</v>
      </c>
      <c r="I175" s="164"/>
      <c r="L175" s="159"/>
      <c r="M175" s="165"/>
      <c r="N175" s="166"/>
      <c r="O175" s="166"/>
      <c r="P175" s="166"/>
      <c r="Q175" s="166"/>
      <c r="R175" s="166"/>
      <c r="S175" s="166"/>
      <c r="T175" s="167"/>
      <c r="AT175" s="161" t="s">
        <v>207</v>
      </c>
      <c r="AU175" s="161" t="s">
        <v>99</v>
      </c>
      <c r="AV175" s="12" t="s">
        <v>84</v>
      </c>
      <c r="AW175" s="12" t="s">
        <v>36</v>
      </c>
      <c r="AX175" s="12" t="s">
        <v>82</v>
      </c>
      <c r="AY175" s="161" t="s">
        <v>198</v>
      </c>
    </row>
    <row r="176" spans="2:65" s="1" customFormat="1" ht="16.5" customHeight="1">
      <c r="B176" s="146"/>
      <c r="C176" s="147" t="s">
        <v>291</v>
      </c>
      <c r="D176" s="147" t="s">
        <v>202</v>
      </c>
      <c r="E176" s="148" t="s">
        <v>292</v>
      </c>
      <c r="F176" s="149" t="s">
        <v>293</v>
      </c>
      <c r="G176" s="150" t="s">
        <v>205</v>
      </c>
      <c r="H176" s="151">
        <v>173.1</v>
      </c>
      <c r="I176" s="152"/>
      <c r="J176" s="153">
        <f>ROUND(I176*H176,2)</f>
        <v>0</v>
      </c>
      <c r="K176" s="149" t="s">
        <v>211</v>
      </c>
      <c r="L176" s="31"/>
      <c r="M176" s="154" t="s">
        <v>1</v>
      </c>
      <c r="N176" s="155" t="s">
        <v>46</v>
      </c>
      <c r="O176" s="50"/>
      <c r="P176" s="156">
        <f>O176*H176</f>
        <v>0</v>
      </c>
      <c r="Q176" s="156">
        <v>0</v>
      </c>
      <c r="R176" s="156">
        <f>Q176*H176</f>
        <v>0</v>
      </c>
      <c r="S176" s="156">
        <v>0</v>
      </c>
      <c r="T176" s="157">
        <f>S176*H176</f>
        <v>0</v>
      </c>
      <c r="AR176" s="17" t="s">
        <v>103</v>
      </c>
      <c r="AT176" s="17" t="s">
        <v>202</v>
      </c>
      <c r="AU176" s="17" t="s">
        <v>99</v>
      </c>
      <c r="AY176" s="17" t="s">
        <v>198</v>
      </c>
      <c r="BE176" s="158">
        <f>IF(N176="základní",J176,0)</f>
        <v>0</v>
      </c>
      <c r="BF176" s="158">
        <f>IF(N176="snížená",J176,0)</f>
        <v>0</v>
      </c>
      <c r="BG176" s="158">
        <f>IF(N176="zákl. přenesená",J176,0)</f>
        <v>0</v>
      </c>
      <c r="BH176" s="158">
        <f>IF(N176="sníž. přenesená",J176,0)</f>
        <v>0</v>
      </c>
      <c r="BI176" s="158">
        <f>IF(N176="nulová",J176,0)</f>
        <v>0</v>
      </c>
      <c r="BJ176" s="17" t="s">
        <v>82</v>
      </c>
      <c r="BK176" s="158">
        <f>ROUND(I176*H176,2)</f>
        <v>0</v>
      </c>
      <c r="BL176" s="17" t="s">
        <v>103</v>
      </c>
      <c r="BM176" s="17" t="s">
        <v>294</v>
      </c>
    </row>
    <row r="177" spans="2:65" s="12" customFormat="1" ht="11.25">
      <c r="B177" s="159"/>
      <c r="D177" s="160" t="s">
        <v>207</v>
      </c>
      <c r="E177" s="161" t="s">
        <v>1</v>
      </c>
      <c r="F177" s="162" t="s">
        <v>1664</v>
      </c>
      <c r="H177" s="163">
        <v>173.1</v>
      </c>
      <c r="I177" s="164"/>
      <c r="L177" s="159"/>
      <c r="M177" s="165"/>
      <c r="N177" s="166"/>
      <c r="O177" s="166"/>
      <c r="P177" s="166"/>
      <c r="Q177" s="166"/>
      <c r="R177" s="166"/>
      <c r="S177" s="166"/>
      <c r="T177" s="167"/>
      <c r="AT177" s="161" t="s">
        <v>207</v>
      </c>
      <c r="AU177" s="161" t="s">
        <v>99</v>
      </c>
      <c r="AV177" s="12" t="s">
        <v>84</v>
      </c>
      <c r="AW177" s="12" t="s">
        <v>36</v>
      </c>
      <c r="AX177" s="12" t="s">
        <v>82</v>
      </c>
      <c r="AY177" s="161" t="s">
        <v>198</v>
      </c>
    </row>
    <row r="178" spans="2:65" s="1" customFormat="1" ht="16.5" customHeight="1">
      <c r="B178" s="146"/>
      <c r="C178" s="147" t="s">
        <v>8</v>
      </c>
      <c r="D178" s="147" t="s">
        <v>202</v>
      </c>
      <c r="E178" s="148" t="s">
        <v>296</v>
      </c>
      <c r="F178" s="149" t="s">
        <v>297</v>
      </c>
      <c r="G178" s="150" t="s">
        <v>205</v>
      </c>
      <c r="H178" s="151">
        <v>194.35</v>
      </c>
      <c r="I178" s="152"/>
      <c r="J178" s="153">
        <f>ROUND(I178*H178,2)</f>
        <v>0</v>
      </c>
      <c r="K178" s="149" t="s">
        <v>211</v>
      </c>
      <c r="L178" s="31"/>
      <c r="M178" s="154" t="s">
        <v>1</v>
      </c>
      <c r="N178" s="155" t="s">
        <v>46</v>
      </c>
      <c r="O178" s="50"/>
      <c r="P178" s="156">
        <f>O178*H178</f>
        <v>0</v>
      </c>
      <c r="Q178" s="156">
        <v>0</v>
      </c>
      <c r="R178" s="156">
        <f>Q178*H178</f>
        <v>0</v>
      </c>
      <c r="S178" s="156">
        <v>0</v>
      </c>
      <c r="T178" s="157">
        <f>S178*H178</f>
        <v>0</v>
      </c>
      <c r="AR178" s="17" t="s">
        <v>103</v>
      </c>
      <c r="AT178" s="17" t="s">
        <v>202</v>
      </c>
      <c r="AU178" s="17" t="s">
        <v>99</v>
      </c>
      <c r="AY178" s="17" t="s">
        <v>198</v>
      </c>
      <c r="BE178" s="158">
        <f>IF(N178="základní",J178,0)</f>
        <v>0</v>
      </c>
      <c r="BF178" s="158">
        <f>IF(N178="snížená",J178,0)</f>
        <v>0</v>
      </c>
      <c r="BG178" s="158">
        <f>IF(N178="zákl. přenesená",J178,0)</f>
        <v>0</v>
      </c>
      <c r="BH178" s="158">
        <f>IF(N178="sníž. přenesená",J178,0)</f>
        <v>0</v>
      </c>
      <c r="BI178" s="158">
        <f>IF(N178="nulová",J178,0)</f>
        <v>0</v>
      </c>
      <c r="BJ178" s="17" t="s">
        <v>82</v>
      </c>
      <c r="BK178" s="158">
        <f>ROUND(I178*H178,2)</f>
        <v>0</v>
      </c>
      <c r="BL178" s="17" t="s">
        <v>103</v>
      </c>
      <c r="BM178" s="17" t="s">
        <v>298</v>
      </c>
    </row>
    <row r="179" spans="2:65" s="12" customFormat="1" ht="11.25">
      <c r="B179" s="159"/>
      <c r="D179" s="160" t="s">
        <v>207</v>
      </c>
      <c r="E179" s="161" t="s">
        <v>1</v>
      </c>
      <c r="F179" s="162" t="s">
        <v>1665</v>
      </c>
      <c r="H179" s="163">
        <v>153.85</v>
      </c>
      <c r="I179" s="164"/>
      <c r="L179" s="159"/>
      <c r="M179" s="165"/>
      <c r="N179" s="166"/>
      <c r="O179" s="166"/>
      <c r="P179" s="166"/>
      <c r="Q179" s="166"/>
      <c r="R179" s="166"/>
      <c r="S179" s="166"/>
      <c r="T179" s="167"/>
      <c r="AT179" s="161" t="s">
        <v>207</v>
      </c>
      <c r="AU179" s="161" t="s">
        <v>99</v>
      </c>
      <c r="AV179" s="12" t="s">
        <v>84</v>
      </c>
      <c r="AW179" s="12" t="s">
        <v>36</v>
      </c>
      <c r="AX179" s="12" t="s">
        <v>75</v>
      </c>
      <c r="AY179" s="161" t="s">
        <v>198</v>
      </c>
    </row>
    <row r="180" spans="2:65" s="12" customFormat="1" ht="11.25">
      <c r="B180" s="159"/>
      <c r="D180" s="160" t="s">
        <v>207</v>
      </c>
      <c r="E180" s="161" t="s">
        <v>1</v>
      </c>
      <c r="F180" s="162" t="s">
        <v>1666</v>
      </c>
      <c r="H180" s="163">
        <v>40.5</v>
      </c>
      <c r="I180" s="164"/>
      <c r="L180" s="159"/>
      <c r="M180" s="165"/>
      <c r="N180" s="166"/>
      <c r="O180" s="166"/>
      <c r="P180" s="166"/>
      <c r="Q180" s="166"/>
      <c r="R180" s="166"/>
      <c r="S180" s="166"/>
      <c r="T180" s="167"/>
      <c r="AT180" s="161" t="s">
        <v>207</v>
      </c>
      <c r="AU180" s="161" t="s">
        <v>99</v>
      </c>
      <c r="AV180" s="12" t="s">
        <v>84</v>
      </c>
      <c r="AW180" s="12" t="s">
        <v>36</v>
      </c>
      <c r="AX180" s="12" t="s">
        <v>75</v>
      </c>
      <c r="AY180" s="161" t="s">
        <v>198</v>
      </c>
    </row>
    <row r="181" spans="2:65" s="14" customFormat="1" ht="11.25">
      <c r="B181" s="175"/>
      <c r="D181" s="160" t="s">
        <v>207</v>
      </c>
      <c r="E181" s="176" t="s">
        <v>1</v>
      </c>
      <c r="F181" s="177" t="s">
        <v>227</v>
      </c>
      <c r="H181" s="178">
        <v>194.35</v>
      </c>
      <c r="I181" s="179"/>
      <c r="L181" s="175"/>
      <c r="M181" s="180"/>
      <c r="N181" s="181"/>
      <c r="O181" s="181"/>
      <c r="P181" s="181"/>
      <c r="Q181" s="181"/>
      <c r="R181" s="181"/>
      <c r="S181" s="181"/>
      <c r="T181" s="182"/>
      <c r="AT181" s="176" t="s">
        <v>207</v>
      </c>
      <c r="AU181" s="176" t="s">
        <v>99</v>
      </c>
      <c r="AV181" s="14" t="s">
        <v>103</v>
      </c>
      <c r="AW181" s="14" t="s">
        <v>36</v>
      </c>
      <c r="AX181" s="14" t="s">
        <v>82</v>
      </c>
      <c r="AY181" s="176" t="s">
        <v>198</v>
      </c>
    </row>
    <row r="182" spans="2:65" s="1" customFormat="1" ht="16.5" customHeight="1">
      <c r="B182" s="146"/>
      <c r="C182" s="147" t="s">
        <v>301</v>
      </c>
      <c r="D182" s="147" t="s">
        <v>202</v>
      </c>
      <c r="E182" s="148" t="s">
        <v>302</v>
      </c>
      <c r="F182" s="149" t="s">
        <v>303</v>
      </c>
      <c r="G182" s="150" t="s">
        <v>205</v>
      </c>
      <c r="H182" s="151">
        <v>194.35</v>
      </c>
      <c r="I182" s="152"/>
      <c r="J182" s="153">
        <f>ROUND(I182*H182,2)</f>
        <v>0</v>
      </c>
      <c r="K182" s="149" t="s">
        <v>211</v>
      </c>
      <c r="L182" s="31"/>
      <c r="M182" s="154" t="s">
        <v>1</v>
      </c>
      <c r="N182" s="155" t="s">
        <v>46</v>
      </c>
      <c r="O182" s="50"/>
      <c r="P182" s="156">
        <f>O182*H182</f>
        <v>0</v>
      </c>
      <c r="Q182" s="156">
        <v>0</v>
      </c>
      <c r="R182" s="156">
        <f>Q182*H182</f>
        <v>0</v>
      </c>
      <c r="S182" s="156">
        <v>0</v>
      </c>
      <c r="T182" s="157">
        <f>S182*H182</f>
        <v>0</v>
      </c>
      <c r="AR182" s="17" t="s">
        <v>103</v>
      </c>
      <c r="AT182" s="17" t="s">
        <v>202</v>
      </c>
      <c r="AU182" s="17" t="s">
        <v>99</v>
      </c>
      <c r="AY182" s="17" t="s">
        <v>198</v>
      </c>
      <c r="BE182" s="158">
        <f>IF(N182="základní",J182,0)</f>
        <v>0</v>
      </c>
      <c r="BF182" s="158">
        <f>IF(N182="snížená",J182,0)</f>
        <v>0</v>
      </c>
      <c r="BG182" s="158">
        <f>IF(N182="zákl. přenesená",J182,0)</f>
        <v>0</v>
      </c>
      <c r="BH182" s="158">
        <f>IF(N182="sníž. přenesená",J182,0)</f>
        <v>0</v>
      </c>
      <c r="BI182" s="158">
        <f>IF(N182="nulová",J182,0)</f>
        <v>0</v>
      </c>
      <c r="BJ182" s="17" t="s">
        <v>82</v>
      </c>
      <c r="BK182" s="158">
        <f>ROUND(I182*H182,2)</f>
        <v>0</v>
      </c>
      <c r="BL182" s="17" t="s">
        <v>103</v>
      </c>
      <c r="BM182" s="17" t="s">
        <v>304</v>
      </c>
    </row>
    <row r="183" spans="2:65" s="12" customFormat="1" ht="11.25">
      <c r="B183" s="159"/>
      <c r="D183" s="160" t="s">
        <v>207</v>
      </c>
      <c r="E183" s="161" t="s">
        <v>1</v>
      </c>
      <c r="F183" s="162" t="s">
        <v>1667</v>
      </c>
      <c r="H183" s="163">
        <v>194.35</v>
      </c>
      <c r="I183" s="164"/>
      <c r="L183" s="159"/>
      <c r="M183" s="165"/>
      <c r="N183" s="166"/>
      <c r="O183" s="166"/>
      <c r="P183" s="166"/>
      <c r="Q183" s="166"/>
      <c r="R183" s="166"/>
      <c r="S183" s="166"/>
      <c r="T183" s="167"/>
      <c r="AT183" s="161" t="s">
        <v>207</v>
      </c>
      <c r="AU183" s="161" t="s">
        <v>99</v>
      </c>
      <c r="AV183" s="12" t="s">
        <v>84</v>
      </c>
      <c r="AW183" s="12" t="s">
        <v>36</v>
      </c>
      <c r="AX183" s="12" t="s">
        <v>82</v>
      </c>
      <c r="AY183" s="161" t="s">
        <v>198</v>
      </c>
    </row>
    <row r="184" spans="2:65" s="1" customFormat="1" ht="16.5" customHeight="1">
      <c r="B184" s="146"/>
      <c r="C184" s="147" t="s">
        <v>306</v>
      </c>
      <c r="D184" s="147" t="s">
        <v>202</v>
      </c>
      <c r="E184" s="148" t="s">
        <v>307</v>
      </c>
      <c r="F184" s="149" t="s">
        <v>308</v>
      </c>
      <c r="G184" s="150" t="s">
        <v>242</v>
      </c>
      <c r="H184" s="151">
        <v>497.3</v>
      </c>
      <c r="I184" s="152"/>
      <c r="J184" s="153">
        <f>ROUND(I184*H184,2)</f>
        <v>0</v>
      </c>
      <c r="K184" s="149" t="s">
        <v>211</v>
      </c>
      <c r="L184" s="31"/>
      <c r="M184" s="154" t="s">
        <v>1</v>
      </c>
      <c r="N184" s="155" t="s">
        <v>46</v>
      </c>
      <c r="O184" s="50"/>
      <c r="P184" s="156">
        <f>O184*H184</f>
        <v>0</v>
      </c>
      <c r="Q184" s="156">
        <v>8.4999999999999995E-4</v>
      </c>
      <c r="R184" s="156">
        <f>Q184*H184</f>
        <v>0.422705</v>
      </c>
      <c r="S184" s="156">
        <v>0</v>
      </c>
      <c r="T184" s="157">
        <f>S184*H184</f>
        <v>0</v>
      </c>
      <c r="AR184" s="17" t="s">
        <v>103</v>
      </c>
      <c r="AT184" s="17" t="s">
        <v>202</v>
      </c>
      <c r="AU184" s="17" t="s">
        <v>99</v>
      </c>
      <c r="AY184" s="17" t="s">
        <v>198</v>
      </c>
      <c r="BE184" s="158">
        <f>IF(N184="základní",J184,0)</f>
        <v>0</v>
      </c>
      <c r="BF184" s="158">
        <f>IF(N184="snížená",J184,0)</f>
        <v>0</v>
      </c>
      <c r="BG184" s="158">
        <f>IF(N184="zákl. přenesená",J184,0)</f>
        <v>0</v>
      </c>
      <c r="BH184" s="158">
        <f>IF(N184="sníž. přenesená",J184,0)</f>
        <v>0</v>
      </c>
      <c r="BI184" s="158">
        <f>IF(N184="nulová",J184,0)</f>
        <v>0</v>
      </c>
      <c r="BJ184" s="17" t="s">
        <v>82</v>
      </c>
      <c r="BK184" s="158">
        <f>ROUND(I184*H184,2)</f>
        <v>0</v>
      </c>
      <c r="BL184" s="17" t="s">
        <v>103</v>
      </c>
      <c r="BM184" s="17" t="s">
        <v>309</v>
      </c>
    </row>
    <row r="185" spans="2:65" s="12" customFormat="1" ht="11.25">
      <c r="B185" s="159"/>
      <c r="D185" s="160" t="s">
        <v>207</v>
      </c>
      <c r="E185" s="161" t="s">
        <v>1</v>
      </c>
      <c r="F185" s="162" t="s">
        <v>1668</v>
      </c>
      <c r="H185" s="163">
        <v>81.599999999999994</v>
      </c>
      <c r="I185" s="164"/>
      <c r="L185" s="159"/>
      <c r="M185" s="165"/>
      <c r="N185" s="166"/>
      <c r="O185" s="166"/>
      <c r="P185" s="166"/>
      <c r="Q185" s="166"/>
      <c r="R185" s="166"/>
      <c r="S185" s="166"/>
      <c r="T185" s="167"/>
      <c r="AT185" s="161" t="s">
        <v>207</v>
      </c>
      <c r="AU185" s="161" t="s">
        <v>99</v>
      </c>
      <c r="AV185" s="12" t="s">
        <v>84</v>
      </c>
      <c r="AW185" s="12" t="s">
        <v>36</v>
      </c>
      <c r="AX185" s="12" t="s">
        <v>75</v>
      </c>
      <c r="AY185" s="161" t="s">
        <v>198</v>
      </c>
    </row>
    <row r="186" spans="2:65" s="12" customFormat="1" ht="11.25">
      <c r="B186" s="159"/>
      <c r="D186" s="160" t="s">
        <v>207</v>
      </c>
      <c r="E186" s="161" t="s">
        <v>1</v>
      </c>
      <c r="F186" s="162" t="s">
        <v>1669</v>
      </c>
      <c r="H186" s="163">
        <v>307.7</v>
      </c>
      <c r="I186" s="164"/>
      <c r="L186" s="159"/>
      <c r="M186" s="165"/>
      <c r="N186" s="166"/>
      <c r="O186" s="166"/>
      <c r="P186" s="166"/>
      <c r="Q186" s="166"/>
      <c r="R186" s="166"/>
      <c r="S186" s="166"/>
      <c r="T186" s="167"/>
      <c r="AT186" s="161" t="s">
        <v>207</v>
      </c>
      <c r="AU186" s="161" t="s">
        <v>99</v>
      </c>
      <c r="AV186" s="12" t="s">
        <v>84</v>
      </c>
      <c r="AW186" s="12" t="s">
        <v>36</v>
      </c>
      <c r="AX186" s="12" t="s">
        <v>75</v>
      </c>
      <c r="AY186" s="161" t="s">
        <v>198</v>
      </c>
    </row>
    <row r="187" spans="2:65" s="12" customFormat="1" ht="11.25">
      <c r="B187" s="159"/>
      <c r="D187" s="160" t="s">
        <v>207</v>
      </c>
      <c r="E187" s="161" t="s">
        <v>1</v>
      </c>
      <c r="F187" s="162" t="s">
        <v>1670</v>
      </c>
      <c r="H187" s="163">
        <v>108</v>
      </c>
      <c r="I187" s="164"/>
      <c r="L187" s="159"/>
      <c r="M187" s="165"/>
      <c r="N187" s="166"/>
      <c r="O187" s="166"/>
      <c r="P187" s="166"/>
      <c r="Q187" s="166"/>
      <c r="R187" s="166"/>
      <c r="S187" s="166"/>
      <c r="T187" s="167"/>
      <c r="AT187" s="161" t="s">
        <v>207</v>
      </c>
      <c r="AU187" s="161" t="s">
        <v>99</v>
      </c>
      <c r="AV187" s="12" t="s">
        <v>84</v>
      </c>
      <c r="AW187" s="12" t="s">
        <v>36</v>
      </c>
      <c r="AX187" s="12" t="s">
        <v>75</v>
      </c>
      <c r="AY187" s="161" t="s">
        <v>198</v>
      </c>
    </row>
    <row r="188" spans="2:65" s="14" customFormat="1" ht="11.25">
      <c r="B188" s="175"/>
      <c r="D188" s="160" t="s">
        <v>207</v>
      </c>
      <c r="E188" s="176" t="s">
        <v>1</v>
      </c>
      <c r="F188" s="177" t="s">
        <v>227</v>
      </c>
      <c r="H188" s="178">
        <v>497.3</v>
      </c>
      <c r="I188" s="179"/>
      <c r="L188" s="175"/>
      <c r="M188" s="180"/>
      <c r="N188" s="181"/>
      <c r="O188" s="181"/>
      <c r="P188" s="181"/>
      <c r="Q188" s="181"/>
      <c r="R188" s="181"/>
      <c r="S188" s="181"/>
      <c r="T188" s="182"/>
      <c r="AT188" s="176" t="s">
        <v>207</v>
      </c>
      <c r="AU188" s="176" t="s">
        <v>99</v>
      </c>
      <c r="AV188" s="14" t="s">
        <v>103</v>
      </c>
      <c r="AW188" s="14" t="s">
        <v>36</v>
      </c>
      <c r="AX188" s="14" t="s">
        <v>82</v>
      </c>
      <c r="AY188" s="176" t="s">
        <v>198</v>
      </c>
    </row>
    <row r="189" spans="2:65" s="1" customFormat="1" ht="16.5" customHeight="1">
      <c r="B189" s="146"/>
      <c r="C189" s="147" t="s">
        <v>312</v>
      </c>
      <c r="D189" s="147" t="s">
        <v>202</v>
      </c>
      <c r="E189" s="148" t="s">
        <v>313</v>
      </c>
      <c r="F189" s="149" t="s">
        <v>314</v>
      </c>
      <c r="G189" s="150" t="s">
        <v>242</v>
      </c>
      <c r="H189" s="151">
        <v>497.3</v>
      </c>
      <c r="I189" s="152"/>
      <c r="J189" s="153">
        <f>ROUND(I189*H189,2)</f>
        <v>0</v>
      </c>
      <c r="K189" s="149" t="s">
        <v>211</v>
      </c>
      <c r="L189" s="31"/>
      <c r="M189" s="154" t="s">
        <v>1</v>
      </c>
      <c r="N189" s="155" t="s">
        <v>46</v>
      </c>
      <c r="O189" s="50"/>
      <c r="P189" s="156">
        <f>O189*H189</f>
        <v>0</v>
      </c>
      <c r="Q189" s="156">
        <v>0</v>
      </c>
      <c r="R189" s="156">
        <f>Q189*H189</f>
        <v>0</v>
      </c>
      <c r="S189" s="156">
        <v>0</v>
      </c>
      <c r="T189" s="157">
        <f>S189*H189</f>
        <v>0</v>
      </c>
      <c r="AR189" s="17" t="s">
        <v>103</v>
      </c>
      <c r="AT189" s="17" t="s">
        <v>202</v>
      </c>
      <c r="AU189" s="17" t="s">
        <v>99</v>
      </c>
      <c r="AY189" s="17" t="s">
        <v>198</v>
      </c>
      <c r="BE189" s="158">
        <f>IF(N189="základní",J189,0)</f>
        <v>0</v>
      </c>
      <c r="BF189" s="158">
        <f>IF(N189="snížená",J189,0)</f>
        <v>0</v>
      </c>
      <c r="BG189" s="158">
        <f>IF(N189="zákl. přenesená",J189,0)</f>
        <v>0</v>
      </c>
      <c r="BH189" s="158">
        <f>IF(N189="sníž. přenesená",J189,0)</f>
        <v>0</v>
      </c>
      <c r="BI189" s="158">
        <f>IF(N189="nulová",J189,0)</f>
        <v>0</v>
      </c>
      <c r="BJ189" s="17" t="s">
        <v>82</v>
      </c>
      <c r="BK189" s="158">
        <f>ROUND(I189*H189,2)</f>
        <v>0</v>
      </c>
      <c r="BL189" s="17" t="s">
        <v>103</v>
      </c>
      <c r="BM189" s="17" t="s">
        <v>315</v>
      </c>
    </row>
    <row r="190" spans="2:65" s="12" customFormat="1" ht="11.25">
      <c r="B190" s="159"/>
      <c r="D190" s="160" t="s">
        <v>207</v>
      </c>
      <c r="E190" s="161" t="s">
        <v>1</v>
      </c>
      <c r="F190" s="162" t="s">
        <v>1671</v>
      </c>
      <c r="H190" s="163">
        <v>497.3</v>
      </c>
      <c r="I190" s="164"/>
      <c r="L190" s="159"/>
      <c r="M190" s="165"/>
      <c r="N190" s="166"/>
      <c r="O190" s="166"/>
      <c r="P190" s="166"/>
      <c r="Q190" s="166"/>
      <c r="R190" s="166"/>
      <c r="S190" s="166"/>
      <c r="T190" s="167"/>
      <c r="AT190" s="161" t="s">
        <v>207</v>
      </c>
      <c r="AU190" s="161" t="s">
        <v>99</v>
      </c>
      <c r="AV190" s="12" t="s">
        <v>84</v>
      </c>
      <c r="AW190" s="12" t="s">
        <v>36</v>
      </c>
      <c r="AX190" s="12" t="s">
        <v>82</v>
      </c>
      <c r="AY190" s="161" t="s">
        <v>198</v>
      </c>
    </row>
    <row r="191" spans="2:65" s="1" customFormat="1" ht="16.5" customHeight="1">
      <c r="B191" s="146"/>
      <c r="C191" s="147" t="s">
        <v>317</v>
      </c>
      <c r="D191" s="147" t="s">
        <v>202</v>
      </c>
      <c r="E191" s="148" t="s">
        <v>318</v>
      </c>
      <c r="F191" s="149" t="s">
        <v>319</v>
      </c>
      <c r="G191" s="150" t="s">
        <v>205</v>
      </c>
      <c r="H191" s="151">
        <v>398.05</v>
      </c>
      <c r="I191" s="152"/>
      <c r="J191" s="153">
        <f>ROUND(I191*H191,2)</f>
        <v>0</v>
      </c>
      <c r="K191" s="149" t="s">
        <v>211</v>
      </c>
      <c r="L191" s="31"/>
      <c r="M191" s="154" t="s">
        <v>1</v>
      </c>
      <c r="N191" s="155" t="s">
        <v>46</v>
      </c>
      <c r="O191" s="50"/>
      <c r="P191" s="156">
        <f>O191*H191</f>
        <v>0</v>
      </c>
      <c r="Q191" s="156">
        <v>0</v>
      </c>
      <c r="R191" s="156">
        <f>Q191*H191</f>
        <v>0</v>
      </c>
      <c r="S191" s="156">
        <v>0</v>
      </c>
      <c r="T191" s="157">
        <f>S191*H191</f>
        <v>0</v>
      </c>
      <c r="AR191" s="17" t="s">
        <v>103</v>
      </c>
      <c r="AT191" s="17" t="s">
        <v>202</v>
      </c>
      <c r="AU191" s="17" t="s">
        <v>99</v>
      </c>
      <c r="AY191" s="17" t="s">
        <v>198</v>
      </c>
      <c r="BE191" s="158">
        <f>IF(N191="základní",J191,0)</f>
        <v>0</v>
      </c>
      <c r="BF191" s="158">
        <f>IF(N191="snížená",J191,0)</f>
        <v>0</v>
      </c>
      <c r="BG191" s="158">
        <f>IF(N191="zákl. přenesená",J191,0)</f>
        <v>0</v>
      </c>
      <c r="BH191" s="158">
        <f>IF(N191="sníž. přenesená",J191,0)</f>
        <v>0</v>
      </c>
      <c r="BI191" s="158">
        <f>IF(N191="nulová",J191,0)</f>
        <v>0</v>
      </c>
      <c r="BJ191" s="17" t="s">
        <v>82</v>
      </c>
      <c r="BK191" s="158">
        <f>ROUND(I191*H191,2)</f>
        <v>0</v>
      </c>
      <c r="BL191" s="17" t="s">
        <v>103</v>
      </c>
      <c r="BM191" s="17" t="s">
        <v>320</v>
      </c>
    </row>
    <row r="192" spans="2:65" s="12" customFormat="1" ht="11.25">
      <c r="B192" s="159"/>
      <c r="D192" s="160" t="s">
        <v>207</v>
      </c>
      <c r="E192" s="161" t="s">
        <v>1</v>
      </c>
      <c r="F192" s="162" t="s">
        <v>1639</v>
      </c>
      <c r="H192" s="163">
        <v>30.6</v>
      </c>
      <c r="I192" s="164"/>
      <c r="L192" s="159"/>
      <c r="M192" s="165"/>
      <c r="N192" s="166"/>
      <c r="O192" s="166"/>
      <c r="P192" s="166"/>
      <c r="Q192" s="166"/>
      <c r="R192" s="166"/>
      <c r="S192" s="166"/>
      <c r="T192" s="167"/>
      <c r="AT192" s="161" t="s">
        <v>207</v>
      </c>
      <c r="AU192" s="161" t="s">
        <v>99</v>
      </c>
      <c r="AV192" s="12" t="s">
        <v>84</v>
      </c>
      <c r="AW192" s="12" t="s">
        <v>36</v>
      </c>
      <c r="AX192" s="12" t="s">
        <v>75</v>
      </c>
      <c r="AY192" s="161" t="s">
        <v>198</v>
      </c>
    </row>
    <row r="193" spans="2:65" s="12" customFormat="1" ht="11.25">
      <c r="B193" s="159"/>
      <c r="D193" s="160" t="s">
        <v>207</v>
      </c>
      <c r="E193" s="161" t="s">
        <v>1</v>
      </c>
      <c r="F193" s="162" t="s">
        <v>1640</v>
      </c>
      <c r="H193" s="163">
        <v>173.1</v>
      </c>
      <c r="I193" s="164"/>
      <c r="L193" s="159"/>
      <c r="M193" s="165"/>
      <c r="N193" s="166"/>
      <c r="O193" s="166"/>
      <c r="P193" s="166"/>
      <c r="Q193" s="166"/>
      <c r="R193" s="166"/>
      <c r="S193" s="166"/>
      <c r="T193" s="167"/>
      <c r="AT193" s="161" t="s">
        <v>207</v>
      </c>
      <c r="AU193" s="161" t="s">
        <v>99</v>
      </c>
      <c r="AV193" s="12" t="s">
        <v>84</v>
      </c>
      <c r="AW193" s="12" t="s">
        <v>36</v>
      </c>
      <c r="AX193" s="12" t="s">
        <v>75</v>
      </c>
      <c r="AY193" s="161" t="s">
        <v>198</v>
      </c>
    </row>
    <row r="194" spans="2:65" s="12" customFormat="1" ht="11.25">
      <c r="B194" s="159"/>
      <c r="D194" s="160" t="s">
        <v>207</v>
      </c>
      <c r="E194" s="161" t="s">
        <v>1</v>
      </c>
      <c r="F194" s="162" t="s">
        <v>1641</v>
      </c>
      <c r="H194" s="163">
        <v>194.35</v>
      </c>
      <c r="I194" s="164"/>
      <c r="L194" s="159"/>
      <c r="M194" s="165"/>
      <c r="N194" s="166"/>
      <c r="O194" s="166"/>
      <c r="P194" s="166"/>
      <c r="Q194" s="166"/>
      <c r="R194" s="166"/>
      <c r="S194" s="166"/>
      <c r="T194" s="167"/>
      <c r="AT194" s="161" t="s">
        <v>207</v>
      </c>
      <c r="AU194" s="161" t="s">
        <v>99</v>
      </c>
      <c r="AV194" s="12" t="s">
        <v>84</v>
      </c>
      <c r="AW194" s="12" t="s">
        <v>36</v>
      </c>
      <c r="AX194" s="12" t="s">
        <v>75</v>
      </c>
      <c r="AY194" s="161" t="s">
        <v>198</v>
      </c>
    </row>
    <row r="195" spans="2:65" s="14" customFormat="1" ht="11.25">
      <c r="B195" s="175"/>
      <c r="D195" s="160" t="s">
        <v>207</v>
      </c>
      <c r="E195" s="176" t="s">
        <v>1</v>
      </c>
      <c r="F195" s="177" t="s">
        <v>227</v>
      </c>
      <c r="H195" s="178">
        <v>398.05</v>
      </c>
      <c r="I195" s="179"/>
      <c r="L195" s="175"/>
      <c r="M195" s="180"/>
      <c r="N195" s="181"/>
      <c r="O195" s="181"/>
      <c r="P195" s="181"/>
      <c r="Q195" s="181"/>
      <c r="R195" s="181"/>
      <c r="S195" s="181"/>
      <c r="T195" s="182"/>
      <c r="AT195" s="176" t="s">
        <v>207</v>
      </c>
      <c r="AU195" s="176" t="s">
        <v>99</v>
      </c>
      <c r="AV195" s="14" t="s">
        <v>103</v>
      </c>
      <c r="AW195" s="14" t="s">
        <v>36</v>
      </c>
      <c r="AX195" s="14" t="s">
        <v>82</v>
      </c>
      <c r="AY195" s="176" t="s">
        <v>198</v>
      </c>
    </row>
    <row r="196" spans="2:65" s="1" customFormat="1" ht="16.5" customHeight="1">
      <c r="B196" s="146"/>
      <c r="C196" s="147" t="s">
        <v>323</v>
      </c>
      <c r="D196" s="147" t="s">
        <v>202</v>
      </c>
      <c r="E196" s="148" t="s">
        <v>324</v>
      </c>
      <c r="F196" s="149" t="s">
        <v>325</v>
      </c>
      <c r="G196" s="150" t="s">
        <v>205</v>
      </c>
      <c r="H196" s="151">
        <v>163.63</v>
      </c>
      <c r="I196" s="152"/>
      <c r="J196" s="153">
        <f>ROUND(I196*H196,2)</f>
        <v>0</v>
      </c>
      <c r="K196" s="149" t="s">
        <v>211</v>
      </c>
      <c r="L196" s="31"/>
      <c r="M196" s="154" t="s">
        <v>1</v>
      </c>
      <c r="N196" s="155" t="s">
        <v>46</v>
      </c>
      <c r="O196" s="50"/>
      <c r="P196" s="156">
        <f>O196*H196</f>
        <v>0</v>
      </c>
      <c r="Q196" s="156">
        <v>0</v>
      </c>
      <c r="R196" s="156">
        <f>Q196*H196</f>
        <v>0</v>
      </c>
      <c r="S196" s="156">
        <v>0</v>
      </c>
      <c r="T196" s="157">
        <f>S196*H196</f>
        <v>0</v>
      </c>
      <c r="AR196" s="17" t="s">
        <v>103</v>
      </c>
      <c r="AT196" s="17" t="s">
        <v>202</v>
      </c>
      <c r="AU196" s="17" t="s">
        <v>99</v>
      </c>
      <c r="AY196" s="17" t="s">
        <v>198</v>
      </c>
      <c r="BE196" s="158">
        <f>IF(N196="základní",J196,0)</f>
        <v>0</v>
      </c>
      <c r="BF196" s="158">
        <f>IF(N196="snížená",J196,0)</f>
        <v>0</v>
      </c>
      <c r="BG196" s="158">
        <f>IF(N196="zákl. přenesená",J196,0)</f>
        <v>0</v>
      </c>
      <c r="BH196" s="158">
        <f>IF(N196="sníž. přenesená",J196,0)</f>
        <v>0</v>
      </c>
      <c r="BI196" s="158">
        <f>IF(N196="nulová",J196,0)</f>
        <v>0</v>
      </c>
      <c r="BJ196" s="17" t="s">
        <v>82</v>
      </c>
      <c r="BK196" s="158">
        <f>ROUND(I196*H196,2)</f>
        <v>0</v>
      </c>
      <c r="BL196" s="17" t="s">
        <v>103</v>
      </c>
      <c r="BM196" s="17" t="s">
        <v>326</v>
      </c>
    </row>
    <row r="197" spans="2:65" s="12" customFormat="1" ht="11.25">
      <c r="B197" s="159"/>
      <c r="D197" s="160" t="s">
        <v>207</v>
      </c>
      <c r="E197" s="161" t="s">
        <v>1</v>
      </c>
      <c r="F197" s="162" t="s">
        <v>1672</v>
      </c>
      <c r="H197" s="163">
        <v>27.88</v>
      </c>
      <c r="I197" s="164"/>
      <c r="L197" s="159"/>
      <c r="M197" s="165"/>
      <c r="N197" s="166"/>
      <c r="O197" s="166"/>
      <c r="P197" s="166"/>
      <c r="Q197" s="166"/>
      <c r="R197" s="166"/>
      <c r="S197" s="166"/>
      <c r="T197" s="167"/>
      <c r="AT197" s="161" t="s">
        <v>207</v>
      </c>
      <c r="AU197" s="161" t="s">
        <v>99</v>
      </c>
      <c r="AV197" s="12" t="s">
        <v>84</v>
      </c>
      <c r="AW197" s="12" t="s">
        <v>36</v>
      </c>
      <c r="AX197" s="12" t="s">
        <v>75</v>
      </c>
      <c r="AY197" s="161" t="s">
        <v>198</v>
      </c>
    </row>
    <row r="198" spans="2:65" s="12" customFormat="1" ht="11.25">
      <c r="B198" s="159"/>
      <c r="D198" s="160" t="s">
        <v>207</v>
      </c>
      <c r="E198" s="161" t="s">
        <v>1</v>
      </c>
      <c r="F198" s="162" t="s">
        <v>1673</v>
      </c>
      <c r="H198" s="163">
        <v>135.75</v>
      </c>
      <c r="I198" s="164"/>
      <c r="L198" s="159"/>
      <c r="M198" s="165"/>
      <c r="N198" s="166"/>
      <c r="O198" s="166"/>
      <c r="P198" s="166"/>
      <c r="Q198" s="166"/>
      <c r="R198" s="166"/>
      <c r="S198" s="166"/>
      <c r="T198" s="167"/>
      <c r="AT198" s="161" t="s">
        <v>207</v>
      </c>
      <c r="AU198" s="161" t="s">
        <v>99</v>
      </c>
      <c r="AV198" s="12" t="s">
        <v>84</v>
      </c>
      <c r="AW198" s="12" t="s">
        <v>36</v>
      </c>
      <c r="AX198" s="12" t="s">
        <v>75</v>
      </c>
      <c r="AY198" s="161" t="s">
        <v>198</v>
      </c>
    </row>
    <row r="199" spans="2:65" s="14" customFormat="1" ht="11.25">
      <c r="B199" s="175"/>
      <c r="D199" s="160" t="s">
        <v>207</v>
      </c>
      <c r="E199" s="176" t="s">
        <v>1</v>
      </c>
      <c r="F199" s="177" t="s">
        <v>227</v>
      </c>
      <c r="H199" s="178">
        <v>163.63</v>
      </c>
      <c r="I199" s="179"/>
      <c r="L199" s="175"/>
      <c r="M199" s="180"/>
      <c r="N199" s="181"/>
      <c r="O199" s="181"/>
      <c r="P199" s="181"/>
      <c r="Q199" s="181"/>
      <c r="R199" s="181"/>
      <c r="S199" s="181"/>
      <c r="T199" s="182"/>
      <c r="AT199" s="176" t="s">
        <v>207</v>
      </c>
      <c r="AU199" s="176" t="s">
        <v>99</v>
      </c>
      <c r="AV199" s="14" t="s">
        <v>103</v>
      </c>
      <c r="AW199" s="14" t="s">
        <v>36</v>
      </c>
      <c r="AX199" s="14" t="s">
        <v>82</v>
      </c>
      <c r="AY199" s="176" t="s">
        <v>198</v>
      </c>
    </row>
    <row r="200" spans="2:65" s="1" customFormat="1" ht="16.5" customHeight="1">
      <c r="B200" s="146"/>
      <c r="C200" s="191" t="s">
        <v>7</v>
      </c>
      <c r="D200" s="191" t="s">
        <v>329</v>
      </c>
      <c r="E200" s="192" t="s">
        <v>330</v>
      </c>
      <c r="F200" s="193" t="s">
        <v>331</v>
      </c>
      <c r="G200" s="194" t="s">
        <v>236</v>
      </c>
      <c r="H200" s="195">
        <v>335.44200000000001</v>
      </c>
      <c r="I200" s="196"/>
      <c r="J200" s="197">
        <f>ROUND(I200*H200,2)</f>
        <v>0</v>
      </c>
      <c r="K200" s="193" t="s">
        <v>1</v>
      </c>
      <c r="L200" s="198"/>
      <c r="M200" s="199" t="s">
        <v>1</v>
      </c>
      <c r="N200" s="200" t="s">
        <v>46</v>
      </c>
      <c r="O200" s="50"/>
      <c r="P200" s="156">
        <f>O200*H200</f>
        <v>0</v>
      </c>
      <c r="Q200" s="156">
        <v>1</v>
      </c>
      <c r="R200" s="156">
        <f>Q200*H200</f>
        <v>335.44200000000001</v>
      </c>
      <c r="S200" s="156">
        <v>0</v>
      </c>
      <c r="T200" s="157">
        <f>S200*H200</f>
        <v>0</v>
      </c>
      <c r="AR200" s="17" t="s">
        <v>250</v>
      </c>
      <c r="AT200" s="17" t="s">
        <v>329</v>
      </c>
      <c r="AU200" s="17" t="s">
        <v>99</v>
      </c>
      <c r="AY200" s="17" t="s">
        <v>198</v>
      </c>
      <c r="BE200" s="158">
        <f>IF(N200="základní",J200,0)</f>
        <v>0</v>
      </c>
      <c r="BF200" s="158">
        <f>IF(N200="snížená",J200,0)</f>
        <v>0</v>
      </c>
      <c r="BG200" s="158">
        <f>IF(N200="zákl. přenesená",J200,0)</f>
        <v>0</v>
      </c>
      <c r="BH200" s="158">
        <f>IF(N200="sníž. přenesená",J200,0)</f>
        <v>0</v>
      </c>
      <c r="BI200" s="158">
        <f>IF(N200="nulová",J200,0)</f>
        <v>0</v>
      </c>
      <c r="BJ200" s="17" t="s">
        <v>82</v>
      </c>
      <c r="BK200" s="158">
        <f>ROUND(I200*H200,2)</f>
        <v>0</v>
      </c>
      <c r="BL200" s="17" t="s">
        <v>103</v>
      </c>
      <c r="BM200" s="17" t="s">
        <v>332</v>
      </c>
    </row>
    <row r="201" spans="2:65" s="13" customFormat="1" ht="11.25">
      <c r="B201" s="168"/>
      <c r="D201" s="160" t="s">
        <v>207</v>
      </c>
      <c r="E201" s="169" t="s">
        <v>1</v>
      </c>
      <c r="F201" s="170" t="s">
        <v>333</v>
      </c>
      <c r="H201" s="169" t="s">
        <v>1</v>
      </c>
      <c r="I201" s="171"/>
      <c r="L201" s="168"/>
      <c r="M201" s="172"/>
      <c r="N201" s="173"/>
      <c r="O201" s="173"/>
      <c r="P201" s="173"/>
      <c r="Q201" s="173"/>
      <c r="R201" s="173"/>
      <c r="S201" s="173"/>
      <c r="T201" s="174"/>
      <c r="AT201" s="169" t="s">
        <v>207</v>
      </c>
      <c r="AU201" s="169" t="s">
        <v>99</v>
      </c>
      <c r="AV201" s="13" t="s">
        <v>82</v>
      </c>
      <c r="AW201" s="13" t="s">
        <v>36</v>
      </c>
      <c r="AX201" s="13" t="s">
        <v>75</v>
      </c>
      <c r="AY201" s="169" t="s">
        <v>198</v>
      </c>
    </row>
    <row r="202" spans="2:65" s="12" customFormat="1" ht="11.25">
      <c r="B202" s="159"/>
      <c r="D202" s="160" t="s">
        <v>207</v>
      </c>
      <c r="E202" s="161" t="s">
        <v>1</v>
      </c>
      <c r="F202" s="162" t="s">
        <v>1674</v>
      </c>
      <c r="H202" s="163">
        <v>57.154000000000003</v>
      </c>
      <c r="I202" s="164"/>
      <c r="L202" s="159"/>
      <c r="M202" s="165"/>
      <c r="N202" s="166"/>
      <c r="O202" s="166"/>
      <c r="P202" s="166"/>
      <c r="Q202" s="166"/>
      <c r="R202" s="166"/>
      <c r="S202" s="166"/>
      <c r="T202" s="167"/>
      <c r="AT202" s="161" t="s">
        <v>207</v>
      </c>
      <c r="AU202" s="161" t="s">
        <v>99</v>
      </c>
      <c r="AV202" s="12" t="s">
        <v>84</v>
      </c>
      <c r="AW202" s="12" t="s">
        <v>36</v>
      </c>
      <c r="AX202" s="12" t="s">
        <v>75</v>
      </c>
      <c r="AY202" s="161" t="s">
        <v>198</v>
      </c>
    </row>
    <row r="203" spans="2:65" s="12" customFormat="1" ht="11.25">
      <c r="B203" s="159"/>
      <c r="D203" s="160" t="s">
        <v>207</v>
      </c>
      <c r="E203" s="161" t="s">
        <v>1</v>
      </c>
      <c r="F203" s="162" t="s">
        <v>1675</v>
      </c>
      <c r="H203" s="163">
        <v>278.28800000000001</v>
      </c>
      <c r="I203" s="164"/>
      <c r="L203" s="159"/>
      <c r="M203" s="165"/>
      <c r="N203" s="166"/>
      <c r="O203" s="166"/>
      <c r="P203" s="166"/>
      <c r="Q203" s="166"/>
      <c r="R203" s="166"/>
      <c r="S203" s="166"/>
      <c r="T203" s="167"/>
      <c r="AT203" s="161" t="s">
        <v>207</v>
      </c>
      <c r="AU203" s="161" t="s">
        <v>99</v>
      </c>
      <c r="AV203" s="12" t="s">
        <v>84</v>
      </c>
      <c r="AW203" s="12" t="s">
        <v>36</v>
      </c>
      <c r="AX203" s="12" t="s">
        <v>75</v>
      </c>
      <c r="AY203" s="161" t="s">
        <v>198</v>
      </c>
    </row>
    <row r="204" spans="2:65" s="14" customFormat="1" ht="11.25">
      <c r="B204" s="175"/>
      <c r="D204" s="160" t="s">
        <v>207</v>
      </c>
      <c r="E204" s="176" t="s">
        <v>1</v>
      </c>
      <c r="F204" s="177" t="s">
        <v>227</v>
      </c>
      <c r="H204" s="178">
        <v>335.44200000000001</v>
      </c>
      <c r="I204" s="179"/>
      <c r="L204" s="175"/>
      <c r="M204" s="180"/>
      <c r="N204" s="181"/>
      <c r="O204" s="181"/>
      <c r="P204" s="181"/>
      <c r="Q204" s="181"/>
      <c r="R204" s="181"/>
      <c r="S204" s="181"/>
      <c r="T204" s="182"/>
      <c r="AT204" s="176" t="s">
        <v>207</v>
      </c>
      <c r="AU204" s="176" t="s">
        <v>99</v>
      </c>
      <c r="AV204" s="14" t="s">
        <v>103</v>
      </c>
      <c r="AW204" s="14" t="s">
        <v>36</v>
      </c>
      <c r="AX204" s="14" t="s">
        <v>82</v>
      </c>
      <c r="AY204" s="176" t="s">
        <v>198</v>
      </c>
    </row>
    <row r="205" spans="2:65" s="11" customFormat="1" ht="20.85" customHeight="1">
      <c r="B205" s="133"/>
      <c r="D205" s="134" t="s">
        <v>74</v>
      </c>
      <c r="E205" s="144" t="s">
        <v>336</v>
      </c>
      <c r="F205" s="144" t="s">
        <v>337</v>
      </c>
      <c r="I205" s="136"/>
      <c r="J205" s="145">
        <f>BK205</f>
        <v>0</v>
      </c>
      <c r="L205" s="133"/>
      <c r="M205" s="138"/>
      <c r="N205" s="139"/>
      <c r="O205" s="139"/>
      <c r="P205" s="140">
        <f>SUM(P206:P209)</f>
        <v>0</v>
      </c>
      <c r="Q205" s="139"/>
      <c r="R205" s="140">
        <f>SUM(R206:R209)</f>
        <v>0</v>
      </c>
      <c r="S205" s="139"/>
      <c r="T205" s="141">
        <f>SUM(T206:T209)</f>
        <v>0</v>
      </c>
      <c r="AR205" s="134" t="s">
        <v>82</v>
      </c>
      <c r="AT205" s="142" t="s">
        <v>74</v>
      </c>
      <c r="AU205" s="142" t="s">
        <v>84</v>
      </c>
      <c r="AY205" s="134" t="s">
        <v>198</v>
      </c>
      <c r="BK205" s="143">
        <f>SUM(BK206:BK209)</f>
        <v>0</v>
      </c>
    </row>
    <row r="206" spans="2:65" s="1" customFormat="1" ht="16.5" customHeight="1">
      <c r="B206" s="146"/>
      <c r="C206" s="147" t="s">
        <v>338</v>
      </c>
      <c r="D206" s="147" t="s">
        <v>202</v>
      </c>
      <c r="E206" s="148" t="s">
        <v>339</v>
      </c>
      <c r="F206" s="149" t="s">
        <v>340</v>
      </c>
      <c r="G206" s="150" t="s">
        <v>205</v>
      </c>
      <c r="H206" s="151">
        <v>54.75</v>
      </c>
      <c r="I206" s="152"/>
      <c r="J206" s="153">
        <f>ROUND(I206*H206,2)</f>
        <v>0</v>
      </c>
      <c r="K206" s="149" t="s">
        <v>211</v>
      </c>
      <c r="L206" s="31"/>
      <c r="M206" s="154" t="s">
        <v>1</v>
      </c>
      <c r="N206" s="155" t="s">
        <v>46</v>
      </c>
      <c r="O206" s="50"/>
      <c r="P206" s="156">
        <f>O206*H206</f>
        <v>0</v>
      </c>
      <c r="Q206" s="156">
        <v>0</v>
      </c>
      <c r="R206" s="156">
        <f>Q206*H206</f>
        <v>0</v>
      </c>
      <c r="S206" s="156">
        <v>0</v>
      </c>
      <c r="T206" s="157">
        <f>S206*H206</f>
        <v>0</v>
      </c>
      <c r="AR206" s="17" t="s">
        <v>103</v>
      </c>
      <c r="AT206" s="17" t="s">
        <v>202</v>
      </c>
      <c r="AU206" s="17" t="s">
        <v>99</v>
      </c>
      <c r="AY206" s="17" t="s">
        <v>198</v>
      </c>
      <c r="BE206" s="158">
        <f>IF(N206="základní",J206,0)</f>
        <v>0</v>
      </c>
      <c r="BF206" s="158">
        <f>IF(N206="snížená",J206,0)</f>
        <v>0</v>
      </c>
      <c r="BG206" s="158">
        <f>IF(N206="zákl. přenesená",J206,0)</f>
        <v>0</v>
      </c>
      <c r="BH206" s="158">
        <f>IF(N206="sníž. přenesená",J206,0)</f>
        <v>0</v>
      </c>
      <c r="BI206" s="158">
        <f>IF(N206="nulová",J206,0)</f>
        <v>0</v>
      </c>
      <c r="BJ206" s="17" t="s">
        <v>82</v>
      </c>
      <c r="BK206" s="158">
        <f>ROUND(I206*H206,2)</f>
        <v>0</v>
      </c>
      <c r="BL206" s="17" t="s">
        <v>103</v>
      </c>
      <c r="BM206" s="17" t="s">
        <v>341</v>
      </c>
    </row>
    <row r="207" spans="2:65" s="13" customFormat="1" ht="11.25">
      <c r="B207" s="168"/>
      <c r="D207" s="160" t="s">
        <v>207</v>
      </c>
      <c r="E207" s="169" t="s">
        <v>1</v>
      </c>
      <c r="F207" s="170" t="s">
        <v>342</v>
      </c>
      <c r="H207" s="169" t="s">
        <v>1</v>
      </c>
      <c r="I207" s="171"/>
      <c r="L207" s="168"/>
      <c r="M207" s="172"/>
      <c r="N207" s="173"/>
      <c r="O207" s="173"/>
      <c r="P207" s="173"/>
      <c r="Q207" s="173"/>
      <c r="R207" s="173"/>
      <c r="S207" s="173"/>
      <c r="T207" s="174"/>
      <c r="AT207" s="169" t="s">
        <v>207</v>
      </c>
      <c r="AU207" s="169" t="s">
        <v>99</v>
      </c>
      <c r="AV207" s="13" t="s">
        <v>82</v>
      </c>
      <c r="AW207" s="13" t="s">
        <v>36</v>
      </c>
      <c r="AX207" s="13" t="s">
        <v>75</v>
      </c>
      <c r="AY207" s="169" t="s">
        <v>198</v>
      </c>
    </row>
    <row r="208" spans="2:65" s="13" customFormat="1" ht="11.25">
      <c r="B208" s="168"/>
      <c r="D208" s="160" t="s">
        <v>207</v>
      </c>
      <c r="E208" s="169" t="s">
        <v>1</v>
      </c>
      <c r="F208" s="170" t="s">
        <v>343</v>
      </c>
      <c r="H208" s="169" t="s">
        <v>1</v>
      </c>
      <c r="I208" s="171"/>
      <c r="L208" s="168"/>
      <c r="M208" s="172"/>
      <c r="N208" s="173"/>
      <c r="O208" s="173"/>
      <c r="P208" s="173"/>
      <c r="Q208" s="173"/>
      <c r="R208" s="173"/>
      <c r="S208" s="173"/>
      <c r="T208" s="174"/>
      <c r="AT208" s="169" t="s">
        <v>207</v>
      </c>
      <c r="AU208" s="169" t="s">
        <v>99</v>
      </c>
      <c r="AV208" s="13" t="s">
        <v>82</v>
      </c>
      <c r="AW208" s="13" t="s">
        <v>36</v>
      </c>
      <c r="AX208" s="13" t="s">
        <v>75</v>
      </c>
      <c r="AY208" s="169" t="s">
        <v>198</v>
      </c>
    </row>
    <row r="209" spans="2:65" s="12" customFormat="1" ht="11.25">
      <c r="B209" s="159"/>
      <c r="D209" s="160" t="s">
        <v>207</v>
      </c>
      <c r="E209" s="161" t="s">
        <v>1</v>
      </c>
      <c r="F209" s="162" t="s">
        <v>1676</v>
      </c>
      <c r="H209" s="163">
        <v>54.75</v>
      </c>
      <c r="I209" s="164"/>
      <c r="L209" s="159"/>
      <c r="M209" s="165"/>
      <c r="N209" s="166"/>
      <c r="O209" s="166"/>
      <c r="P209" s="166"/>
      <c r="Q209" s="166"/>
      <c r="R209" s="166"/>
      <c r="S209" s="166"/>
      <c r="T209" s="167"/>
      <c r="AT209" s="161" t="s">
        <v>207</v>
      </c>
      <c r="AU209" s="161" t="s">
        <v>99</v>
      </c>
      <c r="AV209" s="12" t="s">
        <v>84</v>
      </c>
      <c r="AW209" s="12" t="s">
        <v>36</v>
      </c>
      <c r="AX209" s="12" t="s">
        <v>82</v>
      </c>
      <c r="AY209" s="161" t="s">
        <v>198</v>
      </c>
    </row>
    <row r="210" spans="2:65" s="11" customFormat="1" ht="20.85" customHeight="1">
      <c r="B210" s="133"/>
      <c r="D210" s="134" t="s">
        <v>74</v>
      </c>
      <c r="E210" s="144" t="s">
        <v>345</v>
      </c>
      <c r="F210" s="144" t="s">
        <v>346</v>
      </c>
      <c r="I210" s="136"/>
      <c r="J210" s="145">
        <f>BK210</f>
        <v>0</v>
      </c>
      <c r="L210" s="133"/>
      <c r="M210" s="138"/>
      <c r="N210" s="139"/>
      <c r="O210" s="139"/>
      <c r="P210" s="140">
        <f>SUM(P211:P231)</f>
        <v>0</v>
      </c>
      <c r="Q210" s="139"/>
      <c r="R210" s="140">
        <f>SUM(R211:R231)</f>
        <v>9.7949999999999999E-3</v>
      </c>
      <c r="S210" s="139"/>
      <c r="T210" s="141">
        <f>SUM(T211:T231)</f>
        <v>0</v>
      </c>
      <c r="AR210" s="134" t="s">
        <v>82</v>
      </c>
      <c r="AT210" s="142" t="s">
        <v>74</v>
      </c>
      <c r="AU210" s="142" t="s">
        <v>84</v>
      </c>
      <c r="AY210" s="134" t="s">
        <v>198</v>
      </c>
      <c r="BK210" s="143">
        <f>SUM(BK211:BK231)</f>
        <v>0</v>
      </c>
    </row>
    <row r="211" spans="2:65" s="1" customFormat="1" ht="16.5" customHeight="1">
      <c r="B211" s="146"/>
      <c r="C211" s="147" t="s">
        <v>347</v>
      </c>
      <c r="D211" s="147" t="s">
        <v>202</v>
      </c>
      <c r="E211" s="148" t="s">
        <v>348</v>
      </c>
      <c r="F211" s="149" t="s">
        <v>349</v>
      </c>
      <c r="G211" s="150" t="s">
        <v>242</v>
      </c>
      <c r="H211" s="151">
        <v>653</v>
      </c>
      <c r="I211" s="152"/>
      <c r="J211" s="153">
        <f>ROUND(I211*H211,2)</f>
        <v>0</v>
      </c>
      <c r="K211" s="149" t="s">
        <v>211</v>
      </c>
      <c r="L211" s="31"/>
      <c r="M211" s="154" t="s">
        <v>1</v>
      </c>
      <c r="N211" s="155" t="s">
        <v>46</v>
      </c>
      <c r="O211" s="50"/>
      <c r="P211" s="156">
        <f>O211*H211</f>
        <v>0</v>
      </c>
      <c r="Q211" s="156">
        <v>0</v>
      </c>
      <c r="R211" s="156">
        <f>Q211*H211</f>
        <v>0</v>
      </c>
      <c r="S211" s="156">
        <v>0</v>
      </c>
      <c r="T211" s="157">
        <f>S211*H211</f>
        <v>0</v>
      </c>
      <c r="AR211" s="17" t="s">
        <v>103</v>
      </c>
      <c r="AT211" s="17" t="s">
        <v>202</v>
      </c>
      <c r="AU211" s="17" t="s">
        <v>99</v>
      </c>
      <c r="AY211" s="17" t="s">
        <v>198</v>
      </c>
      <c r="BE211" s="158">
        <f>IF(N211="základní",J211,0)</f>
        <v>0</v>
      </c>
      <c r="BF211" s="158">
        <f>IF(N211="snížená",J211,0)</f>
        <v>0</v>
      </c>
      <c r="BG211" s="158">
        <f>IF(N211="zákl. přenesená",J211,0)</f>
        <v>0</v>
      </c>
      <c r="BH211" s="158">
        <f>IF(N211="sníž. přenesená",J211,0)</f>
        <v>0</v>
      </c>
      <c r="BI211" s="158">
        <f>IF(N211="nulová",J211,0)</f>
        <v>0</v>
      </c>
      <c r="BJ211" s="17" t="s">
        <v>82</v>
      </c>
      <c r="BK211" s="158">
        <f>ROUND(I211*H211,2)</f>
        <v>0</v>
      </c>
      <c r="BL211" s="17" t="s">
        <v>103</v>
      </c>
      <c r="BM211" s="17" t="s">
        <v>350</v>
      </c>
    </row>
    <row r="212" spans="2:65" s="12" customFormat="1" ht="22.5">
      <c r="B212" s="159"/>
      <c r="D212" s="160" t="s">
        <v>207</v>
      </c>
      <c r="E212" s="161" t="s">
        <v>1</v>
      </c>
      <c r="F212" s="162" t="s">
        <v>1677</v>
      </c>
      <c r="H212" s="163">
        <v>653</v>
      </c>
      <c r="I212" s="164"/>
      <c r="L212" s="159"/>
      <c r="M212" s="165"/>
      <c r="N212" s="166"/>
      <c r="O212" s="166"/>
      <c r="P212" s="166"/>
      <c r="Q212" s="166"/>
      <c r="R212" s="166"/>
      <c r="S212" s="166"/>
      <c r="T212" s="167"/>
      <c r="AT212" s="161" t="s">
        <v>207</v>
      </c>
      <c r="AU212" s="161" t="s">
        <v>99</v>
      </c>
      <c r="AV212" s="12" t="s">
        <v>84</v>
      </c>
      <c r="AW212" s="12" t="s">
        <v>36</v>
      </c>
      <c r="AX212" s="12" t="s">
        <v>82</v>
      </c>
      <c r="AY212" s="161" t="s">
        <v>198</v>
      </c>
    </row>
    <row r="213" spans="2:65" s="1" customFormat="1" ht="16.5" customHeight="1">
      <c r="B213" s="146"/>
      <c r="C213" s="147" t="s">
        <v>352</v>
      </c>
      <c r="D213" s="147" t="s">
        <v>202</v>
      </c>
      <c r="E213" s="148" t="s">
        <v>353</v>
      </c>
      <c r="F213" s="149" t="s">
        <v>354</v>
      </c>
      <c r="G213" s="150" t="s">
        <v>242</v>
      </c>
      <c r="H213" s="151">
        <v>653</v>
      </c>
      <c r="I213" s="152"/>
      <c r="J213" s="153">
        <f>ROUND(I213*H213,2)</f>
        <v>0</v>
      </c>
      <c r="K213" s="149" t="s">
        <v>211</v>
      </c>
      <c r="L213" s="31"/>
      <c r="M213" s="154" t="s">
        <v>1</v>
      </c>
      <c r="N213" s="155" t="s">
        <v>46</v>
      </c>
      <c r="O213" s="50"/>
      <c r="P213" s="156">
        <f>O213*H213</f>
        <v>0</v>
      </c>
      <c r="Q213" s="156">
        <v>0</v>
      </c>
      <c r="R213" s="156">
        <f>Q213*H213</f>
        <v>0</v>
      </c>
      <c r="S213" s="156">
        <v>0</v>
      </c>
      <c r="T213" s="157">
        <f>S213*H213</f>
        <v>0</v>
      </c>
      <c r="AR213" s="17" t="s">
        <v>103</v>
      </c>
      <c r="AT213" s="17" t="s">
        <v>202</v>
      </c>
      <c r="AU213" s="17" t="s">
        <v>99</v>
      </c>
      <c r="AY213" s="17" t="s">
        <v>198</v>
      </c>
      <c r="BE213" s="158">
        <f>IF(N213="základní",J213,0)</f>
        <v>0</v>
      </c>
      <c r="BF213" s="158">
        <f>IF(N213="snížená",J213,0)</f>
        <v>0</v>
      </c>
      <c r="BG213" s="158">
        <f>IF(N213="zákl. přenesená",J213,0)</f>
        <v>0</v>
      </c>
      <c r="BH213" s="158">
        <f>IF(N213="sníž. přenesená",J213,0)</f>
        <v>0</v>
      </c>
      <c r="BI213" s="158">
        <f>IF(N213="nulová",J213,0)</f>
        <v>0</v>
      </c>
      <c r="BJ213" s="17" t="s">
        <v>82</v>
      </c>
      <c r="BK213" s="158">
        <f>ROUND(I213*H213,2)</f>
        <v>0</v>
      </c>
      <c r="BL213" s="17" t="s">
        <v>103</v>
      </c>
      <c r="BM213" s="17" t="s">
        <v>355</v>
      </c>
    </row>
    <row r="214" spans="2:65" s="12" customFormat="1" ht="11.25">
      <c r="B214" s="159"/>
      <c r="D214" s="160" t="s">
        <v>207</v>
      </c>
      <c r="E214" s="161" t="s">
        <v>1</v>
      </c>
      <c r="F214" s="162" t="s">
        <v>1678</v>
      </c>
      <c r="H214" s="163">
        <v>653</v>
      </c>
      <c r="I214" s="164"/>
      <c r="L214" s="159"/>
      <c r="M214" s="165"/>
      <c r="N214" s="166"/>
      <c r="O214" s="166"/>
      <c r="P214" s="166"/>
      <c r="Q214" s="166"/>
      <c r="R214" s="166"/>
      <c r="S214" s="166"/>
      <c r="T214" s="167"/>
      <c r="AT214" s="161" t="s">
        <v>207</v>
      </c>
      <c r="AU214" s="161" t="s">
        <v>99</v>
      </c>
      <c r="AV214" s="12" t="s">
        <v>84</v>
      </c>
      <c r="AW214" s="12" t="s">
        <v>36</v>
      </c>
      <c r="AX214" s="12" t="s">
        <v>82</v>
      </c>
      <c r="AY214" s="161" t="s">
        <v>198</v>
      </c>
    </row>
    <row r="215" spans="2:65" s="1" customFormat="1" ht="16.5" customHeight="1">
      <c r="B215" s="146"/>
      <c r="C215" s="147" t="s">
        <v>357</v>
      </c>
      <c r="D215" s="147" t="s">
        <v>202</v>
      </c>
      <c r="E215" s="148" t="s">
        <v>358</v>
      </c>
      <c r="F215" s="149" t="s">
        <v>359</v>
      </c>
      <c r="G215" s="150" t="s">
        <v>242</v>
      </c>
      <c r="H215" s="151">
        <v>653</v>
      </c>
      <c r="I215" s="152"/>
      <c r="J215" s="153">
        <f>ROUND(I215*H215,2)</f>
        <v>0</v>
      </c>
      <c r="K215" s="149" t="s">
        <v>211</v>
      </c>
      <c r="L215" s="31"/>
      <c r="M215" s="154" t="s">
        <v>1</v>
      </c>
      <c r="N215" s="155" t="s">
        <v>46</v>
      </c>
      <c r="O215" s="50"/>
      <c r="P215" s="156">
        <f>O215*H215</f>
        <v>0</v>
      </c>
      <c r="Q215" s="156">
        <v>0</v>
      </c>
      <c r="R215" s="156">
        <f>Q215*H215</f>
        <v>0</v>
      </c>
      <c r="S215" s="156">
        <v>0</v>
      </c>
      <c r="T215" s="157">
        <f>S215*H215</f>
        <v>0</v>
      </c>
      <c r="AR215" s="17" t="s">
        <v>103</v>
      </c>
      <c r="AT215" s="17" t="s">
        <v>202</v>
      </c>
      <c r="AU215" s="17" t="s">
        <v>99</v>
      </c>
      <c r="AY215" s="17" t="s">
        <v>198</v>
      </c>
      <c r="BE215" s="158">
        <f>IF(N215="základní",J215,0)</f>
        <v>0</v>
      </c>
      <c r="BF215" s="158">
        <f>IF(N215="snížená",J215,0)</f>
        <v>0</v>
      </c>
      <c r="BG215" s="158">
        <f>IF(N215="zákl. přenesená",J215,0)</f>
        <v>0</v>
      </c>
      <c r="BH215" s="158">
        <f>IF(N215="sníž. přenesená",J215,0)</f>
        <v>0</v>
      </c>
      <c r="BI215" s="158">
        <f>IF(N215="nulová",J215,0)</f>
        <v>0</v>
      </c>
      <c r="BJ215" s="17" t="s">
        <v>82</v>
      </c>
      <c r="BK215" s="158">
        <f>ROUND(I215*H215,2)</f>
        <v>0</v>
      </c>
      <c r="BL215" s="17" t="s">
        <v>103</v>
      </c>
      <c r="BM215" s="17" t="s">
        <v>360</v>
      </c>
    </row>
    <row r="216" spans="2:65" s="12" customFormat="1" ht="11.25">
      <c r="B216" s="159"/>
      <c r="D216" s="160" t="s">
        <v>207</v>
      </c>
      <c r="E216" s="161" t="s">
        <v>1</v>
      </c>
      <c r="F216" s="162" t="s">
        <v>1678</v>
      </c>
      <c r="H216" s="163">
        <v>653</v>
      </c>
      <c r="I216" s="164"/>
      <c r="L216" s="159"/>
      <c r="M216" s="165"/>
      <c r="N216" s="166"/>
      <c r="O216" s="166"/>
      <c r="P216" s="166"/>
      <c r="Q216" s="166"/>
      <c r="R216" s="166"/>
      <c r="S216" s="166"/>
      <c r="T216" s="167"/>
      <c r="AT216" s="161" t="s">
        <v>207</v>
      </c>
      <c r="AU216" s="161" t="s">
        <v>99</v>
      </c>
      <c r="AV216" s="12" t="s">
        <v>84</v>
      </c>
      <c r="AW216" s="12" t="s">
        <v>36</v>
      </c>
      <c r="AX216" s="12" t="s">
        <v>82</v>
      </c>
      <c r="AY216" s="161" t="s">
        <v>198</v>
      </c>
    </row>
    <row r="217" spans="2:65" s="1" customFormat="1" ht="16.5" customHeight="1">
      <c r="B217" s="146"/>
      <c r="C217" s="147" t="s">
        <v>361</v>
      </c>
      <c r="D217" s="147" t="s">
        <v>202</v>
      </c>
      <c r="E217" s="148" t="s">
        <v>362</v>
      </c>
      <c r="F217" s="149" t="s">
        <v>363</v>
      </c>
      <c r="G217" s="150" t="s">
        <v>242</v>
      </c>
      <c r="H217" s="151">
        <v>653</v>
      </c>
      <c r="I217" s="152"/>
      <c r="J217" s="153">
        <f>ROUND(I217*H217,2)</f>
        <v>0</v>
      </c>
      <c r="K217" s="149" t="s">
        <v>211</v>
      </c>
      <c r="L217" s="31"/>
      <c r="M217" s="154" t="s">
        <v>1</v>
      </c>
      <c r="N217" s="155" t="s">
        <v>46</v>
      </c>
      <c r="O217" s="50"/>
      <c r="P217" s="156">
        <f>O217*H217</f>
        <v>0</v>
      </c>
      <c r="Q217" s="156">
        <v>0</v>
      </c>
      <c r="R217" s="156">
        <f>Q217*H217</f>
        <v>0</v>
      </c>
      <c r="S217" s="156">
        <v>0</v>
      </c>
      <c r="T217" s="157">
        <f>S217*H217</f>
        <v>0</v>
      </c>
      <c r="AR217" s="17" t="s">
        <v>103</v>
      </c>
      <c r="AT217" s="17" t="s">
        <v>202</v>
      </c>
      <c r="AU217" s="17" t="s">
        <v>99</v>
      </c>
      <c r="AY217" s="17" t="s">
        <v>198</v>
      </c>
      <c r="BE217" s="158">
        <f>IF(N217="základní",J217,0)</f>
        <v>0</v>
      </c>
      <c r="BF217" s="158">
        <f>IF(N217="snížená",J217,0)</f>
        <v>0</v>
      </c>
      <c r="BG217" s="158">
        <f>IF(N217="zákl. přenesená",J217,0)</f>
        <v>0</v>
      </c>
      <c r="BH217" s="158">
        <f>IF(N217="sníž. přenesená",J217,0)</f>
        <v>0</v>
      </c>
      <c r="BI217" s="158">
        <f>IF(N217="nulová",J217,0)</f>
        <v>0</v>
      </c>
      <c r="BJ217" s="17" t="s">
        <v>82</v>
      </c>
      <c r="BK217" s="158">
        <f>ROUND(I217*H217,2)</f>
        <v>0</v>
      </c>
      <c r="BL217" s="17" t="s">
        <v>103</v>
      </c>
      <c r="BM217" s="17" t="s">
        <v>364</v>
      </c>
    </row>
    <row r="218" spans="2:65" s="13" customFormat="1" ht="11.25">
      <c r="B218" s="168"/>
      <c r="D218" s="160" t="s">
        <v>207</v>
      </c>
      <c r="E218" s="169" t="s">
        <v>1</v>
      </c>
      <c r="F218" s="170" t="s">
        <v>365</v>
      </c>
      <c r="H218" s="169" t="s">
        <v>1</v>
      </c>
      <c r="I218" s="171"/>
      <c r="L218" s="168"/>
      <c r="M218" s="172"/>
      <c r="N218" s="173"/>
      <c r="O218" s="173"/>
      <c r="P218" s="173"/>
      <c r="Q218" s="173"/>
      <c r="R218" s="173"/>
      <c r="S218" s="173"/>
      <c r="T218" s="174"/>
      <c r="AT218" s="169" t="s">
        <v>207</v>
      </c>
      <c r="AU218" s="169" t="s">
        <v>99</v>
      </c>
      <c r="AV218" s="13" t="s">
        <v>82</v>
      </c>
      <c r="AW218" s="13" t="s">
        <v>36</v>
      </c>
      <c r="AX218" s="13" t="s">
        <v>75</v>
      </c>
      <c r="AY218" s="169" t="s">
        <v>198</v>
      </c>
    </row>
    <row r="219" spans="2:65" s="12" customFormat="1" ht="11.25">
      <c r="B219" s="159"/>
      <c r="D219" s="160" t="s">
        <v>207</v>
      </c>
      <c r="E219" s="161" t="s">
        <v>1</v>
      </c>
      <c r="F219" s="162" t="s">
        <v>1679</v>
      </c>
      <c r="H219" s="163">
        <v>653</v>
      </c>
      <c r="I219" s="164"/>
      <c r="L219" s="159"/>
      <c r="M219" s="165"/>
      <c r="N219" s="166"/>
      <c r="O219" s="166"/>
      <c r="P219" s="166"/>
      <c r="Q219" s="166"/>
      <c r="R219" s="166"/>
      <c r="S219" s="166"/>
      <c r="T219" s="167"/>
      <c r="AT219" s="161" t="s">
        <v>207</v>
      </c>
      <c r="AU219" s="161" t="s">
        <v>99</v>
      </c>
      <c r="AV219" s="12" t="s">
        <v>84</v>
      </c>
      <c r="AW219" s="12" t="s">
        <v>36</v>
      </c>
      <c r="AX219" s="12" t="s">
        <v>82</v>
      </c>
      <c r="AY219" s="161" t="s">
        <v>198</v>
      </c>
    </row>
    <row r="220" spans="2:65" s="1" customFormat="1" ht="16.5" customHeight="1">
      <c r="B220" s="146"/>
      <c r="C220" s="147" t="s">
        <v>367</v>
      </c>
      <c r="D220" s="147" t="s">
        <v>202</v>
      </c>
      <c r="E220" s="148" t="s">
        <v>368</v>
      </c>
      <c r="F220" s="149" t="s">
        <v>369</v>
      </c>
      <c r="G220" s="150" t="s">
        <v>242</v>
      </c>
      <c r="H220" s="151">
        <v>653</v>
      </c>
      <c r="I220" s="152"/>
      <c r="J220" s="153">
        <f>ROUND(I220*H220,2)</f>
        <v>0</v>
      </c>
      <c r="K220" s="149" t="s">
        <v>211</v>
      </c>
      <c r="L220" s="31"/>
      <c r="M220" s="154" t="s">
        <v>1</v>
      </c>
      <c r="N220" s="155" t="s">
        <v>46</v>
      </c>
      <c r="O220" s="50"/>
      <c r="P220" s="156">
        <f>O220*H220</f>
        <v>0</v>
      </c>
      <c r="Q220" s="156">
        <v>0</v>
      </c>
      <c r="R220" s="156">
        <f>Q220*H220</f>
        <v>0</v>
      </c>
      <c r="S220" s="156">
        <v>0</v>
      </c>
      <c r="T220" s="157">
        <f>S220*H220</f>
        <v>0</v>
      </c>
      <c r="AR220" s="17" t="s">
        <v>103</v>
      </c>
      <c r="AT220" s="17" t="s">
        <v>202</v>
      </c>
      <c r="AU220" s="17" t="s">
        <v>99</v>
      </c>
      <c r="AY220" s="17" t="s">
        <v>198</v>
      </c>
      <c r="BE220" s="158">
        <f>IF(N220="základní",J220,0)</f>
        <v>0</v>
      </c>
      <c r="BF220" s="158">
        <f>IF(N220="snížená",J220,0)</f>
        <v>0</v>
      </c>
      <c r="BG220" s="158">
        <f>IF(N220="zákl. přenesená",J220,0)</f>
        <v>0</v>
      </c>
      <c r="BH220" s="158">
        <f>IF(N220="sníž. přenesená",J220,0)</f>
        <v>0</v>
      </c>
      <c r="BI220" s="158">
        <f>IF(N220="nulová",J220,0)</f>
        <v>0</v>
      </c>
      <c r="BJ220" s="17" t="s">
        <v>82</v>
      </c>
      <c r="BK220" s="158">
        <f>ROUND(I220*H220,2)</f>
        <v>0</v>
      </c>
      <c r="BL220" s="17" t="s">
        <v>103</v>
      </c>
      <c r="BM220" s="17" t="s">
        <v>370</v>
      </c>
    </row>
    <row r="221" spans="2:65" s="12" customFormat="1" ht="11.25">
      <c r="B221" s="159"/>
      <c r="D221" s="160" t="s">
        <v>207</v>
      </c>
      <c r="E221" s="161" t="s">
        <v>1</v>
      </c>
      <c r="F221" s="162" t="s">
        <v>1678</v>
      </c>
      <c r="H221" s="163">
        <v>653</v>
      </c>
      <c r="I221" s="164"/>
      <c r="L221" s="159"/>
      <c r="M221" s="165"/>
      <c r="N221" s="166"/>
      <c r="O221" s="166"/>
      <c r="P221" s="166"/>
      <c r="Q221" s="166"/>
      <c r="R221" s="166"/>
      <c r="S221" s="166"/>
      <c r="T221" s="167"/>
      <c r="AT221" s="161" t="s">
        <v>207</v>
      </c>
      <c r="AU221" s="161" t="s">
        <v>99</v>
      </c>
      <c r="AV221" s="12" t="s">
        <v>84</v>
      </c>
      <c r="AW221" s="12" t="s">
        <v>36</v>
      </c>
      <c r="AX221" s="12" t="s">
        <v>82</v>
      </c>
      <c r="AY221" s="161" t="s">
        <v>198</v>
      </c>
    </row>
    <row r="222" spans="2:65" s="1" customFormat="1" ht="16.5" customHeight="1">
      <c r="B222" s="146"/>
      <c r="C222" s="191" t="s">
        <v>371</v>
      </c>
      <c r="D222" s="191" t="s">
        <v>329</v>
      </c>
      <c r="E222" s="192" t="s">
        <v>372</v>
      </c>
      <c r="F222" s="193" t="s">
        <v>373</v>
      </c>
      <c r="G222" s="194" t="s">
        <v>374</v>
      </c>
      <c r="H222" s="195">
        <v>9.7949999999999999</v>
      </c>
      <c r="I222" s="196"/>
      <c r="J222" s="197">
        <f>ROUND(I222*H222,2)</f>
        <v>0</v>
      </c>
      <c r="K222" s="193" t="s">
        <v>1</v>
      </c>
      <c r="L222" s="198"/>
      <c r="M222" s="199" t="s">
        <v>1</v>
      </c>
      <c r="N222" s="200" t="s">
        <v>46</v>
      </c>
      <c r="O222" s="50"/>
      <c r="P222" s="156">
        <f>O222*H222</f>
        <v>0</v>
      </c>
      <c r="Q222" s="156">
        <v>1E-3</v>
      </c>
      <c r="R222" s="156">
        <f>Q222*H222</f>
        <v>9.7949999999999999E-3</v>
      </c>
      <c r="S222" s="156">
        <v>0</v>
      </c>
      <c r="T222" s="157">
        <f>S222*H222</f>
        <v>0</v>
      </c>
      <c r="AR222" s="17" t="s">
        <v>250</v>
      </c>
      <c r="AT222" s="17" t="s">
        <v>329</v>
      </c>
      <c r="AU222" s="17" t="s">
        <v>99</v>
      </c>
      <c r="AY222" s="17" t="s">
        <v>198</v>
      </c>
      <c r="BE222" s="158">
        <f>IF(N222="základní",J222,0)</f>
        <v>0</v>
      </c>
      <c r="BF222" s="158">
        <f>IF(N222="snížená",J222,0)</f>
        <v>0</v>
      </c>
      <c r="BG222" s="158">
        <f>IF(N222="zákl. přenesená",J222,0)</f>
        <v>0</v>
      </c>
      <c r="BH222" s="158">
        <f>IF(N222="sníž. přenesená",J222,0)</f>
        <v>0</v>
      </c>
      <c r="BI222" s="158">
        <f>IF(N222="nulová",J222,0)</f>
        <v>0</v>
      </c>
      <c r="BJ222" s="17" t="s">
        <v>82</v>
      </c>
      <c r="BK222" s="158">
        <f>ROUND(I222*H222,2)</f>
        <v>0</v>
      </c>
      <c r="BL222" s="17" t="s">
        <v>103</v>
      </c>
      <c r="BM222" s="17" t="s">
        <v>375</v>
      </c>
    </row>
    <row r="223" spans="2:65" s="13" customFormat="1" ht="11.25">
      <c r="B223" s="168"/>
      <c r="D223" s="160" t="s">
        <v>207</v>
      </c>
      <c r="E223" s="169" t="s">
        <v>1</v>
      </c>
      <c r="F223" s="170" t="s">
        <v>376</v>
      </c>
      <c r="H223" s="169" t="s">
        <v>1</v>
      </c>
      <c r="I223" s="171"/>
      <c r="L223" s="168"/>
      <c r="M223" s="172"/>
      <c r="N223" s="173"/>
      <c r="O223" s="173"/>
      <c r="P223" s="173"/>
      <c r="Q223" s="173"/>
      <c r="R223" s="173"/>
      <c r="S223" s="173"/>
      <c r="T223" s="174"/>
      <c r="AT223" s="169" t="s">
        <v>207</v>
      </c>
      <c r="AU223" s="169" t="s">
        <v>99</v>
      </c>
      <c r="AV223" s="13" t="s">
        <v>82</v>
      </c>
      <c r="AW223" s="13" t="s">
        <v>36</v>
      </c>
      <c r="AX223" s="13" t="s">
        <v>75</v>
      </c>
      <c r="AY223" s="169" t="s">
        <v>198</v>
      </c>
    </row>
    <row r="224" spans="2:65" s="12" customFormat="1" ht="11.25">
      <c r="B224" s="159"/>
      <c r="D224" s="160" t="s">
        <v>207</v>
      </c>
      <c r="E224" s="161" t="s">
        <v>1</v>
      </c>
      <c r="F224" s="162" t="s">
        <v>1680</v>
      </c>
      <c r="H224" s="163">
        <v>9.7949999999999999</v>
      </c>
      <c r="I224" s="164"/>
      <c r="L224" s="159"/>
      <c r="M224" s="165"/>
      <c r="N224" s="166"/>
      <c r="O224" s="166"/>
      <c r="P224" s="166"/>
      <c r="Q224" s="166"/>
      <c r="R224" s="166"/>
      <c r="S224" s="166"/>
      <c r="T224" s="167"/>
      <c r="AT224" s="161" t="s">
        <v>207</v>
      </c>
      <c r="AU224" s="161" t="s">
        <v>99</v>
      </c>
      <c r="AV224" s="12" t="s">
        <v>84</v>
      </c>
      <c r="AW224" s="12" t="s">
        <v>36</v>
      </c>
      <c r="AX224" s="12" t="s">
        <v>82</v>
      </c>
      <c r="AY224" s="161" t="s">
        <v>198</v>
      </c>
    </row>
    <row r="225" spans="2:65" s="1" customFormat="1" ht="16.5" customHeight="1">
      <c r="B225" s="146"/>
      <c r="C225" s="147" t="s">
        <v>378</v>
      </c>
      <c r="D225" s="147" t="s">
        <v>202</v>
      </c>
      <c r="E225" s="148" t="s">
        <v>379</v>
      </c>
      <c r="F225" s="149" t="s">
        <v>380</v>
      </c>
      <c r="G225" s="150" t="s">
        <v>242</v>
      </c>
      <c r="H225" s="151">
        <v>653</v>
      </c>
      <c r="I225" s="152"/>
      <c r="J225" s="153">
        <f>ROUND(I225*H225,2)</f>
        <v>0</v>
      </c>
      <c r="K225" s="149" t="s">
        <v>211</v>
      </c>
      <c r="L225" s="31"/>
      <c r="M225" s="154" t="s">
        <v>1</v>
      </c>
      <c r="N225" s="155" t="s">
        <v>46</v>
      </c>
      <c r="O225" s="50"/>
      <c r="P225" s="156">
        <f>O225*H225</f>
        <v>0</v>
      </c>
      <c r="Q225" s="156">
        <v>0</v>
      </c>
      <c r="R225" s="156">
        <f>Q225*H225</f>
        <v>0</v>
      </c>
      <c r="S225" s="156">
        <v>0</v>
      </c>
      <c r="T225" s="157">
        <f>S225*H225</f>
        <v>0</v>
      </c>
      <c r="AR225" s="17" t="s">
        <v>103</v>
      </c>
      <c r="AT225" s="17" t="s">
        <v>202</v>
      </c>
      <c r="AU225" s="17" t="s">
        <v>99</v>
      </c>
      <c r="AY225" s="17" t="s">
        <v>198</v>
      </c>
      <c r="BE225" s="158">
        <f>IF(N225="základní",J225,0)</f>
        <v>0</v>
      </c>
      <c r="BF225" s="158">
        <f>IF(N225="snížená",J225,0)</f>
        <v>0</v>
      </c>
      <c r="BG225" s="158">
        <f>IF(N225="zákl. přenesená",J225,0)</f>
        <v>0</v>
      </c>
      <c r="BH225" s="158">
        <f>IF(N225="sníž. přenesená",J225,0)</f>
        <v>0</v>
      </c>
      <c r="BI225" s="158">
        <f>IF(N225="nulová",J225,0)</f>
        <v>0</v>
      </c>
      <c r="BJ225" s="17" t="s">
        <v>82</v>
      </c>
      <c r="BK225" s="158">
        <f>ROUND(I225*H225,2)</f>
        <v>0</v>
      </c>
      <c r="BL225" s="17" t="s">
        <v>103</v>
      </c>
      <c r="BM225" s="17" t="s">
        <v>381</v>
      </c>
    </row>
    <row r="226" spans="2:65" s="12" customFormat="1" ht="11.25">
      <c r="B226" s="159"/>
      <c r="D226" s="160" t="s">
        <v>207</v>
      </c>
      <c r="E226" s="161" t="s">
        <v>1</v>
      </c>
      <c r="F226" s="162" t="s">
        <v>1679</v>
      </c>
      <c r="H226" s="163">
        <v>653</v>
      </c>
      <c r="I226" s="164"/>
      <c r="L226" s="159"/>
      <c r="M226" s="165"/>
      <c r="N226" s="166"/>
      <c r="O226" s="166"/>
      <c r="P226" s="166"/>
      <c r="Q226" s="166"/>
      <c r="R226" s="166"/>
      <c r="S226" s="166"/>
      <c r="T226" s="167"/>
      <c r="AT226" s="161" t="s">
        <v>207</v>
      </c>
      <c r="AU226" s="161" t="s">
        <v>99</v>
      </c>
      <c r="AV226" s="12" t="s">
        <v>84</v>
      </c>
      <c r="AW226" s="12" t="s">
        <v>36</v>
      </c>
      <c r="AX226" s="12" t="s">
        <v>82</v>
      </c>
      <c r="AY226" s="161" t="s">
        <v>198</v>
      </c>
    </row>
    <row r="227" spans="2:65" s="1" customFormat="1" ht="16.5" customHeight="1">
      <c r="B227" s="146"/>
      <c r="C227" s="147" t="s">
        <v>382</v>
      </c>
      <c r="D227" s="147" t="s">
        <v>202</v>
      </c>
      <c r="E227" s="148" t="s">
        <v>383</v>
      </c>
      <c r="F227" s="149" t="s">
        <v>384</v>
      </c>
      <c r="G227" s="150" t="s">
        <v>242</v>
      </c>
      <c r="H227" s="151">
        <v>653</v>
      </c>
      <c r="I227" s="152"/>
      <c r="J227" s="153">
        <f>ROUND(I227*H227,2)</f>
        <v>0</v>
      </c>
      <c r="K227" s="149" t="s">
        <v>211</v>
      </c>
      <c r="L227" s="31"/>
      <c r="M227" s="154" t="s">
        <v>1</v>
      </c>
      <c r="N227" s="155" t="s">
        <v>46</v>
      </c>
      <c r="O227" s="50"/>
      <c r="P227" s="156">
        <f>O227*H227</f>
        <v>0</v>
      </c>
      <c r="Q227" s="156">
        <v>0</v>
      </c>
      <c r="R227" s="156">
        <f>Q227*H227</f>
        <v>0</v>
      </c>
      <c r="S227" s="156">
        <v>0</v>
      </c>
      <c r="T227" s="157">
        <f>S227*H227</f>
        <v>0</v>
      </c>
      <c r="AR227" s="17" t="s">
        <v>103</v>
      </c>
      <c r="AT227" s="17" t="s">
        <v>202</v>
      </c>
      <c r="AU227" s="17" t="s">
        <v>99</v>
      </c>
      <c r="AY227" s="17" t="s">
        <v>198</v>
      </c>
      <c r="BE227" s="158">
        <f>IF(N227="základní",J227,0)</f>
        <v>0</v>
      </c>
      <c r="BF227" s="158">
        <f>IF(N227="snížená",J227,0)</f>
        <v>0</v>
      </c>
      <c r="BG227" s="158">
        <f>IF(N227="zákl. přenesená",J227,0)</f>
        <v>0</v>
      </c>
      <c r="BH227" s="158">
        <f>IF(N227="sníž. přenesená",J227,0)</f>
        <v>0</v>
      </c>
      <c r="BI227" s="158">
        <f>IF(N227="nulová",J227,0)</f>
        <v>0</v>
      </c>
      <c r="BJ227" s="17" t="s">
        <v>82</v>
      </c>
      <c r="BK227" s="158">
        <f>ROUND(I227*H227,2)</f>
        <v>0</v>
      </c>
      <c r="BL227" s="17" t="s">
        <v>103</v>
      </c>
      <c r="BM227" s="17" t="s">
        <v>385</v>
      </c>
    </row>
    <row r="228" spans="2:65" s="12" customFormat="1" ht="11.25">
      <c r="B228" s="159"/>
      <c r="D228" s="160" t="s">
        <v>207</v>
      </c>
      <c r="E228" s="161" t="s">
        <v>1</v>
      </c>
      <c r="F228" s="162" t="s">
        <v>1679</v>
      </c>
      <c r="H228" s="163">
        <v>653</v>
      </c>
      <c r="I228" s="164"/>
      <c r="L228" s="159"/>
      <c r="M228" s="165"/>
      <c r="N228" s="166"/>
      <c r="O228" s="166"/>
      <c r="P228" s="166"/>
      <c r="Q228" s="166"/>
      <c r="R228" s="166"/>
      <c r="S228" s="166"/>
      <c r="T228" s="167"/>
      <c r="AT228" s="161" t="s">
        <v>207</v>
      </c>
      <c r="AU228" s="161" t="s">
        <v>99</v>
      </c>
      <c r="AV228" s="12" t="s">
        <v>84</v>
      </c>
      <c r="AW228" s="12" t="s">
        <v>36</v>
      </c>
      <c r="AX228" s="12" t="s">
        <v>82</v>
      </c>
      <c r="AY228" s="161" t="s">
        <v>198</v>
      </c>
    </row>
    <row r="229" spans="2:65" s="1" customFormat="1" ht="16.5" customHeight="1">
      <c r="B229" s="146"/>
      <c r="C229" s="147" t="s">
        <v>386</v>
      </c>
      <c r="D229" s="147" t="s">
        <v>202</v>
      </c>
      <c r="E229" s="148" t="s">
        <v>387</v>
      </c>
      <c r="F229" s="149" t="s">
        <v>388</v>
      </c>
      <c r="G229" s="150" t="s">
        <v>236</v>
      </c>
      <c r="H229" s="151">
        <v>3.3000000000000002E-2</v>
      </c>
      <c r="I229" s="152"/>
      <c r="J229" s="153">
        <f>ROUND(I229*H229,2)</f>
        <v>0</v>
      </c>
      <c r="K229" s="149" t="s">
        <v>211</v>
      </c>
      <c r="L229" s="31"/>
      <c r="M229" s="154" t="s">
        <v>1</v>
      </c>
      <c r="N229" s="155" t="s">
        <v>46</v>
      </c>
      <c r="O229" s="50"/>
      <c r="P229" s="156">
        <f>O229*H229</f>
        <v>0</v>
      </c>
      <c r="Q229" s="156">
        <v>0</v>
      </c>
      <c r="R229" s="156">
        <f>Q229*H229</f>
        <v>0</v>
      </c>
      <c r="S229" s="156">
        <v>0</v>
      </c>
      <c r="T229" s="157">
        <f>S229*H229</f>
        <v>0</v>
      </c>
      <c r="AR229" s="17" t="s">
        <v>103</v>
      </c>
      <c r="AT229" s="17" t="s">
        <v>202</v>
      </c>
      <c r="AU229" s="17" t="s">
        <v>99</v>
      </c>
      <c r="AY229" s="17" t="s">
        <v>198</v>
      </c>
      <c r="BE229" s="158">
        <f>IF(N229="základní",J229,0)</f>
        <v>0</v>
      </c>
      <c r="BF229" s="158">
        <f>IF(N229="snížená",J229,0)</f>
        <v>0</v>
      </c>
      <c r="BG229" s="158">
        <f>IF(N229="zákl. přenesená",J229,0)</f>
        <v>0</v>
      </c>
      <c r="BH229" s="158">
        <f>IF(N229="sníž. přenesená",J229,0)</f>
        <v>0</v>
      </c>
      <c r="BI229" s="158">
        <f>IF(N229="nulová",J229,0)</f>
        <v>0</v>
      </c>
      <c r="BJ229" s="17" t="s">
        <v>82</v>
      </c>
      <c r="BK229" s="158">
        <f>ROUND(I229*H229,2)</f>
        <v>0</v>
      </c>
      <c r="BL229" s="17" t="s">
        <v>103</v>
      </c>
      <c r="BM229" s="17" t="s">
        <v>389</v>
      </c>
    </row>
    <row r="230" spans="2:65" s="13" customFormat="1" ht="11.25">
      <c r="B230" s="168"/>
      <c r="D230" s="160" t="s">
        <v>207</v>
      </c>
      <c r="E230" s="169" t="s">
        <v>1</v>
      </c>
      <c r="F230" s="170" t="s">
        <v>390</v>
      </c>
      <c r="H230" s="169" t="s">
        <v>1</v>
      </c>
      <c r="I230" s="171"/>
      <c r="L230" s="168"/>
      <c r="M230" s="172"/>
      <c r="N230" s="173"/>
      <c r="O230" s="173"/>
      <c r="P230" s="173"/>
      <c r="Q230" s="173"/>
      <c r="R230" s="173"/>
      <c r="S230" s="173"/>
      <c r="T230" s="174"/>
      <c r="AT230" s="169" t="s">
        <v>207</v>
      </c>
      <c r="AU230" s="169" t="s">
        <v>99</v>
      </c>
      <c r="AV230" s="13" t="s">
        <v>82</v>
      </c>
      <c r="AW230" s="13" t="s">
        <v>36</v>
      </c>
      <c r="AX230" s="13" t="s">
        <v>75</v>
      </c>
      <c r="AY230" s="169" t="s">
        <v>198</v>
      </c>
    </row>
    <row r="231" spans="2:65" s="12" customFormat="1" ht="11.25">
      <c r="B231" s="159"/>
      <c r="D231" s="160" t="s">
        <v>207</v>
      </c>
      <c r="E231" s="161" t="s">
        <v>1</v>
      </c>
      <c r="F231" s="162" t="s">
        <v>1681</v>
      </c>
      <c r="H231" s="163">
        <v>3.3000000000000002E-2</v>
      </c>
      <c r="I231" s="164"/>
      <c r="L231" s="159"/>
      <c r="M231" s="165"/>
      <c r="N231" s="166"/>
      <c r="O231" s="166"/>
      <c r="P231" s="166"/>
      <c r="Q231" s="166"/>
      <c r="R231" s="166"/>
      <c r="S231" s="166"/>
      <c r="T231" s="167"/>
      <c r="AT231" s="161" t="s">
        <v>207</v>
      </c>
      <c r="AU231" s="161" t="s">
        <v>99</v>
      </c>
      <c r="AV231" s="12" t="s">
        <v>84</v>
      </c>
      <c r="AW231" s="12" t="s">
        <v>36</v>
      </c>
      <c r="AX231" s="12" t="s">
        <v>82</v>
      </c>
      <c r="AY231" s="161" t="s">
        <v>198</v>
      </c>
    </row>
    <row r="232" spans="2:65" s="11" customFormat="1" ht="22.9" customHeight="1">
      <c r="B232" s="133"/>
      <c r="D232" s="134" t="s">
        <v>74</v>
      </c>
      <c r="E232" s="144" t="s">
        <v>228</v>
      </c>
      <c r="F232" s="144" t="s">
        <v>392</v>
      </c>
      <c r="I232" s="136"/>
      <c r="J232" s="145">
        <f>BK232</f>
        <v>0</v>
      </c>
      <c r="L232" s="133"/>
      <c r="M232" s="138"/>
      <c r="N232" s="139"/>
      <c r="O232" s="139"/>
      <c r="P232" s="140">
        <f>P233+P271+P286+P294+P302+P317+P336+P345</f>
        <v>0</v>
      </c>
      <c r="Q232" s="139"/>
      <c r="R232" s="140">
        <f>R233+R271+R286+R294+R302+R317+R336+R345</f>
        <v>3314.2720675</v>
      </c>
      <c r="S232" s="139"/>
      <c r="T232" s="141">
        <f>T233+T271+T286+T294+T302+T317+T336+T345</f>
        <v>0</v>
      </c>
      <c r="AR232" s="134" t="s">
        <v>82</v>
      </c>
      <c r="AT232" s="142" t="s">
        <v>74</v>
      </c>
      <c r="AU232" s="142" t="s">
        <v>82</v>
      </c>
      <c r="AY232" s="134" t="s">
        <v>198</v>
      </c>
      <c r="BK232" s="143">
        <f>BK233+BK271+BK286+BK294+BK302+BK317+BK336+BK345</f>
        <v>0</v>
      </c>
    </row>
    <row r="233" spans="2:65" s="11" customFormat="1" ht="20.85" customHeight="1">
      <c r="B233" s="133"/>
      <c r="D233" s="134" t="s">
        <v>74</v>
      </c>
      <c r="E233" s="144" t="s">
        <v>393</v>
      </c>
      <c r="F233" s="144" t="s">
        <v>394</v>
      </c>
      <c r="I233" s="136"/>
      <c r="J233" s="145">
        <f>BK233</f>
        <v>0</v>
      </c>
      <c r="L233" s="133"/>
      <c r="M233" s="138"/>
      <c r="N233" s="139"/>
      <c r="O233" s="139"/>
      <c r="P233" s="140">
        <f>SUM(P234:P270)</f>
        <v>0</v>
      </c>
      <c r="Q233" s="139"/>
      <c r="R233" s="140">
        <f>SUM(R234:R270)</f>
        <v>3115.1880000000001</v>
      </c>
      <c r="S233" s="139"/>
      <c r="T233" s="141">
        <f>SUM(T234:T270)</f>
        <v>0</v>
      </c>
      <c r="AR233" s="134" t="s">
        <v>82</v>
      </c>
      <c r="AT233" s="142" t="s">
        <v>74</v>
      </c>
      <c r="AU233" s="142" t="s">
        <v>84</v>
      </c>
      <c r="AY233" s="134" t="s">
        <v>198</v>
      </c>
      <c r="BK233" s="143">
        <f>SUM(BK234:BK270)</f>
        <v>0</v>
      </c>
    </row>
    <row r="234" spans="2:65" s="1" customFormat="1" ht="16.5" customHeight="1">
      <c r="B234" s="146"/>
      <c r="C234" s="147" t="s">
        <v>395</v>
      </c>
      <c r="D234" s="147" t="s">
        <v>202</v>
      </c>
      <c r="E234" s="148" t="s">
        <v>396</v>
      </c>
      <c r="F234" s="149" t="s">
        <v>397</v>
      </c>
      <c r="G234" s="150" t="s">
        <v>242</v>
      </c>
      <c r="H234" s="151">
        <v>5683.26</v>
      </c>
      <c r="I234" s="152"/>
      <c r="J234" s="153">
        <f>ROUND(I234*H234,2)</f>
        <v>0</v>
      </c>
      <c r="K234" s="149" t="s">
        <v>211</v>
      </c>
      <c r="L234" s="31"/>
      <c r="M234" s="154" t="s">
        <v>1</v>
      </c>
      <c r="N234" s="155" t="s">
        <v>46</v>
      </c>
      <c r="O234" s="50"/>
      <c r="P234" s="156">
        <f>O234*H234</f>
        <v>0</v>
      </c>
      <c r="Q234" s="156">
        <v>0</v>
      </c>
      <c r="R234" s="156">
        <f>Q234*H234</f>
        <v>0</v>
      </c>
      <c r="S234" s="156">
        <v>0</v>
      </c>
      <c r="T234" s="157">
        <f>S234*H234</f>
        <v>0</v>
      </c>
      <c r="AR234" s="17" t="s">
        <v>103</v>
      </c>
      <c r="AT234" s="17" t="s">
        <v>202</v>
      </c>
      <c r="AU234" s="17" t="s">
        <v>99</v>
      </c>
      <c r="AY234" s="17" t="s">
        <v>198</v>
      </c>
      <c r="BE234" s="158">
        <f>IF(N234="základní",J234,0)</f>
        <v>0</v>
      </c>
      <c r="BF234" s="158">
        <f>IF(N234="snížená",J234,0)</f>
        <v>0</v>
      </c>
      <c r="BG234" s="158">
        <f>IF(N234="zákl. přenesená",J234,0)</f>
        <v>0</v>
      </c>
      <c r="BH234" s="158">
        <f>IF(N234="sníž. přenesená",J234,0)</f>
        <v>0</v>
      </c>
      <c r="BI234" s="158">
        <f>IF(N234="nulová",J234,0)</f>
        <v>0</v>
      </c>
      <c r="BJ234" s="17" t="s">
        <v>82</v>
      </c>
      <c r="BK234" s="158">
        <f>ROUND(I234*H234,2)</f>
        <v>0</v>
      </c>
      <c r="BL234" s="17" t="s">
        <v>103</v>
      </c>
      <c r="BM234" s="17" t="s">
        <v>398</v>
      </c>
    </row>
    <row r="235" spans="2:65" s="13" customFormat="1" ht="11.25">
      <c r="B235" s="168"/>
      <c r="D235" s="160" t="s">
        <v>207</v>
      </c>
      <c r="E235" s="169" t="s">
        <v>1</v>
      </c>
      <c r="F235" s="170" t="s">
        <v>399</v>
      </c>
      <c r="H235" s="169" t="s">
        <v>1</v>
      </c>
      <c r="I235" s="171"/>
      <c r="L235" s="168"/>
      <c r="M235" s="172"/>
      <c r="N235" s="173"/>
      <c r="O235" s="173"/>
      <c r="P235" s="173"/>
      <c r="Q235" s="173"/>
      <c r="R235" s="173"/>
      <c r="S235" s="173"/>
      <c r="T235" s="174"/>
      <c r="AT235" s="169" t="s">
        <v>207</v>
      </c>
      <c r="AU235" s="169" t="s">
        <v>99</v>
      </c>
      <c r="AV235" s="13" t="s">
        <v>82</v>
      </c>
      <c r="AW235" s="13" t="s">
        <v>36</v>
      </c>
      <c r="AX235" s="13" t="s">
        <v>75</v>
      </c>
      <c r="AY235" s="169" t="s">
        <v>198</v>
      </c>
    </row>
    <row r="236" spans="2:65" s="12" customFormat="1" ht="11.25">
      <c r="B236" s="159"/>
      <c r="D236" s="160" t="s">
        <v>207</v>
      </c>
      <c r="E236" s="161" t="s">
        <v>1</v>
      </c>
      <c r="F236" s="162" t="s">
        <v>1682</v>
      </c>
      <c r="H236" s="163">
        <v>5451.21</v>
      </c>
      <c r="I236" s="164"/>
      <c r="L236" s="159"/>
      <c r="M236" s="165"/>
      <c r="N236" s="166"/>
      <c r="O236" s="166"/>
      <c r="P236" s="166"/>
      <c r="Q236" s="166"/>
      <c r="R236" s="166"/>
      <c r="S236" s="166"/>
      <c r="T236" s="167"/>
      <c r="AT236" s="161" t="s">
        <v>207</v>
      </c>
      <c r="AU236" s="161" t="s">
        <v>99</v>
      </c>
      <c r="AV236" s="12" t="s">
        <v>84</v>
      </c>
      <c r="AW236" s="12" t="s">
        <v>36</v>
      </c>
      <c r="AX236" s="12" t="s">
        <v>75</v>
      </c>
      <c r="AY236" s="161" t="s">
        <v>198</v>
      </c>
    </row>
    <row r="237" spans="2:65" s="12" customFormat="1" ht="11.25">
      <c r="B237" s="159"/>
      <c r="D237" s="160" t="s">
        <v>207</v>
      </c>
      <c r="E237" s="161" t="s">
        <v>1</v>
      </c>
      <c r="F237" s="162" t="s">
        <v>1683</v>
      </c>
      <c r="H237" s="163">
        <v>232.05</v>
      </c>
      <c r="I237" s="164"/>
      <c r="L237" s="159"/>
      <c r="M237" s="165"/>
      <c r="N237" s="166"/>
      <c r="O237" s="166"/>
      <c r="P237" s="166"/>
      <c r="Q237" s="166"/>
      <c r="R237" s="166"/>
      <c r="S237" s="166"/>
      <c r="T237" s="167"/>
      <c r="AT237" s="161" t="s">
        <v>207</v>
      </c>
      <c r="AU237" s="161" t="s">
        <v>99</v>
      </c>
      <c r="AV237" s="12" t="s">
        <v>84</v>
      </c>
      <c r="AW237" s="12" t="s">
        <v>36</v>
      </c>
      <c r="AX237" s="12" t="s">
        <v>75</v>
      </c>
      <c r="AY237" s="161" t="s">
        <v>198</v>
      </c>
    </row>
    <row r="238" spans="2:65" s="14" customFormat="1" ht="11.25">
      <c r="B238" s="175"/>
      <c r="D238" s="160" t="s">
        <v>207</v>
      </c>
      <c r="E238" s="176" t="s">
        <v>1</v>
      </c>
      <c r="F238" s="177" t="s">
        <v>227</v>
      </c>
      <c r="H238" s="178">
        <v>5683.26</v>
      </c>
      <c r="I238" s="179"/>
      <c r="L238" s="175"/>
      <c r="M238" s="180"/>
      <c r="N238" s="181"/>
      <c r="O238" s="181"/>
      <c r="P238" s="181"/>
      <c r="Q238" s="181"/>
      <c r="R238" s="181"/>
      <c r="S238" s="181"/>
      <c r="T238" s="182"/>
      <c r="AT238" s="176" t="s">
        <v>207</v>
      </c>
      <c r="AU238" s="176" t="s">
        <v>99</v>
      </c>
      <c r="AV238" s="14" t="s">
        <v>103</v>
      </c>
      <c r="AW238" s="14" t="s">
        <v>36</v>
      </c>
      <c r="AX238" s="14" t="s">
        <v>82</v>
      </c>
      <c r="AY238" s="176" t="s">
        <v>198</v>
      </c>
    </row>
    <row r="239" spans="2:65" s="1" customFormat="1" ht="16.5" customHeight="1">
      <c r="B239" s="146"/>
      <c r="C239" s="147" t="s">
        <v>402</v>
      </c>
      <c r="D239" s="147" t="s">
        <v>202</v>
      </c>
      <c r="E239" s="148" t="s">
        <v>1120</v>
      </c>
      <c r="F239" s="149" t="s">
        <v>1121</v>
      </c>
      <c r="G239" s="150" t="s">
        <v>242</v>
      </c>
      <c r="H239" s="151">
        <v>101.565</v>
      </c>
      <c r="I239" s="152"/>
      <c r="J239" s="153">
        <f>ROUND(I239*H239,2)</f>
        <v>0</v>
      </c>
      <c r="K239" s="149" t="s">
        <v>211</v>
      </c>
      <c r="L239" s="31"/>
      <c r="M239" s="154" t="s">
        <v>1</v>
      </c>
      <c r="N239" s="155" t="s">
        <v>46</v>
      </c>
      <c r="O239" s="50"/>
      <c r="P239" s="156">
        <f>O239*H239</f>
        <v>0</v>
      </c>
      <c r="Q239" s="156">
        <v>0</v>
      </c>
      <c r="R239" s="156">
        <f>Q239*H239</f>
        <v>0</v>
      </c>
      <c r="S239" s="156">
        <v>0</v>
      </c>
      <c r="T239" s="157">
        <f>S239*H239</f>
        <v>0</v>
      </c>
      <c r="AR239" s="17" t="s">
        <v>103</v>
      </c>
      <c r="AT239" s="17" t="s">
        <v>202</v>
      </c>
      <c r="AU239" s="17" t="s">
        <v>99</v>
      </c>
      <c r="AY239" s="17" t="s">
        <v>198</v>
      </c>
      <c r="BE239" s="158">
        <f>IF(N239="základní",J239,0)</f>
        <v>0</v>
      </c>
      <c r="BF239" s="158">
        <f>IF(N239="snížená",J239,0)</f>
        <v>0</v>
      </c>
      <c r="BG239" s="158">
        <f>IF(N239="zákl. přenesená",J239,0)</f>
        <v>0</v>
      </c>
      <c r="BH239" s="158">
        <f>IF(N239="sníž. přenesená",J239,0)</f>
        <v>0</v>
      </c>
      <c r="BI239" s="158">
        <f>IF(N239="nulová",J239,0)</f>
        <v>0</v>
      </c>
      <c r="BJ239" s="17" t="s">
        <v>82</v>
      </c>
      <c r="BK239" s="158">
        <f>ROUND(I239*H239,2)</f>
        <v>0</v>
      </c>
      <c r="BL239" s="17" t="s">
        <v>103</v>
      </c>
      <c r="BM239" s="17" t="s">
        <v>1684</v>
      </c>
    </row>
    <row r="240" spans="2:65" s="13" customFormat="1" ht="11.25">
      <c r="B240" s="168"/>
      <c r="D240" s="160" t="s">
        <v>207</v>
      </c>
      <c r="E240" s="169" t="s">
        <v>1</v>
      </c>
      <c r="F240" s="170" t="s">
        <v>399</v>
      </c>
      <c r="H240" s="169" t="s">
        <v>1</v>
      </c>
      <c r="I240" s="171"/>
      <c r="L240" s="168"/>
      <c r="M240" s="172"/>
      <c r="N240" s="173"/>
      <c r="O240" s="173"/>
      <c r="P240" s="173"/>
      <c r="Q240" s="173"/>
      <c r="R240" s="173"/>
      <c r="S240" s="173"/>
      <c r="T240" s="174"/>
      <c r="AT240" s="169" t="s">
        <v>207</v>
      </c>
      <c r="AU240" s="169" t="s">
        <v>99</v>
      </c>
      <c r="AV240" s="13" t="s">
        <v>82</v>
      </c>
      <c r="AW240" s="13" t="s">
        <v>36</v>
      </c>
      <c r="AX240" s="13" t="s">
        <v>75</v>
      </c>
      <c r="AY240" s="169" t="s">
        <v>198</v>
      </c>
    </row>
    <row r="241" spans="2:65" s="12" customFormat="1" ht="11.25">
      <c r="B241" s="159"/>
      <c r="D241" s="160" t="s">
        <v>207</v>
      </c>
      <c r="E241" s="161" t="s">
        <v>1</v>
      </c>
      <c r="F241" s="162" t="s">
        <v>1646</v>
      </c>
      <c r="H241" s="163">
        <v>101.565</v>
      </c>
      <c r="I241" s="164"/>
      <c r="L241" s="159"/>
      <c r="M241" s="165"/>
      <c r="N241" s="166"/>
      <c r="O241" s="166"/>
      <c r="P241" s="166"/>
      <c r="Q241" s="166"/>
      <c r="R241" s="166"/>
      <c r="S241" s="166"/>
      <c r="T241" s="167"/>
      <c r="AT241" s="161" t="s">
        <v>207</v>
      </c>
      <c r="AU241" s="161" t="s">
        <v>99</v>
      </c>
      <c r="AV241" s="12" t="s">
        <v>84</v>
      </c>
      <c r="AW241" s="12" t="s">
        <v>36</v>
      </c>
      <c r="AX241" s="12" t="s">
        <v>82</v>
      </c>
      <c r="AY241" s="161" t="s">
        <v>198</v>
      </c>
    </row>
    <row r="242" spans="2:65" s="1" customFormat="1" ht="16.5" customHeight="1">
      <c r="B242" s="146"/>
      <c r="C242" s="147" t="s">
        <v>409</v>
      </c>
      <c r="D242" s="147" t="s">
        <v>202</v>
      </c>
      <c r="E242" s="148" t="s">
        <v>403</v>
      </c>
      <c r="F242" s="149" t="s">
        <v>404</v>
      </c>
      <c r="G242" s="150" t="s">
        <v>242</v>
      </c>
      <c r="H242" s="151">
        <v>260.05</v>
      </c>
      <c r="I242" s="152"/>
      <c r="J242" s="153">
        <f>ROUND(I242*H242,2)</f>
        <v>0</v>
      </c>
      <c r="K242" s="149" t="s">
        <v>211</v>
      </c>
      <c r="L242" s="31"/>
      <c r="M242" s="154" t="s">
        <v>1</v>
      </c>
      <c r="N242" s="155" t="s">
        <v>46</v>
      </c>
      <c r="O242" s="50"/>
      <c r="P242" s="156">
        <f>O242*H242</f>
        <v>0</v>
      </c>
      <c r="Q242" s="156">
        <v>0</v>
      </c>
      <c r="R242" s="156">
        <f>Q242*H242</f>
        <v>0</v>
      </c>
      <c r="S242" s="156">
        <v>0</v>
      </c>
      <c r="T242" s="157">
        <f>S242*H242</f>
        <v>0</v>
      </c>
      <c r="AR242" s="17" t="s">
        <v>103</v>
      </c>
      <c r="AT242" s="17" t="s">
        <v>202</v>
      </c>
      <c r="AU242" s="17" t="s">
        <v>99</v>
      </c>
      <c r="AY242" s="17" t="s">
        <v>198</v>
      </c>
      <c r="BE242" s="158">
        <f>IF(N242="základní",J242,0)</f>
        <v>0</v>
      </c>
      <c r="BF242" s="158">
        <f>IF(N242="snížená",J242,0)</f>
        <v>0</v>
      </c>
      <c r="BG242" s="158">
        <f>IF(N242="zákl. přenesená",J242,0)</f>
        <v>0</v>
      </c>
      <c r="BH242" s="158">
        <f>IF(N242="sníž. přenesená",J242,0)</f>
        <v>0</v>
      </c>
      <c r="BI242" s="158">
        <f>IF(N242="nulová",J242,0)</f>
        <v>0</v>
      </c>
      <c r="BJ242" s="17" t="s">
        <v>82</v>
      </c>
      <c r="BK242" s="158">
        <f>ROUND(I242*H242,2)</f>
        <v>0</v>
      </c>
      <c r="BL242" s="17" t="s">
        <v>103</v>
      </c>
      <c r="BM242" s="17" t="s">
        <v>405</v>
      </c>
    </row>
    <row r="243" spans="2:65" s="13" customFormat="1" ht="11.25">
      <c r="B243" s="168"/>
      <c r="D243" s="160" t="s">
        <v>207</v>
      </c>
      <c r="E243" s="169" t="s">
        <v>1</v>
      </c>
      <c r="F243" s="170" t="s">
        <v>399</v>
      </c>
      <c r="H243" s="169" t="s">
        <v>1</v>
      </c>
      <c r="I243" s="171"/>
      <c r="L243" s="168"/>
      <c r="M243" s="172"/>
      <c r="N243" s="173"/>
      <c r="O243" s="173"/>
      <c r="P243" s="173"/>
      <c r="Q243" s="173"/>
      <c r="R243" s="173"/>
      <c r="S243" s="173"/>
      <c r="T243" s="174"/>
      <c r="AT243" s="169" t="s">
        <v>207</v>
      </c>
      <c r="AU243" s="169" t="s">
        <v>99</v>
      </c>
      <c r="AV243" s="13" t="s">
        <v>82</v>
      </c>
      <c r="AW243" s="13" t="s">
        <v>36</v>
      </c>
      <c r="AX243" s="13" t="s">
        <v>75</v>
      </c>
      <c r="AY243" s="169" t="s">
        <v>198</v>
      </c>
    </row>
    <row r="244" spans="2:65" s="12" customFormat="1" ht="11.25">
      <c r="B244" s="159"/>
      <c r="D244" s="160" t="s">
        <v>207</v>
      </c>
      <c r="E244" s="161" t="s">
        <v>1</v>
      </c>
      <c r="F244" s="162" t="s">
        <v>1685</v>
      </c>
      <c r="H244" s="163">
        <v>15.225</v>
      </c>
      <c r="I244" s="164"/>
      <c r="L244" s="159"/>
      <c r="M244" s="165"/>
      <c r="N244" s="166"/>
      <c r="O244" s="166"/>
      <c r="P244" s="166"/>
      <c r="Q244" s="166"/>
      <c r="R244" s="166"/>
      <c r="S244" s="166"/>
      <c r="T244" s="167"/>
      <c r="AT244" s="161" t="s">
        <v>207</v>
      </c>
      <c r="AU244" s="161" t="s">
        <v>99</v>
      </c>
      <c r="AV244" s="12" t="s">
        <v>84</v>
      </c>
      <c r="AW244" s="12" t="s">
        <v>36</v>
      </c>
      <c r="AX244" s="12" t="s">
        <v>75</v>
      </c>
      <c r="AY244" s="161" t="s">
        <v>198</v>
      </c>
    </row>
    <row r="245" spans="2:65" s="12" customFormat="1" ht="11.25">
      <c r="B245" s="159"/>
      <c r="D245" s="160" t="s">
        <v>207</v>
      </c>
      <c r="E245" s="161" t="s">
        <v>1</v>
      </c>
      <c r="F245" s="162" t="s">
        <v>1686</v>
      </c>
      <c r="H245" s="163">
        <v>143.32499999999999</v>
      </c>
      <c r="I245" s="164"/>
      <c r="L245" s="159"/>
      <c r="M245" s="165"/>
      <c r="N245" s="166"/>
      <c r="O245" s="166"/>
      <c r="P245" s="166"/>
      <c r="Q245" s="166"/>
      <c r="R245" s="166"/>
      <c r="S245" s="166"/>
      <c r="T245" s="167"/>
      <c r="AT245" s="161" t="s">
        <v>207</v>
      </c>
      <c r="AU245" s="161" t="s">
        <v>99</v>
      </c>
      <c r="AV245" s="12" t="s">
        <v>84</v>
      </c>
      <c r="AW245" s="12" t="s">
        <v>36</v>
      </c>
      <c r="AX245" s="12" t="s">
        <v>75</v>
      </c>
      <c r="AY245" s="161" t="s">
        <v>198</v>
      </c>
    </row>
    <row r="246" spans="2:65" s="13" customFormat="1" ht="11.25">
      <c r="B246" s="168"/>
      <c r="D246" s="160" t="s">
        <v>207</v>
      </c>
      <c r="E246" s="169" t="s">
        <v>1</v>
      </c>
      <c r="F246" s="170" t="s">
        <v>407</v>
      </c>
      <c r="H246" s="169" t="s">
        <v>1</v>
      </c>
      <c r="I246" s="171"/>
      <c r="L246" s="168"/>
      <c r="M246" s="172"/>
      <c r="N246" s="173"/>
      <c r="O246" s="173"/>
      <c r="P246" s="173"/>
      <c r="Q246" s="173"/>
      <c r="R246" s="173"/>
      <c r="S246" s="173"/>
      <c r="T246" s="174"/>
      <c r="AT246" s="169" t="s">
        <v>207</v>
      </c>
      <c r="AU246" s="169" t="s">
        <v>99</v>
      </c>
      <c r="AV246" s="13" t="s">
        <v>82</v>
      </c>
      <c r="AW246" s="13" t="s">
        <v>36</v>
      </c>
      <c r="AX246" s="13" t="s">
        <v>75</v>
      </c>
      <c r="AY246" s="169" t="s">
        <v>198</v>
      </c>
    </row>
    <row r="247" spans="2:65" s="12" customFormat="1" ht="11.25">
      <c r="B247" s="159"/>
      <c r="D247" s="160" t="s">
        <v>207</v>
      </c>
      <c r="E247" s="161" t="s">
        <v>1</v>
      </c>
      <c r="F247" s="162" t="s">
        <v>1687</v>
      </c>
      <c r="H247" s="163">
        <v>101.5</v>
      </c>
      <c r="I247" s="164"/>
      <c r="L247" s="159"/>
      <c r="M247" s="165"/>
      <c r="N247" s="166"/>
      <c r="O247" s="166"/>
      <c r="P247" s="166"/>
      <c r="Q247" s="166"/>
      <c r="R247" s="166"/>
      <c r="S247" s="166"/>
      <c r="T247" s="167"/>
      <c r="AT247" s="161" t="s">
        <v>207</v>
      </c>
      <c r="AU247" s="161" t="s">
        <v>99</v>
      </c>
      <c r="AV247" s="12" t="s">
        <v>84</v>
      </c>
      <c r="AW247" s="12" t="s">
        <v>36</v>
      </c>
      <c r="AX247" s="12" t="s">
        <v>75</v>
      </c>
      <c r="AY247" s="161" t="s">
        <v>198</v>
      </c>
    </row>
    <row r="248" spans="2:65" s="14" customFormat="1" ht="11.25">
      <c r="B248" s="175"/>
      <c r="D248" s="160" t="s">
        <v>207</v>
      </c>
      <c r="E248" s="176" t="s">
        <v>1</v>
      </c>
      <c r="F248" s="177" t="s">
        <v>227</v>
      </c>
      <c r="H248" s="178">
        <v>260.05</v>
      </c>
      <c r="I248" s="179"/>
      <c r="L248" s="175"/>
      <c r="M248" s="180"/>
      <c r="N248" s="181"/>
      <c r="O248" s="181"/>
      <c r="P248" s="181"/>
      <c r="Q248" s="181"/>
      <c r="R248" s="181"/>
      <c r="S248" s="181"/>
      <c r="T248" s="182"/>
      <c r="AT248" s="176" t="s">
        <v>207</v>
      </c>
      <c r="AU248" s="176" t="s">
        <v>99</v>
      </c>
      <c r="AV248" s="14" t="s">
        <v>103</v>
      </c>
      <c r="AW248" s="14" t="s">
        <v>36</v>
      </c>
      <c r="AX248" s="14" t="s">
        <v>82</v>
      </c>
      <c r="AY248" s="176" t="s">
        <v>198</v>
      </c>
    </row>
    <row r="249" spans="2:65" s="1" customFormat="1" ht="16.5" customHeight="1">
      <c r="B249" s="146"/>
      <c r="C249" s="147" t="s">
        <v>415</v>
      </c>
      <c r="D249" s="147" t="s">
        <v>202</v>
      </c>
      <c r="E249" s="148" t="s">
        <v>1125</v>
      </c>
      <c r="F249" s="149" t="s">
        <v>1126</v>
      </c>
      <c r="G249" s="150" t="s">
        <v>242</v>
      </c>
      <c r="H249" s="151">
        <v>96.075000000000003</v>
      </c>
      <c r="I249" s="152"/>
      <c r="J249" s="153">
        <f>ROUND(I249*H249,2)</f>
        <v>0</v>
      </c>
      <c r="K249" s="149" t="s">
        <v>211</v>
      </c>
      <c r="L249" s="31"/>
      <c r="M249" s="154" t="s">
        <v>1</v>
      </c>
      <c r="N249" s="155" t="s">
        <v>46</v>
      </c>
      <c r="O249" s="50"/>
      <c r="P249" s="156">
        <f>O249*H249</f>
        <v>0</v>
      </c>
      <c r="Q249" s="156">
        <v>0</v>
      </c>
      <c r="R249" s="156">
        <f>Q249*H249</f>
        <v>0</v>
      </c>
      <c r="S249" s="156">
        <v>0</v>
      </c>
      <c r="T249" s="157">
        <f>S249*H249</f>
        <v>0</v>
      </c>
      <c r="AR249" s="17" t="s">
        <v>103</v>
      </c>
      <c r="AT249" s="17" t="s">
        <v>202</v>
      </c>
      <c r="AU249" s="17" t="s">
        <v>99</v>
      </c>
      <c r="AY249" s="17" t="s">
        <v>198</v>
      </c>
      <c r="BE249" s="158">
        <f>IF(N249="základní",J249,0)</f>
        <v>0</v>
      </c>
      <c r="BF249" s="158">
        <f>IF(N249="snížená",J249,0)</f>
        <v>0</v>
      </c>
      <c r="BG249" s="158">
        <f>IF(N249="zákl. přenesená",J249,0)</f>
        <v>0</v>
      </c>
      <c r="BH249" s="158">
        <f>IF(N249="sníž. přenesená",J249,0)</f>
        <v>0</v>
      </c>
      <c r="BI249" s="158">
        <f>IF(N249="nulová",J249,0)</f>
        <v>0</v>
      </c>
      <c r="BJ249" s="17" t="s">
        <v>82</v>
      </c>
      <c r="BK249" s="158">
        <f>ROUND(I249*H249,2)</f>
        <v>0</v>
      </c>
      <c r="BL249" s="17" t="s">
        <v>103</v>
      </c>
      <c r="BM249" s="17" t="s">
        <v>1688</v>
      </c>
    </row>
    <row r="250" spans="2:65" s="13" customFormat="1" ht="11.25">
      <c r="B250" s="168"/>
      <c r="D250" s="160" t="s">
        <v>207</v>
      </c>
      <c r="E250" s="169" t="s">
        <v>1</v>
      </c>
      <c r="F250" s="170" t="s">
        <v>399</v>
      </c>
      <c r="H250" s="169" t="s">
        <v>1</v>
      </c>
      <c r="I250" s="171"/>
      <c r="L250" s="168"/>
      <c r="M250" s="172"/>
      <c r="N250" s="173"/>
      <c r="O250" s="173"/>
      <c r="P250" s="173"/>
      <c r="Q250" s="173"/>
      <c r="R250" s="173"/>
      <c r="S250" s="173"/>
      <c r="T250" s="174"/>
      <c r="AT250" s="169" t="s">
        <v>207</v>
      </c>
      <c r="AU250" s="169" t="s">
        <v>99</v>
      </c>
      <c r="AV250" s="13" t="s">
        <v>82</v>
      </c>
      <c r="AW250" s="13" t="s">
        <v>36</v>
      </c>
      <c r="AX250" s="13" t="s">
        <v>75</v>
      </c>
      <c r="AY250" s="169" t="s">
        <v>198</v>
      </c>
    </row>
    <row r="251" spans="2:65" s="12" customFormat="1" ht="11.25">
      <c r="B251" s="159"/>
      <c r="D251" s="160" t="s">
        <v>207</v>
      </c>
      <c r="E251" s="161" t="s">
        <v>1</v>
      </c>
      <c r="F251" s="162" t="s">
        <v>1689</v>
      </c>
      <c r="H251" s="163">
        <v>96.075000000000003</v>
      </c>
      <c r="I251" s="164"/>
      <c r="L251" s="159"/>
      <c r="M251" s="165"/>
      <c r="N251" s="166"/>
      <c r="O251" s="166"/>
      <c r="P251" s="166"/>
      <c r="Q251" s="166"/>
      <c r="R251" s="166"/>
      <c r="S251" s="166"/>
      <c r="T251" s="167"/>
      <c r="AT251" s="161" t="s">
        <v>207</v>
      </c>
      <c r="AU251" s="161" t="s">
        <v>99</v>
      </c>
      <c r="AV251" s="12" t="s">
        <v>84</v>
      </c>
      <c r="AW251" s="12" t="s">
        <v>36</v>
      </c>
      <c r="AX251" s="12" t="s">
        <v>82</v>
      </c>
      <c r="AY251" s="161" t="s">
        <v>198</v>
      </c>
    </row>
    <row r="252" spans="2:65" s="1" customFormat="1" ht="16.5" customHeight="1">
      <c r="B252" s="146"/>
      <c r="C252" s="147" t="s">
        <v>422</v>
      </c>
      <c r="D252" s="147" t="s">
        <v>202</v>
      </c>
      <c r="E252" s="148" t="s">
        <v>410</v>
      </c>
      <c r="F252" s="149" t="s">
        <v>411</v>
      </c>
      <c r="G252" s="150" t="s">
        <v>242</v>
      </c>
      <c r="H252" s="151">
        <v>490.62</v>
      </c>
      <c r="I252" s="152"/>
      <c r="J252" s="153">
        <f>ROUND(I252*H252,2)</f>
        <v>0</v>
      </c>
      <c r="K252" s="149" t="s">
        <v>211</v>
      </c>
      <c r="L252" s="31"/>
      <c r="M252" s="154" t="s">
        <v>1</v>
      </c>
      <c r="N252" s="155" t="s">
        <v>46</v>
      </c>
      <c r="O252" s="50"/>
      <c r="P252" s="156">
        <f>O252*H252</f>
        <v>0</v>
      </c>
      <c r="Q252" s="156">
        <v>0</v>
      </c>
      <c r="R252" s="156">
        <f>Q252*H252</f>
        <v>0</v>
      </c>
      <c r="S252" s="156">
        <v>0</v>
      </c>
      <c r="T252" s="157">
        <f>S252*H252</f>
        <v>0</v>
      </c>
      <c r="AR252" s="17" t="s">
        <v>103</v>
      </c>
      <c r="AT252" s="17" t="s">
        <v>202</v>
      </c>
      <c r="AU252" s="17" t="s">
        <v>99</v>
      </c>
      <c r="AY252" s="17" t="s">
        <v>198</v>
      </c>
      <c r="BE252" s="158">
        <f>IF(N252="základní",J252,0)</f>
        <v>0</v>
      </c>
      <c r="BF252" s="158">
        <f>IF(N252="snížená",J252,0)</f>
        <v>0</v>
      </c>
      <c r="BG252" s="158">
        <f>IF(N252="zákl. přenesená",J252,0)</f>
        <v>0</v>
      </c>
      <c r="BH252" s="158">
        <f>IF(N252="sníž. přenesená",J252,0)</f>
        <v>0</v>
      </c>
      <c r="BI252" s="158">
        <f>IF(N252="nulová",J252,0)</f>
        <v>0</v>
      </c>
      <c r="BJ252" s="17" t="s">
        <v>82</v>
      </c>
      <c r="BK252" s="158">
        <f>ROUND(I252*H252,2)</f>
        <v>0</v>
      </c>
      <c r="BL252" s="17" t="s">
        <v>103</v>
      </c>
      <c r="BM252" s="17" t="s">
        <v>412</v>
      </c>
    </row>
    <row r="253" spans="2:65" s="13" customFormat="1" ht="11.25">
      <c r="B253" s="168"/>
      <c r="D253" s="160" t="s">
        <v>207</v>
      </c>
      <c r="E253" s="169" t="s">
        <v>1</v>
      </c>
      <c r="F253" s="170" t="s">
        <v>413</v>
      </c>
      <c r="H253" s="169" t="s">
        <v>1</v>
      </c>
      <c r="I253" s="171"/>
      <c r="L253" s="168"/>
      <c r="M253" s="172"/>
      <c r="N253" s="173"/>
      <c r="O253" s="173"/>
      <c r="P253" s="173"/>
      <c r="Q253" s="173"/>
      <c r="R253" s="173"/>
      <c r="S253" s="173"/>
      <c r="T253" s="174"/>
      <c r="AT253" s="169" t="s">
        <v>207</v>
      </c>
      <c r="AU253" s="169" t="s">
        <v>99</v>
      </c>
      <c r="AV253" s="13" t="s">
        <v>82</v>
      </c>
      <c r="AW253" s="13" t="s">
        <v>36</v>
      </c>
      <c r="AX253" s="13" t="s">
        <v>75</v>
      </c>
      <c r="AY253" s="169" t="s">
        <v>198</v>
      </c>
    </row>
    <row r="254" spans="2:65" s="12" customFormat="1" ht="11.25">
      <c r="B254" s="159"/>
      <c r="D254" s="160" t="s">
        <v>207</v>
      </c>
      <c r="E254" s="161" t="s">
        <v>1</v>
      </c>
      <c r="F254" s="162" t="s">
        <v>1690</v>
      </c>
      <c r="H254" s="163">
        <v>490.62</v>
      </c>
      <c r="I254" s="164"/>
      <c r="L254" s="159"/>
      <c r="M254" s="165"/>
      <c r="N254" s="166"/>
      <c r="O254" s="166"/>
      <c r="P254" s="166"/>
      <c r="Q254" s="166"/>
      <c r="R254" s="166"/>
      <c r="S254" s="166"/>
      <c r="T254" s="167"/>
      <c r="AT254" s="161" t="s">
        <v>207</v>
      </c>
      <c r="AU254" s="161" t="s">
        <v>99</v>
      </c>
      <c r="AV254" s="12" t="s">
        <v>84</v>
      </c>
      <c r="AW254" s="12" t="s">
        <v>36</v>
      </c>
      <c r="AX254" s="12" t="s">
        <v>82</v>
      </c>
      <c r="AY254" s="161" t="s">
        <v>198</v>
      </c>
    </row>
    <row r="255" spans="2:65" s="1" customFormat="1" ht="16.5" customHeight="1">
      <c r="B255" s="146"/>
      <c r="C255" s="147" t="s">
        <v>433</v>
      </c>
      <c r="D255" s="147" t="s">
        <v>202</v>
      </c>
      <c r="E255" s="148" t="s">
        <v>416</v>
      </c>
      <c r="F255" s="149" t="s">
        <v>417</v>
      </c>
      <c r="G255" s="150" t="s">
        <v>242</v>
      </c>
      <c r="H255" s="151">
        <v>5989.56</v>
      </c>
      <c r="I255" s="152"/>
      <c r="J255" s="153">
        <f>ROUND(I255*H255,2)</f>
        <v>0</v>
      </c>
      <c r="K255" s="149" t="s">
        <v>211</v>
      </c>
      <c r="L255" s="31"/>
      <c r="M255" s="154" t="s">
        <v>1</v>
      </c>
      <c r="N255" s="155" t="s">
        <v>46</v>
      </c>
      <c r="O255" s="50"/>
      <c r="P255" s="156">
        <f>O255*H255</f>
        <v>0</v>
      </c>
      <c r="Q255" s="156">
        <v>0</v>
      </c>
      <c r="R255" s="156">
        <f>Q255*H255</f>
        <v>0</v>
      </c>
      <c r="S255" s="156">
        <v>0</v>
      </c>
      <c r="T255" s="157">
        <f>S255*H255</f>
        <v>0</v>
      </c>
      <c r="AR255" s="17" t="s">
        <v>103</v>
      </c>
      <c r="AT255" s="17" t="s">
        <v>202</v>
      </c>
      <c r="AU255" s="17" t="s">
        <v>99</v>
      </c>
      <c r="AY255" s="17" t="s">
        <v>198</v>
      </c>
      <c r="BE255" s="158">
        <f>IF(N255="základní",J255,0)</f>
        <v>0</v>
      </c>
      <c r="BF255" s="158">
        <f>IF(N255="snížená",J255,0)</f>
        <v>0</v>
      </c>
      <c r="BG255" s="158">
        <f>IF(N255="zákl. přenesená",J255,0)</f>
        <v>0</v>
      </c>
      <c r="BH255" s="158">
        <f>IF(N255="sníž. přenesená",J255,0)</f>
        <v>0</v>
      </c>
      <c r="BI255" s="158">
        <f>IF(N255="nulová",J255,0)</f>
        <v>0</v>
      </c>
      <c r="BJ255" s="17" t="s">
        <v>82</v>
      </c>
      <c r="BK255" s="158">
        <f>ROUND(I255*H255,2)</f>
        <v>0</v>
      </c>
      <c r="BL255" s="17" t="s">
        <v>103</v>
      </c>
      <c r="BM255" s="17" t="s">
        <v>418</v>
      </c>
    </row>
    <row r="256" spans="2:65" s="13" customFormat="1" ht="11.25">
      <c r="B256" s="168"/>
      <c r="D256" s="160" t="s">
        <v>207</v>
      </c>
      <c r="E256" s="169" t="s">
        <v>1</v>
      </c>
      <c r="F256" s="170" t="s">
        <v>419</v>
      </c>
      <c r="H256" s="169" t="s">
        <v>1</v>
      </c>
      <c r="I256" s="171"/>
      <c r="L256" s="168"/>
      <c r="M256" s="172"/>
      <c r="N256" s="173"/>
      <c r="O256" s="173"/>
      <c r="P256" s="173"/>
      <c r="Q256" s="173"/>
      <c r="R256" s="173"/>
      <c r="S256" s="173"/>
      <c r="T256" s="174"/>
      <c r="AT256" s="169" t="s">
        <v>207</v>
      </c>
      <c r="AU256" s="169" t="s">
        <v>99</v>
      </c>
      <c r="AV256" s="13" t="s">
        <v>82</v>
      </c>
      <c r="AW256" s="13" t="s">
        <v>36</v>
      </c>
      <c r="AX256" s="13" t="s">
        <v>75</v>
      </c>
      <c r="AY256" s="169" t="s">
        <v>198</v>
      </c>
    </row>
    <row r="257" spans="2:65" s="12" customFormat="1" ht="11.25">
      <c r="B257" s="159"/>
      <c r="D257" s="160" t="s">
        <v>207</v>
      </c>
      <c r="E257" s="161" t="s">
        <v>1</v>
      </c>
      <c r="F257" s="162" t="s">
        <v>1691</v>
      </c>
      <c r="H257" s="163">
        <v>5451.21</v>
      </c>
      <c r="I257" s="164"/>
      <c r="L257" s="159"/>
      <c r="M257" s="165"/>
      <c r="N257" s="166"/>
      <c r="O257" s="166"/>
      <c r="P257" s="166"/>
      <c r="Q257" s="166"/>
      <c r="R257" s="166"/>
      <c r="S257" s="166"/>
      <c r="T257" s="167"/>
      <c r="AT257" s="161" t="s">
        <v>207</v>
      </c>
      <c r="AU257" s="161" t="s">
        <v>99</v>
      </c>
      <c r="AV257" s="12" t="s">
        <v>84</v>
      </c>
      <c r="AW257" s="12" t="s">
        <v>36</v>
      </c>
      <c r="AX257" s="12" t="s">
        <v>75</v>
      </c>
      <c r="AY257" s="161" t="s">
        <v>198</v>
      </c>
    </row>
    <row r="258" spans="2:65" s="12" customFormat="1" ht="11.25">
      <c r="B258" s="159"/>
      <c r="D258" s="160" t="s">
        <v>207</v>
      </c>
      <c r="E258" s="161" t="s">
        <v>1</v>
      </c>
      <c r="F258" s="162" t="s">
        <v>1692</v>
      </c>
      <c r="H258" s="163">
        <v>203.13</v>
      </c>
      <c r="I258" s="164"/>
      <c r="L258" s="159"/>
      <c r="M258" s="165"/>
      <c r="N258" s="166"/>
      <c r="O258" s="166"/>
      <c r="P258" s="166"/>
      <c r="Q258" s="166"/>
      <c r="R258" s="166"/>
      <c r="S258" s="166"/>
      <c r="T258" s="167"/>
      <c r="AT258" s="161" t="s">
        <v>207</v>
      </c>
      <c r="AU258" s="161" t="s">
        <v>99</v>
      </c>
      <c r="AV258" s="12" t="s">
        <v>84</v>
      </c>
      <c r="AW258" s="12" t="s">
        <v>36</v>
      </c>
      <c r="AX258" s="12" t="s">
        <v>75</v>
      </c>
      <c r="AY258" s="161" t="s">
        <v>198</v>
      </c>
    </row>
    <row r="259" spans="2:65" s="12" customFormat="1" ht="11.25">
      <c r="B259" s="159"/>
      <c r="D259" s="160" t="s">
        <v>207</v>
      </c>
      <c r="E259" s="161" t="s">
        <v>1</v>
      </c>
      <c r="F259" s="162" t="s">
        <v>1693</v>
      </c>
      <c r="H259" s="163">
        <v>32.19</v>
      </c>
      <c r="I259" s="164"/>
      <c r="L259" s="159"/>
      <c r="M259" s="165"/>
      <c r="N259" s="166"/>
      <c r="O259" s="166"/>
      <c r="P259" s="166"/>
      <c r="Q259" s="166"/>
      <c r="R259" s="166"/>
      <c r="S259" s="166"/>
      <c r="T259" s="167"/>
      <c r="AT259" s="161" t="s">
        <v>207</v>
      </c>
      <c r="AU259" s="161" t="s">
        <v>99</v>
      </c>
      <c r="AV259" s="12" t="s">
        <v>84</v>
      </c>
      <c r="AW259" s="12" t="s">
        <v>36</v>
      </c>
      <c r="AX259" s="12" t="s">
        <v>75</v>
      </c>
      <c r="AY259" s="161" t="s">
        <v>198</v>
      </c>
    </row>
    <row r="260" spans="2:65" s="12" customFormat="1" ht="11.25">
      <c r="B260" s="159"/>
      <c r="D260" s="160" t="s">
        <v>207</v>
      </c>
      <c r="E260" s="161" t="s">
        <v>1</v>
      </c>
      <c r="F260" s="162" t="s">
        <v>1694</v>
      </c>
      <c r="H260" s="163">
        <v>303.02999999999997</v>
      </c>
      <c r="I260" s="164"/>
      <c r="L260" s="159"/>
      <c r="M260" s="165"/>
      <c r="N260" s="166"/>
      <c r="O260" s="166"/>
      <c r="P260" s="166"/>
      <c r="Q260" s="166"/>
      <c r="R260" s="166"/>
      <c r="S260" s="166"/>
      <c r="T260" s="167"/>
      <c r="AT260" s="161" t="s">
        <v>207</v>
      </c>
      <c r="AU260" s="161" t="s">
        <v>99</v>
      </c>
      <c r="AV260" s="12" t="s">
        <v>84</v>
      </c>
      <c r="AW260" s="12" t="s">
        <v>36</v>
      </c>
      <c r="AX260" s="12" t="s">
        <v>75</v>
      </c>
      <c r="AY260" s="161" t="s">
        <v>198</v>
      </c>
    </row>
    <row r="261" spans="2:65" s="14" customFormat="1" ht="11.25">
      <c r="B261" s="175"/>
      <c r="D261" s="160" t="s">
        <v>207</v>
      </c>
      <c r="E261" s="176" t="s">
        <v>1</v>
      </c>
      <c r="F261" s="177" t="s">
        <v>227</v>
      </c>
      <c r="H261" s="178">
        <v>5989.56</v>
      </c>
      <c r="I261" s="179"/>
      <c r="L261" s="175"/>
      <c r="M261" s="180"/>
      <c r="N261" s="181"/>
      <c r="O261" s="181"/>
      <c r="P261" s="181"/>
      <c r="Q261" s="181"/>
      <c r="R261" s="181"/>
      <c r="S261" s="181"/>
      <c r="T261" s="182"/>
      <c r="AT261" s="176" t="s">
        <v>207</v>
      </c>
      <c r="AU261" s="176" t="s">
        <v>99</v>
      </c>
      <c r="AV261" s="14" t="s">
        <v>103</v>
      </c>
      <c r="AW261" s="14" t="s">
        <v>36</v>
      </c>
      <c r="AX261" s="14" t="s">
        <v>82</v>
      </c>
      <c r="AY261" s="176" t="s">
        <v>198</v>
      </c>
    </row>
    <row r="262" spans="2:65" s="1" customFormat="1" ht="16.5" customHeight="1">
      <c r="B262" s="146"/>
      <c r="C262" s="191" t="s">
        <v>439</v>
      </c>
      <c r="D262" s="191" t="s">
        <v>329</v>
      </c>
      <c r="E262" s="192" t="s">
        <v>423</v>
      </c>
      <c r="F262" s="193" t="s">
        <v>424</v>
      </c>
      <c r="G262" s="194" t="s">
        <v>236</v>
      </c>
      <c r="H262" s="195">
        <v>3115.1880000000001</v>
      </c>
      <c r="I262" s="196"/>
      <c r="J262" s="197">
        <f>ROUND(I262*H262,2)</f>
        <v>0</v>
      </c>
      <c r="K262" s="193" t="s">
        <v>211</v>
      </c>
      <c r="L262" s="198"/>
      <c r="M262" s="199" t="s">
        <v>1</v>
      </c>
      <c r="N262" s="200" t="s">
        <v>46</v>
      </c>
      <c r="O262" s="50"/>
      <c r="P262" s="156">
        <f>O262*H262</f>
        <v>0</v>
      </c>
      <c r="Q262" s="156">
        <v>1</v>
      </c>
      <c r="R262" s="156">
        <f>Q262*H262</f>
        <v>3115.1880000000001</v>
      </c>
      <c r="S262" s="156">
        <v>0</v>
      </c>
      <c r="T262" s="157">
        <f>S262*H262</f>
        <v>0</v>
      </c>
      <c r="AR262" s="17" t="s">
        <v>250</v>
      </c>
      <c r="AT262" s="17" t="s">
        <v>329</v>
      </c>
      <c r="AU262" s="17" t="s">
        <v>99</v>
      </c>
      <c r="AY262" s="17" t="s">
        <v>198</v>
      </c>
      <c r="BE262" s="158">
        <f>IF(N262="základní",J262,0)</f>
        <v>0</v>
      </c>
      <c r="BF262" s="158">
        <f>IF(N262="snížená",J262,0)</f>
        <v>0</v>
      </c>
      <c r="BG262" s="158">
        <f>IF(N262="zákl. přenesená",J262,0)</f>
        <v>0</v>
      </c>
      <c r="BH262" s="158">
        <f>IF(N262="sníž. přenesená",J262,0)</f>
        <v>0</v>
      </c>
      <c r="BI262" s="158">
        <f>IF(N262="nulová",J262,0)</f>
        <v>0</v>
      </c>
      <c r="BJ262" s="17" t="s">
        <v>82</v>
      </c>
      <c r="BK262" s="158">
        <f>ROUND(I262*H262,2)</f>
        <v>0</v>
      </c>
      <c r="BL262" s="17" t="s">
        <v>103</v>
      </c>
      <c r="BM262" s="17" t="s">
        <v>425</v>
      </c>
    </row>
    <row r="263" spans="2:65" s="13" customFormat="1" ht="11.25">
      <c r="B263" s="168"/>
      <c r="D263" s="160" t="s">
        <v>207</v>
      </c>
      <c r="E263" s="169" t="s">
        <v>1</v>
      </c>
      <c r="F263" s="170" t="s">
        <v>426</v>
      </c>
      <c r="H263" s="169" t="s">
        <v>1</v>
      </c>
      <c r="I263" s="171"/>
      <c r="L263" s="168"/>
      <c r="M263" s="172"/>
      <c r="N263" s="173"/>
      <c r="O263" s="173"/>
      <c r="P263" s="173"/>
      <c r="Q263" s="173"/>
      <c r="R263" s="173"/>
      <c r="S263" s="173"/>
      <c r="T263" s="174"/>
      <c r="AT263" s="169" t="s">
        <v>207</v>
      </c>
      <c r="AU263" s="169" t="s">
        <v>99</v>
      </c>
      <c r="AV263" s="13" t="s">
        <v>82</v>
      </c>
      <c r="AW263" s="13" t="s">
        <v>36</v>
      </c>
      <c r="AX263" s="13" t="s">
        <v>75</v>
      </c>
      <c r="AY263" s="169" t="s">
        <v>198</v>
      </c>
    </row>
    <row r="264" spans="2:65" s="12" customFormat="1" ht="11.25">
      <c r="B264" s="159"/>
      <c r="D264" s="160" t="s">
        <v>207</v>
      </c>
      <c r="E264" s="161" t="s">
        <v>1</v>
      </c>
      <c r="F264" s="162" t="s">
        <v>1695</v>
      </c>
      <c r="H264" s="163">
        <v>180.303</v>
      </c>
      <c r="I264" s="164"/>
      <c r="L264" s="159"/>
      <c r="M264" s="165"/>
      <c r="N264" s="166"/>
      <c r="O264" s="166"/>
      <c r="P264" s="166"/>
      <c r="Q264" s="166"/>
      <c r="R264" s="166"/>
      <c r="S264" s="166"/>
      <c r="T264" s="167"/>
      <c r="AT264" s="161" t="s">
        <v>207</v>
      </c>
      <c r="AU264" s="161" t="s">
        <v>99</v>
      </c>
      <c r="AV264" s="12" t="s">
        <v>84</v>
      </c>
      <c r="AW264" s="12" t="s">
        <v>36</v>
      </c>
      <c r="AX264" s="12" t="s">
        <v>75</v>
      </c>
      <c r="AY264" s="161" t="s">
        <v>198</v>
      </c>
    </row>
    <row r="265" spans="2:65" s="13" customFormat="1" ht="11.25">
      <c r="B265" s="168"/>
      <c r="D265" s="160" t="s">
        <v>207</v>
      </c>
      <c r="E265" s="169" t="s">
        <v>1</v>
      </c>
      <c r="F265" s="170" t="s">
        <v>428</v>
      </c>
      <c r="H265" s="169" t="s">
        <v>1</v>
      </c>
      <c r="I265" s="171"/>
      <c r="L265" s="168"/>
      <c r="M265" s="172"/>
      <c r="N265" s="173"/>
      <c r="O265" s="173"/>
      <c r="P265" s="173"/>
      <c r="Q265" s="173"/>
      <c r="R265" s="173"/>
      <c r="S265" s="173"/>
      <c r="T265" s="174"/>
      <c r="AT265" s="169" t="s">
        <v>207</v>
      </c>
      <c r="AU265" s="169" t="s">
        <v>99</v>
      </c>
      <c r="AV265" s="13" t="s">
        <v>82</v>
      </c>
      <c r="AW265" s="13" t="s">
        <v>36</v>
      </c>
      <c r="AX265" s="13" t="s">
        <v>75</v>
      </c>
      <c r="AY265" s="169" t="s">
        <v>198</v>
      </c>
    </row>
    <row r="266" spans="2:65" s="12" customFormat="1" ht="11.25">
      <c r="B266" s="159"/>
      <c r="D266" s="160" t="s">
        <v>207</v>
      </c>
      <c r="E266" s="161" t="s">
        <v>1</v>
      </c>
      <c r="F266" s="162" t="s">
        <v>1696</v>
      </c>
      <c r="H266" s="163">
        <v>2671.0929999999998</v>
      </c>
      <c r="I266" s="164"/>
      <c r="L266" s="159"/>
      <c r="M266" s="165"/>
      <c r="N266" s="166"/>
      <c r="O266" s="166"/>
      <c r="P266" s="166"/>
      <c r="Q266" s="166"/>
      <c r="R266" s="166"/>
      <c r="S266" s="166"/>
      <c r="T266" s="167"/>
      <c r="AT266" s="161" t="s">
        <v>207</v>
      </c>
      <c r="AU266" s="161" t="s">
        <v>99</v>
      </c>
      <c r="AV266" s="12" t="s">
        <v>84</v>
      </c>
      <c r="AW266" s="12" t="s">
        <v>36</v>
      </c>
      <c r="AX266" s="12" t="s">
        <v>75</v>
      </c>
      <c r="AY266" s="161" t="s">
        <v>198</v>
      </c>
    </row>
    <row r="267" spans="2:65" s="12" customFormat="1" ht="11.25">
      <c r="B267" s="159"/>
      <c r="D267" s="160" t="s">
        <v>207</v>
      </c>
      <c r="E267" s="161" t="s">
        <v>1</v>
      </c>
      <c r="F267" s="162" t="s">
        <v>1697</v>
      </c>
      <c r="H267" s="163">
        <v>99.534000000000006</v>
      </c>
      <c r="I267" s="164"/>
      <c r="L267" s="159"/>
      <c r="M267" s="165"/>
      <c r="N267" s="166"/>
      <c r="O267" s="166"/>
      <c r="P267" s="166"/>
      <c r="Q267" s="166"/>
      <c r="R267" s="166"/>
      <c r="S267" s="166"/>
      <c r="T267" s="167"/>
      <c r="AT267" s="161" t="s">
        <v>207</v>
      </c>
      <c r="AU267" s="161" t="s">
        <v>99</v>
      </c>
      <c r="AV267" s="12" t="s">
        <v>84</v>
      </c>
      <c r="AW267" s="12" t="s">
        <v>36</v>
      </c>
      <c r="AX267" s="12" t="s">
        <v>75</v>
      </c>
      <c r="AY267" s="161" t="s">
        <v>198</v>
      </c>
    </row>
    <row r="268" spans="2:65" s="12" customFormat="1" ht="11.25">
      <c r="B268" s="159"/>
      <c r="D268" s="160" t="s">
        <v>207</v>
      </c>
      <c r="E268" s="161" t="s">
        <v>1</v>
      </c>
      <c r="F268" s="162" t="s">
        <v>1698</v>
      </c>
      <c r="H268" s="163">
        <v>15.773</v>
      </c>
      <c r="I268" s="164"/>
      <c r="L268" s="159"/>
      <c r="M268" s="165"/>
      <c r="N268" s="166"/>
      <c r="O268" s="166"/>
      <c r="P268" s="166"/>
      <c r="Q268" s="166"/>
      <c r="R268" s="166"/>
      <c r="S268" s="166"/>
      <c r="T268" s="167"/>
      <c r="AT268" s="161" t="s">
        <v>207</v>
      </c>
      <c r="AU268" s="161" t="s">
        <v>99</v>
      </c>
      <c r="AV268" s="12" t="s">
        <v>84</v>
      </c>
      <c r="AW268" s="12" t="s">
        <v>36</v>
      </c>
      <c r="AX268" s="12" t="s">
        <v>75</v>
      </c>
      <c r="AY268" s="161" t="s">
        <v>198</v>
      </c>
    </row>
    <row r="269" spans="2:65" s="12" customFormat="1" ht="11.25">
      <c r="B269" s="159"/>
      <c r="D269" s="160" t="s">
        <v>207</v>
      </c>
      <c r="E269" s="161" t="s">
        <v>1</v>
      </c>
      <c r="F269" s="162" t="s">
        <v>1699</v>
      </c>
      <c r="H269" s="163">
        <v>148.48500000000001</v>
      </c>
      <c r="I269" s="164"/>
      <c r="L269" s="159"/>
      <c r="M269" s="165"/>
      <c r="N269" s="166"/>
      <c r="O269" s="166"/>
      <c r="P269" s="166"/>
      <c r="Q269" s="166"/>
      <c r="R269" s="166"/>
      <c r="S269" s="166"/>
      <c r="T269" s="167"/>
      <c r="AT269" s="161" t="s">
        <v>207</v>
      </c>
      <c r="AU269" s="161" t="s">
        <v>99</v>
      </c>
      <c r="AV269" s="12" t="s">
        <v>84</v>
      </c>
      <c r="AW269" s="12" t="s">
        <v>36</v>
      </c>
      <c r="AX269" s="12" t="s">
        <v>75</v>
      </c>
      <c r="AY269" s="161" t="s">
        <v>198</v>
      </c>
    </row>
    <row r="270" spans="2:65" s="14" customFormat="1" ht="11.25">
      <c r="B270" s="175"/>
      <c r="D270" s="160" t="s">
        <v>207</v>
      </c>
      <c r="E270" s="176" t="s">
        <v>1</v>
      </c>
      <c r="F270" s="177" t="s">
        <v>227</v>
      </c>
      <c r="H270" s="178">
        <v>3115.1880000000001</v>
      </c>
      <c r="I270" s="179"/>
      <c r="L270" s="175"/>
      <c r="M270" s="180"/>
      <c r="N270" s="181"/>
      <c r="O270" s="181"/>
      <c r="P270" s="181"/>
      <c r="Q270" s="181"/>
      <c r="R270" s="181"/>
      <c r="S270" s="181"/>
      <c r="T270" s="182"/>
      <c r="AT270" s="176" t="s">
        <v>207</v>
      </c>
      <c r="AU270" s="176" t="s">
        <v>99</v>
      </c>
      <c r="AV270" s="14" t="s">
        <v>103</v>
      </c>
      <c r="AW270" s="14" t="s">
        <v>36</v>
      </c>
      <c r="AX270" s="14" t="s">
        <v>82</v>
      </c>
      <c r="AY270" s="176" t="s">
        <v>198</v>
      </c>
    </row>
    <row r="271" spans="2:65" s="11" customFormat="1" ht="20.85" customHeight="1">
      <c r="B271" s="133"/>
      <c r="D271" s="134" t="s">
        <v>74</v>
      </c>
      <c r="E271" s="144" t="s">
        <v>431</v>
      </c>
      <c r="F271" s="144" t="s">
        <v>432</v>
      </c>
      <c r="I271" s="136"/>
      <c r="J271" s="145">
        <f>BK271</f>
        <v>0</v>
      </c>
      <c r="L271" s="133"/>
      <c r="M271" s="138"/>
      <c r="N271" s="139"/>
      <c r="O271" s="139"/>
      <c r="P271" s="140">
        <f>SUM(P272:P285)</f>
        <v>0</v>
      </c>
      <c r="Q271" s="139"/>
      <c r="R271" s="140">
        <f>SUM(R272:R285)</f>
        <v>0</v>
      </c>
      <c r="S271" s="139"/>
      <c r="T271" s="141">
        <f>SUM(T272:T285)</f>
        <v>0</v>
      </c>
      <c r="AR271" s="134" t="s">
        <v>82</v>
      </c>
      <c r="AT271" s="142" t="s">
        <v>74</v>
      </c>
      <c r="AU271" s="142" t="s">
        <v>84</v>
      </c>
      <c r="AY271" s="134" t="s">
        <v>198</v>
      </c>
      <c r="BK271" s="143">
        <f>SUM(BK272:BK285)</f>
        <v>0</v>
      </c>
    </row>
    <row r="272" spans="2:65" s="1" customFormat="1" ht="16.5" customHeight="1">
      <c r="B272" s="146"/>
      <c r="C272" s="147" t="s">
        <v>444</v>
      </c>
      <c r="D272" s="147" t="s">
        <v>202</v>
      </c>
      <c r="E272" s="148" t="s">
        <v>434</v>
      </c>
      <c r="F272" s="149" t="s">
        <v>435</v>
      </c>
      <c r="G272" s="150" t="s">
        <v>242</v>
      </c>
      <c r="H272" s="151">
        <v>2543</v>
      </c>
      <c r="I272" s="152"/>
      <c r="J272" s="153">
        <f>ROUND(I272*H272,2)</f>
        <v>0</v>
      </c>
      <c r="K272" s="149" t="s">
        <v>211</v>
      </c>
      <c r="L272" s="31"/>
      <c r="M272" s="154" t="s">
        <v>1</v>
      </c>
      <c r="N272" s="155" t="s">
        <v>46</v>
      </c>
      <c r="O272" s="50"/>
      <c r="P272" s="156">
        <f>O272*H272</f>
        <v>0</v>
      </c>
      <c r="Q272" s="156">
        <v>0</v>
      </c>
      <c r="R272" s="156">
        <f>Q272*H272</f>
        <v>0</v>
      </c>
      <c r="S272" s="156">
        <v>0</v>
      </c>
      <c r="T272" s="157">
        <f>S272*H272</f>
        <v>0</v>
      </c>
      <c r="AR272" s="17" t="s">
        <v>103</v>
      </c>
      <c r="AT272" s="17" t="s">
        <v>202</v>
      </c>
      <c r="AU272" s="17" t="s">
        <v>99</v>
      </c>
      <c r="AY272" s="17" t="s">
        <v>198</v>
      </c>
      <c r="BE272" s="158">
        <f>IF(N272="základní",J272,0)</f>
        <v>0</v>
      </c>
      <c r="BF272" s="158">
        <f>IF(N272="snížená",J272,0)</f>
        <v>0</v>
      </c>
      <c r="BG272" s="158">
        <f>IF(N272="zákl. přenesená",J272,0)</f>
        <v>0</v>
      </c>
      <c r="BH272" s="158">
        <f>IF(N272="sníž. přenesená",J272,0)</f>
        <v>0</v>
      </c>
      <c r="BI272" s="158">
        <f>IF(N272="nulová",J272,0)</f>
        <v>0</v>
      </c>
      <c r="BJ272" s="17" t="s">
        <v>82</v>
      </c>
      <c r="BK272" s="158">
        <f>ROUND(I272*H272,2)</f>
        <v>0</v>
      </c>
      <c r="BL272" s="17" t="s">
        <v>103</v>
      </c>
      <c r="BM272" s="17" t="s">
        <v>436</v>
      </c>
    </row>
    <row r="273" spans="2:65" s="12" customFormat="1" ht="11.25">
      <c r="B273" s="159"/>
      <c r="D273" s="160" t="s">
        <v>207</v>
      </c>
      <c r="E273" s="161" t="s">
        <v>1</v>
      </c>
      <c r="F273" s="162" t="s">
        <v>1700</v>
      </c>
      <c r="H273" s="163">
        <v>2455.5</v>
      </c>
      <c r="I273" s="164"/>
      <c r="L273" s="159"/>
      <c r="M273" s="165"/>
      <c r="N273" s="166"/>
      <c r="O273" s="166"/>
      <c r="P273" s="166"/>
      <c r="Q273" s="166"/>
      <c r="R273" s="166"/>
      <c r="S273" s="166"/>
      <c r="T273" s="167"/>
      <c r="AT273" s="161" t="s">
        <v>207</v>
      </c>
      <c r="AU273" s="161" t="s">
        <v>99</v>
      </c>
      <c r="AV273" s="12" t="s">
        <v>84</v>
      </c>
      <c r="AW273" s="12" t="s">
        <v>36</v>
      </c>
      <c r="AX273" s="12" t="s">
        <v>75</v>
      </c>
      <c r="AY273" s="161" t="s">
        <v>198</v>
      </c>
    </row>
    <row r="274" spans="2:65" s="12" customFormat="1" ht="11.25">
      <c r="B274" s="159"/>
      <c r="D274" s="160" t="s">
        <v>207</v>
      </c>
      <c r="E274" s="161" t="s">
        <v>1</v>
      </c>
      <c r="F274" s="162" t="s">
        <v>1701</v>
      </c>
      <c r="H274" s="163">
        <v>87.5</v>
      </c>
      <c r="I274" s="164"/>
      <c r="L274" s="159"/>
      <c r="M274" s="165"/>
      <c r="N274" s="166"/>
      <c r="O274" s="166"/>
      <c r="P274" s="166"/>
      <c r="Q274" s="166"/>
      <c r="R274" s="166"/>
      <c r="S274" s="166"/>
      <c r="T274" s="167"/>
      <c r="AT274" s="161" t="s">
        <v>207</v>
      </c>
      <c r="AU274" s="161" t="s">
        <v>99</v>
      </c>
      <c r="AV274" s="12" t="s">
        <v>84</v>
      </c>
      <c r="AW274" s="12" t="s">
        <v>36</v>
      </c>
      <c r="AX274" s="12" t="s">
        <v>75</v>
      </c>
      <c r="AY274" s="161" t="s">
        <v>198</v>
      </c>
    </row>
    <row r="275" spans="2:65" s="14" customFormat="1" ht="11.25">
      <c r="B275" s="175"/>
      <c r="D275" s="160" t="s">
        <v>207</v>
      </c>
      <c r="E275" s="176" t="s">
        <v>1</v>
      </c>
      <c r="F275" s="177" t="s">
        <v>227</v>
      </c>
      <c r="H275" s="178">
        <v>2543</v>
      </c>
      <c r="I275" s="179"/>
      <c r="L275" s="175"/>
      <c r="M275" s="180"/>
      <c r="N275" s="181"/>
      <c r="O275" s="181"/>
      <c r="P275" s="181"/>
      <c r="Q275" s="181"/>
      <c r="R275" s="181"/>
      <c r="S275" s="181"/>
      <c r="T275" s="182"/>
      <c r="AT275" s="176" t="s">
        <v>207</v>
      </c>
      <c r="AU275" s="176" t="s">
        <v>99</v>
      </c>
      <c r="AV275" s="14" t="s">
        <v>103</v>
      </c>
      <c r="AW275" s="14" t="s">
        <v>36</v>
      </c>
      <c r="AX275" s="14" t="s">
        <v>82</v>
      </c>
      <c r="AY275" s="176" t="s">
        <v>198</v>
      </c>
    </row>
    <row r="276" spans="2:65" s="1" customFormat="1" ht="16.5" customHeight="1">
      <c r="B276" s="146"/>
      <c r="C276" s="147" t="s">
        <v>448</v>
      </c>
      <c r="D276" s="147" t="s">
        <v>202</v>
      </c>
      <c r="E276" s="148" t="s">
        <v>440</v>
      </c>
      <c r="F276" s="149" t="s">
        <v>441</v>
      </c>
      <c r="G276" s="150" t="s">
        <v>242</v>
      </c>
      <c r="H276" s="151">
        <v>4998.5</v>
      </c>
      <c r="I276" s="152"/>
      <c r="J276" s="153">
        <f>ROUND(I276*H276,2)</f>
        <v>0</v>
      </c>
      <c r="K276" s="149" t="s">
        <v>211</v>
      </c>
      <c r="L276" s="31"/>
      <c r="M276" s="154" t="s">
        <v>1</v>
      </c>
      <c r="N276" s="155" t="s">
        <v>46</v>
      </c>
      <c r="O276" s="50"/>
      <c r="P276" s="156">
        <f>O276*H276</f>
        <v>0</v>
      </c>
      <c r="Q276" s="156">
        <v>0</v>
      </c>
      <c r="R276" s="156">
        <f>Q276*H276</f>
        <v>0</v>
      </c>
      <c r="S276" s="156">
        <v>0</v>
      </c>
      <c r="T276" s="157">
        <f>S276*H276</f>
        <v>0</v>
      </c>
      <c r="AR276" s="17" t="s">
        <v>103</v>
      </c>
      <c r="AT276" s="17" t="s">
        <v>202</v>
      </c>
      <c r="AU276" s="17" t="s">
        <v>99</v>
      </c>
      <c r="AY276" s="17" t="s">
        <v>198</v>
      </c>
      <c r="BE276" s="158">
        <f>IF(N276="základní",J276,0)</f>
        <v>0</v>
      </c>
      <c r="BF276" s="158">
        <f>IF(N276="snížená",J276,0)</f>
        <v>0</v>
      </c>
      <c r="BG276" s="158">
        <f>IF(N276="zákl. přenesená",J276,0)</f>
        <v>0</v>
      </c>
      <c r="BH276" s="158">
        <f>IF(N276="sníž. přenesená",J276,0)</f>
        <v>0</v>
      </c>
      <c r="BI276" s="158">
        <f>IF(N276="nulová",J276,0)</f>
        <v>0</v>
      </c>
      <c r="BJ276" s="17" t="s">
        <v>82</v>
      </c>
      <c r="BK276" s="158">
        <f>ROUND(I276*H276,2)</f>
        <v>0</v>
      </c>
      <c r="BL276" s="17" t="s">
        <v>103</v>
      </c>
      <c r="BM276" s="17" t="s">
        <v>442</v>
      </c>
    </row>
    <row r="277" spans="2:65" s="12" customFormat="1" ht="11.25">
      <c r="B277" s="159"/>
      <c r="D277" s="160" t="s">
        <v>207</v>
      </c>
      <c r="E277" s="161" t="s">
        <v>1</v>
      </c>
      <c r="F277" s="162" t="s">
        <v>1702</v>
      </c>
      <c r="H277" s="163">
        <v>4911</v>
      </c>
      <c r="I277" s="164"/>
      <c r="L277" s="159"/>
      <c r="M277" s="165"/>
      <c r="N277" s="166"/>
      <c r="O277" s="166"/>
      <c r="P277" s="166"/>
      <c r="Q277" s="166"/>
      <c r="R277" s="166"/>
      <c r="S277" s="166"/>
      <c r="T277" s="167"/>
      <c r="AT277" s="161" t="s">
        <v>207</v>
      </c>
      <c r="AU277" s="161" t="s">
        <v>99</v>
      </c>
      <c r="AV277" s="12" t="s">
        <v>84</v>
      </c>
      <c r="AW277" s="12" t="s">
        <v>36</v>
      </c>
      <c r="AX277" s="12" t="s">
        <v>75</v>
      </c>
      <c r="AY277" s="161" t="s">
        <v>198</v>
      </c>
    </row>
    <row r="278" spans="2:65" s="12" customFormat="1" ht="11.25">
      <c r="B278" s="159"/>
      <c r="D278" s="160" t="s">
        <v>207</v>
      </c>
      <c r="E278" s="161" t="s">
        <v>1</v>
      </c>
      <c r="F278" s="162" t="s">
        <v>1703</v>
      </c>
      <c r="H278" s="163">
        <v>87.5</v>
      </c>
      <c r="I278" s="164"/>
      <c r="L278" s="159"/>
      <c r="M278" s="165"/>
      <c r="N278" s="166"/>
      <c r="O278" s="166"/>
      <c r="P278" s="166"/>
      <c r="Q278" s="166"/>
      <c r="R278" s="166"/>
      <c r="S278" s="166"/>
      <c r="T278" s="167"/>
      <c r="AT278" s="161" t="s">
        <v>207</v>
      </c>
      <c r="AU278" s="161" t="s">
        <v>99</v>
      </c>
      <c r="AV278" s="12" t="s">
        <v>84</v>
      </c>
      <c r="AW278" s="12" t="s">
        <v>36</v>
      </c>
      <c r="AX278" s="12" t="s">
        <v>75</v>
      </c>
      <c r="AY278" s="161" t="s">
        <v>198</v>
      </c>
    </row>
    <row r="279" spans="2:65" s="14" customFormat="1" ht="11.25">
      <c r="B279" s="175"/>
      <c r="D279" s="160" t="s">
        <v>207</v>
      </c>
      <c r="E279" s="176" t="s">
        <v>1</v>
      </c>
      <c r="F279" s="177" t="s">
        <v>227</v>
      </c>
      <c r="H279" s="178">
        <v>4998.5</v>
      </c>
      <c r="I279" s="179"/>
      <c r="L279" s="175"/>
      <c r="M279" s="180"/>
      <c r="N279" s="181"/>
      <c r="O279" s="181"/>
      <c r="P279" s="181"/>
      <c r="Q279" s="181"/>
      <c r="R279" s="181"/>
      <c r="S279" s="181"/>
      <c r="T279" s="182"/>
      <c r="AT279" s="176" t="s">
        <v>207</v>
      </c>
      <c r="AU279" s="176" t="s">
        <v>99</v>
      </c>
      <c r="AV279" s="14" t="s">
        <v>103</v>
      </c>
      <c r="AW279" s="14" t="s">
        <v>36</v>
      </c>
      <c r="AX279" s="14" t="s">
        <v>82</v>
      </c>
      <c r="AY279" s="176" t="s">
        <v>198</v>
      </c>
    </row>
    <row r="280" spans="2:65" s="1" customFormat="1" ht="16.5" customHeight="1">
      <c r="B280" s="146"/>
      <c r="C280" s="147" t="s">
        <v>452</v>
      </c>
      <c r="D280" s="147" t="s">
        <v>202</v>
      </c>
      <c r="E280" s="148" t="s">
        <v>445</v>
      </c>
      <c r="F280" s="149" t="s">
        <v>446</v>
      </c>
      <c r="G280" s="150" t="s">
        <v>242</v>
      </c>
      <c r="H280" s="151">
        <v>2455.5</v>
      </c>
      <c r="I280" s="152"/>
      <c r="J280" s="153">
        <f>ROUND(I280*H280,2)</f>
        <v>0</v>
      </c>
      <c r="K280" s="149" t="s">
        <v>211</v>
      </c>
      <c r="L280" s="31"/>
      <c r="M280" s="154" t="s">
        <v>1</v>
      </c>
      <c r="N280" s="155" t="s">
        <v>46</v>
      </c>
      <c r="O280" s="50"/>
      <c r="P280" s="156">
        <f>O280*H280</f>
        <v>0</v>
      </c>
      <c r="Q280" s="156">
        <v>0</v>
      </c>
      <c r="R280" s="156">
        <f>Q280*H280</f>
        <v>0</v>
      </c>
      <c r="S280" s="156">
        <v>0</v>
      </c>
      <c r="T280" s="157">
        <f>S280*H280</f>
        <v>0</v>
      </c>
      <c r="AR280" s="17" t="s">
        <v>103</v>
      </c>
      <c r="AT280" s="17" t="s">
        <v>202</v>
      </c>
      <c r="AU280" s="17" t="s">
        <v>99</v>
      </c>
      <c r="AY280" s="17" t="s">
        <v>198</v>
      </c>
      <c r="BE280" s="158">
        <f>IF(N280="základní",J280,0)</f>
        <v>0</v>
      </c>
      <c r="BF280" s="158">
        <f>IF(N280="snížená",J280,0)</f>
        <v>0</v>
      </c>
      <c r="BG280" s="158">
        <f>IF(N280="zákl. přenesená",J280,0)</f>
        <v>0</v>
      </c>
      <c r="BH280" s="158">
        <f>IF(N280="sníž. přenesená",J280,0)</f>
        <v>0</v>
      </c>
      <c r="BI280" s="158">
        <f>IF(N280="nulová",J280,0)</f>
        <v>0</v>
      </c>
      <c r="BJ280" s="17" t="s">
        <v>82</v>
      </c>
      <c r="BK280" s="158">
        <f>ROUND(I280*H280,2)</f>
        <v>0</v>
      </c>
      <c r="BL280" s="17" t="s">
        <v>103</v>
      </c>
      <c r="BM280" s="17" t="s">
        <v>447</v>
      </c>
    </row>
    <row r="281" spans="2:65" s="12" customFormat="1" ht="11.25">
      <c r="B281" s="159"/>
      <c r="D281" s="160" t="s">
        <v>207</v>
      </c>
      <c r="E281" s="161" t="s">
        <v>1</v>
      </c>
      <c r="F281" s="162" t="s">
        <v>1704</v>
      </c>
      <c r="H281" s="163">
        <v>2455.5</v>
      </c>
      <c r="I281" s="164"/>
      <c r="L281" s="159"/>
      <c r="M281" s="165"/>
      <c r="N281" s="166"/>
      <c r="O281" s="166"/>
      <c r="P281" s="166"/>
      <c r="Q281" s="166"/>
      <c r="R281" s="166"/>
      <c r="S281" s="166"/>
      <c r="T281" s="167"/>
      <c r="AT281" s="161" t="s">
        <v>207</v>
      </c>
      <c r="AU281" s="161" t="s">
        <v>99</v>
      </c>
      <c r="AV281" s="12" t="s">
        <v>84</v>
      </c>
      <c r="AW281" s="12" t="s">
        <v>36</v>
      </c>
      <c r="AX281" s="12" t="s">
        <v>82</v>
      </c>
      <c r="AY281" s="161" t="s">
        <v>198</v>
      </c>
    </row>
    <row r="282" spans="2:65" s="1" customFormat="1" ht="16.5" customHeight="1">
      <c r="B282" s="146"/>
      <c r="C282" s="147" t="s">
        <v>458</v>
      </c>
      <c r="D282" s="147" t="s">
        <v>202</v>
      </c>
      <c r="E282" s="148" t="s">
        <v>449</v>
      </c>
      <c r="F282" s="149" t="s">
        <v>450</v>
      </c>
      <c r="G282" s="150" t="s">
        <v>242</v>
      </c>
      <c r="H282" s="151">
        <v>2455.5</v>
      </c>
      <c r="I282" s="152"/>
      <c r="J282" s="153">
        <f>ROUND(I282*H282,2)</f>
        <v>0</v>
      </c>
      <c r="K282" s="149" t="s">
        <v>211</v>
      </c>
      <c r="L282" s="31"/>
      <c r="M282" s="154" t="s">
        <v>1</v>
      </c>
      <c r="N282" s="155" t="s">
        <v>46</v>
      </c>
      <c r="O282" s="50"/>
      <c r="P282" s="156">
        <f>O282*H282</f>
        <v>0</v>
      </c>
      <c r="Q282" s="156">
        <v>0</v>
      </c>
      <c r="R282" s="156">
        <f>Q282*H282</f>
        <v>0</v>
      </c>
      <c r="S282" s="156">
        <v>0</v>
      </c>
      <c r="T282" s="157">
        <f>S282*H282</f>
        <v>0</v>
      </c>
      <c r="AR282" s="17" t="s">
        <v>103</v>
      </c>
      <c r="AT282" s="17" t="s">
        <v>202</v>
      </c>
      <c r="AU282" s="17" t="s">
        <v>99</v>
      </c>
      <c r="AY282" s="17" t="s">
        <v>198</v>
      </c>
      <c r="BE282" s="158">
        <f>IF(N282="základní",J282,0)</f>
        <v>0</v>
      </c>
      <c r="BF282" s="158">
        <f>IF(N282="snížená",J282,0)</f>
        <v>0</v>
      </c>
      <c r="BG282" s="158">
        <f>IF(N282="zákl. přenesená",J282,0)</f>
        <v>0</v>
      </c>
      <c r="BH282" s="158">
        <f>IF(N282="sníž. přenesená",J282,0)</f>
        <v>0</v>
      </c>
      <c r="BI282" s="158">
        <f>IF(N282="nulová",J282,0)</f>
        <v>0</v>
      </c>
      <c r="BJ282" s="17" t="s">
        <v>82</v>
      </c>
      <c r="BK282" s="158">
        <f>ROUND(I282*H282,2)</f>
        <v>0</v>
      </c>
      <c r="BL282" s="17" t="s">
        <v>103</v>
      </c>
      <c r="BM282" s="17" t="s">
        <v>451</v>
      </c>
    </row>
    <row r="283" spans="2:65" s="12" customFormat="1" ht="11.25">
      <c r="B283" s="159"/>
      <c r="D283" s="160" t="s">
        <v>207</v>
      </c>
      <c r="E283" s="161" t="s">
        <v>1</v>
      </c>
      <c r="F283" s="162" t="s">
        <v>1704</v>
      </c>
      <c r="H283" s="163">
        <v>2455.5</v>
      </c>
      <c r="I283" s="164"/>
      <c r="L283" s="159"/>
      <c r="M283" s="165"/>
      <c r="N283" s="166"/>
      <c r="O283" s="166"/>
      <c r="P283" s="166"/>
      <c r="Q283" s="166"/>
      <c r="R283" s="166"/>
      <c r="S283" s="166"/>
      <c r="T283" s="167"/>
      <c r="AT283" s="161" t="s">
        <v>207</v>
      </c>
      <c r="AU283" s="161" t="s">
        <v>99</v>
      </c>
      <c r="AV283" s="12" t="s">
        <v>84</v>
      </c>
      <c r="AW283" s="12" t="s">
        <v>36</v>
      </c>
      <c r="AX283" s="12" t="s">
        <v>82</v>
      </c>
      <c r="AY283" s="161" t="s">
        <v>198</v>
      </c>
    </row>
    <row r="284" spans="2:65" s="1" customFormat="1" ht="16.5" customHeight="1">
      <c r="B284" s="146"/>
      <c r="C284" s="147" t="s">
        <v>463</v>
      </c>
      <c r="D284" s="147" t="s">
        <v>202</v>
      </c>
      <c r="E284" s="148" t="s">
        <v>453</v>
      </c>
      <c r="F284" s="149" t="s">
        <v>454</v>
      </c>
      <c r="G284" s="150" t="s">
        <v>242</v>
      </c>
      <c r="H284" s="151">
        <v>2455.5</v>
      </c>
      <c r="I284" s="152"/>
      <c r="J284" s="153">
        <f>ROUND(I284*H284,2)</f>
        <v>0</v>
      </c>
      <c r="K284" s="149" t="s">
        <v>211</v>
      </c>
      <c r="L284" s="31"/>
      <c r="M284" s="154" t="s">
        <v>1</v>
      </c>
      <c r="N284" s="155" t="s">
        <v>46</v>
      </c>
      <c r="O284" s="50"/>
      <c r="P284" s="156">
        <f>O284*H284</f>
        <v>0</v>
      </c>
      <c r="Q284" s="156">
        <v>0</v>
      </c>
      <c r="R284" s="156">
        <f>Q284*H284</f>
        <v>0</v>
      </c>
      <c r="S284" s="156">
        <v>0</v>
      </c>
      <c r="T284" s="157">
        <f>S284*H284</f>
        <v>0</v>
      </c>
      <c r="AR284" s="17" t="s">
        <v>103</v>
      </c>
      <c r="AT284" s="17" t="s">
        <v>202</v>
      </c>
      <c r="AU284" s="17" t="s">
        <v>99</v>
      </c>
      <c r="AY284" s="17" t="s">
        <v>198</v>
      </c>
      <c r="BE284" s="158">
        <f>IF(N284="základní",J284,0)</f>
        <v>0</v>
      </c>
      <c r="BF284" s="158">
        <f>IF(N284="snížená",J284,0)</f>
        <v>0</v>
      </c>
      <c r="BG284" s="158">
        <f>IF(N284="zákl. přenesená",J284,0)</f>
        <v>0</v>
      </c>
      <c r="BH284" s="158">
        <f>IF(N284="sníž. přenesená",J284,0)</f>
        <v>0</v>
      </c>
      <c r="BI284" s="158">
        <f>IF(N284="nulová",J284,0)</f>
        <v>0</v>
      </c>
      <c r="BJ284" s="17" t="s">
        <v>82</v>
      </c>
      <c r="BK284" s="158">
        <f>ROUND(I284*H284,2)</f>
        <v>0</v>
      </c>
      <c r="BL284" s="17" t="s">
        <v>103</v>
      </c>
      <c r="BM284" s="17" t="s">
        <v>455</v>
      </c>
    </row>
    <row r="285" spans="2:65" s="12" customFormat="1" ht="11.25">
      <c r="B285" s="159"/>
      <c r="D285" s="160" t="s">
        <v>207</v>
      </c>
      <c r="E285" s="161" t="s">
        <v>1</v>
      </c>
      <c r="F285" s="162" t="s">
        <v>1704</v>
      </c>
      <c r="H285" s="163">
        <v>2455.5</v>
      </c>
      <c r="I285" s="164"/>
      <c r="L285" s="159"/>
      <c r="M285" s="165"/>
      <c r="N285" s="166"/>
      <c r="O285" s="166"/>
      <c r="P285" s="166"/>
      <c r="Q285" s="166"/>
      <c r="R285" s="166"/>
      <c r="S285" s="166"/>
      <c r="T285" s="167"/>
      <c r="AT285" s="161" t="s">
        <v>207</v>
      </c>
      <c r="AU285" s="161" t="s">
        <v>99</v>
      </c>
      <c r="AV285" s="12" t="s">
        <v>84</v>
      </c>
      <c r="AW285" s="12" t="s">
        <v>36</v>
      </c>
      <c r="AX285" s="12" t="s">
        <v>82</v>
      </c>
      <c r="AY285" s="161" t="s">
        <v>198</v>
      </c>
    </row>
    <row r="286" spans="2:65" s="11" customFormat="1" ht="20.85" customHeight="1">
      <c r="B286" s="133"/>
      <c r="D286" s="134" t="s">
        <v>74</v>
      </c>
      <c r="E286" s="144" t="s">
        <v>1705</v>
      </c>
      <c r="F286" s="144" t="s">
        <v>1706</v>
      </c>
      <c r="I286" s="136"/>
      <c r="J286" s="145">
        <f>BK286</f>
        <v>0</v>
      </c>
      <c r="L286" s="133"/>
      <c r="M286" s="138"/>
      <c r="N286" s="139"/>
      <c r="O286" s="139"/>
      <c r="P286" s="140">
        <f>SUM(P287:P293)</f>
        <v>0</v>
      </c>
      <c r="Q286" s="139"/>
      <c r="R286" s="140">
        <f>SUM(R287:R293)</f>
        <v>56.116220999999996</v>
      </c>
      <c r="S286" s="139"/>
      <c r="T286" s="141">
        <f>SUM(T287:T293)</f>
        <v>0</v>
      </c>
      <c r="AR286" s="134" t="s">
        <v>82</v>
      </c>
      <c r="AT286" s="142" t="s">
        <v>74</v>
      </c>
      <c r="AU286" s="142" t="s">
        <v>84</v>
      </c>
      <c r="AY286" s="134" t="s">
        <v>198</v>
      </c>
      <c r="BK286" s="143">
        <f>SUM(BK287:BK293)</f>
        <v>0</v>
      </c>
    </row>
    <row r="287" spans="2:65" s="1" customFormat="1" ht="16.5" customHeight="1">
      <c r="B287" s="146"/>
      <c r="C287" s="147" t="s">
        <v>470</v>
      </c>
      <c r="D287" s="147" t="s">
        <v>202</v>
      </c>
      <c r="E287" s="148" t="s">
        <v>1707</v>
      </c>
      <c r="F287" s="149" t="s">
        <v>1708</v>
      </c>
      <c r="G287" s="150" t="s">
        <v>242</v>
      </c>
      <c r="H287" s="151">
        <v>91.5</v>
      </c>
      <c r="I287" s="152"/>
      <c r="J287" s="153">
        <f>ROUND(I287*H287,2)</f>
        <v>0</v>
      </c>
      <c r="K287" s="149" t="s">
        <v>211</v>
      </c>
      <c r="L287" s="31"/>
      <c r="M287" s="154" t="s">
        <v>1</v>
      </c>
      <c r="N287" s="155" t="s">
        <v>46</v>
      </c>
      <c r="O287" s="50"/>
      <c r="P287" s="156">
        <f>O287*H287</f>
        <v>0</v>
      </c>
      <c r="Q287" s="156">
        <v>0.1837</v>
      </c>
      <c r="R287" s="156">
        <f>Q287*H287</f>
        <v>16.80855</v>
      </c>
      <c r="S287" s="156">
        <v>0</v>
      </c>
      <c r="T287" s="157">
        <f>S287*H287</f>
        <v>0</v>
      </c>
      <c r="AR287" s="17" t="s">
        <v>103</v>
      </c>
      <c r="AT287" s="17" t="s">
        <v>202</v>
      </c>
      <c r="AU287" s="17" t="s">
        <v>99</v>
      </c>
      <c r="AY287" s="17" t="s">
        <v>198</v>
      </c>
      <c r="BE287" s="158">
        <f>IF(N287="základní",J287,0)</f>
        <v>0</v>
      </c>
      <c r="BF287" s="158">
        <f>IF(N287="snížená",J287,0)</f>
        <v>0</v>
      </c>
      <c r="BG287" s="158">
        <f>IF(N287="zákl. přenesená",J287,0)</f>
        <v>0</v>
      </c>
      <c r="BH287" s="158">
        <f>IF(N287="sníž. přenesená",J287,0)</f>
        <v>0</v>
      </c>
      <c r="BI287" s="158">
        <f>IF(N287="nulová",J287,0)</f>
        <v>0</v>
      </c>
      <c r="BJ287" s="17" t="s">
        <v>82</v>
      </c>
      <c r="BK287" s="158">
        <f>ROUND(I287*H287,2)</f>
        <v>0</v>
      </c>
      <c r="BL287" s="17" t="s">
        <v>103</v>
      </c>
      <c r="BM287" s="17" t="s">
        <v>1709</v>
      </c>
    </row>
    <row r="288" spans="2:65" s="12" customFormat="1" ht="11.25">
      <c r="B288" s="159"/>
      <c r="D288" s="160" t="s">
        <v>207</v>
      </c>
      <c r="E288" s="161" t="s">
        <v>1</v>
      </c>
      <c r="F288" s="162" t="s">
        <v>1710</v>
      </c>
      <c r="H288" s="163">
        <v>91.5</v>
      </c>
      <c r="I288" s="164"/>
      <c r="L288" s="159"/>
      <c r="M288" s="165"/>
      <c r="N288" s="166"/>
      <c r="O288" s="166"/>
      <c r="P288" s="166"/>
      <c r="Q288" s="166"/>
      <c r="R288" s="166"/>
      <c r="S288" s="166"/>
      <c r="T288" s="167"/>
      <c r="AT288" s="161" t="s">
        <v>207</v>
      </c>
      <c r="AU288" s="161" t="s">
        <v>99</v>
      </c>
      <c r="AV288" s="12" t="s">
        <v>84</v>
      </c>
      <c r="AW288" s="12" t="s">
        <v>36</v>
      </c>
      <c r="AX288" s="12" t="s">
        <v>82</v>
      </c>
      <c r="AY288" s="161" t="s">
        <v>198</v>
      </c>
    </row>
    <row r="289" spans="2:65" s="1" customFormat="1" ht="16.5" customHeight="1">
      <c r="B289" s="146"/>
      <c r="C289" s="191" t="s">
        <v>475</v>
      </c>
      <c r="D289" s="191" t="s">
        <v>329</v>
      </c>
      <c r="E289" s="192" t="s">
        <v>1711</v>
      </c>
      <c r="F289" s="193" t="s">
        <v>1712</v>
      </c>
      <c r="G289" s="194" t="s">
        <v>242</v>
      </c>
      <c r="H289" s="195">
        <v>94.263000000000005</v>
      </c>
      <c r="I289" s="196"/>
      <c r="J289" s="197">
        <f>ROUND(I289*H289,2)</f>
        <v>0</v>
      </c>
      <c r="K289" s="193" t="s">
        <v>211</v>
      </c>
      <c r="L289" s="198"/>
      <c r="M289" s="199" t="s">
        <v>1</v>
      </c>
      <c r="N289" s="200" t="s">
        <v>46</v>
      </c>
      <c r="O289" s="50"/>
      <c r="P289" s="156">
        <f>O289*H289</f>
        <v>0</v>
      </c>
      <c r="Q289" s="156">
        <v>0.41699999999999998</v>
      </c>
      <c r="R289" s="156">
        <f>Q289*H289</f>
        <v>39.307670999999999</v>
      </c>
      <c r="S289" s="156">
        <v>0</v>
      </c>
      <c r="T289" s="157">
        <f>S289*H289</f>
        <v>0</v>
      </c>
      <c r="AR289" s="17" t="s">
        <v>250</v>
      </c>
      <c r="AT289" s="17" t="s">
        <v>329</v>
      </c>
      <c r="AU289" s="17" t="s">
        <v>99</v>
      </c>
      <c r="AY289" s="17" t="s">
        <v>198</v>
      </c>
      <c r="BE289" s="158">
        <f>IF(N289="základní",J289,0)</f>
        <v>0</v>
      </c>
      <c r="BF289" s="158">
        <f>IF(N289="snížená",J289,0)</f>
        <v>0</v>
      </c>
      <c r="BG289" s="158">
        <f>IF(N289="zákl. přenesená",J289,0)</f>
        <v>0</v>
      </c>
      <c r="BH289" s="158">
        <f>IF(N289="sníž. přenesená",J289,0)</f>
        <v>0</v>
      </c>
      <c r="BI289" s="158">
        <f>IF(N289="nulová",J289,0)</f>
        <v>0</v>
      </c>
      <c r="BJ289" s="17" t="s">
        <v>82</v>
      </c>
      <c r="BK289" s="158">
        <f>ROUND(I289*H289,2)</f>
        <v>0</v>
      </c>
      <c r="BL289" s="17" t="s">
        <v>103</v>
      </c>
      <c r="BM289" s="17" t="s">
        <v>1713</v>
      </c>
    </row>
    <row r="290" spans="2:65" s="12" customFormat="1" ht="11.25">
      <c r="B290" s="159"/>
      <c r="D290" s="160" t="s">
        <v>207</v>
      </c>
      <c r="E290" s="161" t="s">
        <v>1</v>
      </c>
      <c r="F290" s="162" t="s">
        <v>1710</v>
      </c>
      <c r="H290" s="163">
        <v>91.5</v>
      </c>
      <c r="I290" s="164"/>
      <c r="L290" s="159"/>
      <c r="M290" s="165"/>
      <c r="N290" s="166"/>
      <c r="O290" s="166"/>
      <c r="P290" s="166"/>
      <c r="Q290" s="166"/>
      <c r="R290" s="166"/>
      <c r="S290" s="166"/>
      <c r="T290" s="167"/>
      <c r="AT290" s="161" t="s">
        <v>207</v>
      </c>
      <c r="AU290" s="161" t="s">
        <v>99</v>
      </c>
      <c r="AV290" s="12" t="s">
        <v>84</v>
      </c>
      <c r="AW290" s="12" t="s">
        <v>36</v>
      </c>
      <c r="AX290" s="12" t="s">
        <v>75</v>
      </c>
      <c r="AY290" s="161" t="s">
        <v>198</v>
      </c>
    </row>
    <row r="291" spans="2:65" s="12" customFormat="1" ht="11.25">
      <c r="B291" s="159"/>
      <c r="D291" s="160" t="s">
        <v>207</v>
      </c>
      <c r="E291" s="161" t="s">
        <v>1</v>
      </c>
      <c r="F291" s="162" t="s">
        <v>1714</v>
      </c>
      <c r="H291" s="163">
        <v>1.83</v>
      </c>
      <c r="I291" s="164"/>
      <c r="L291" s="159"/>
      <c r="M291" s="165"/>
      <c r="N291" s="166"/>
      <c r="O291" s="166"/>
      <c r="P291" s="166"/>
      <c r="Q291" s="166"/>
      <c r="R291" s="166"/>
      <c r="S291" s="166"/>
      <c r="T291" s="167"/>
      <c r="AT291" s="161" t="s">
        <v>207</v>
      </c>
      <c r="AU291" s="161" t="s">
        <v>99</v>
      </c>
      <c r="AV291" s="12" t="s">
        <v>84</v>
      </c>
      <c r="AW291" s="12" t="s">
        <v>36</v>
      </c>
      <c r="AX291" s="12" t="s">
        <v>75</v>
      </c>
      <c r="AY291" s="161" t="s">
        <v>198</v>
      </c>
    </row>
    <row r="292" spans="2:65" s="14" customFormat="1" ht="11.25">
      <c r="B292" s="175"/>
      <c r="D292" s="160" t="s">
        <v>207</v>
      </c>
      <c r="E292" s="176" t="s">
        <v>1</v>
      </c>
      <c r="F292" s="177" t="s">
        <v>227</v>
      </c>
      <c r="H292" s="178">
        <v>93.33</v>
      </c>
      <c r="I292" s="179"/>
      <c r="L292" s="175"/>
      <c r="M292" s="180"/>
      <c r="N292" s="181"/>
      <c r="O292" s="181"/>
      <c r="P292" s="181"/>
      <c r="Q292" s="181"/>
      <c r="R292" s="181"/>
      <c r="S292" s="181"/>
      <c r="T292" s="182"/>
      <c r="AT292" s="176" t="s">
        <v>207</v>
      </c>
      <c r="AU292" s="176" t="s">
        <v>99</v>
      </c>
      <c r="AV292" s="14" t="s">
        <v>103</v>
      </c>
      <c r="AW292" s="14" t="s">
        <v>36</v>
      </c>
      <c r="AX292" s="14" t="s">
        <v>82</v>
      </c>
      <c r="AY292" s="176" t="s">
        <v>198</v>
      </c>
    </row>
    <row r="293" spans="2:65" s="12" customFormat="1" ht="11.25">
      <c r="B293" s="159"/>
      <c r="D293" s="160" t="s">
        <v>207</v>
      </c>
      <c r="F293" s="162" t="s">
        <v>1715</v>
      </c>
      <c r="H293" s="163">
        <v>94.263000000000005</v>
      </c>
      <c r="I293" s="164"/>
      <c r="L293" s="159"/>
      <c r="M293" s="165"/>
      <c r="N293" s="166"/>
      <c r="O293" s="166"/>
      <c r="P293" s="166"/>
      <c r="Q293" s="166"/>
      <c r="R293" s="166"/>
      <c r="S293" s="166"/>
      <c r="T293" s="167"/>
      <c r="AT293" s="161" t="s">
        <v>207</v>
      </c>
      <c r="AU293" s="161" t="s">
        <v>99</v>
      </c>
      <c r="AV293" s="12" t="s">
        <v>84</v>
      </c>
      <c r="AW293" s="12" t="s">
        <v>3</v>
      </c>
      <c r="AX293" s="12" t="s">
        <v>82</v>
      </c>
      <c r="AY293" s="161" t="s">
        <v>198</v>
      </c>
    </row>
    <row r="294" spans="2:65" s="11" customFormat="1" ht="20.85" customHeight="1">
      <c r="B294" s="133"/>
      <c r="D294" s="134" t="s">
        <v>74</v>
      </c>
      <c r="E294" s="144" t="s">
        <v>1716</v>
      </c>
      <c r="F294" s="144" t="s">
        <v>1717</v>
      </c>
      <c r="I294" s="136"/>
      <c r="J294" s="145">
        <f>BK294</f>
        <v>0</v>
      </c>
      <c r="L294" s="133"/>
      <c r="M294" s="138"/>
      <c r="N294" s="139"/>
      <c r="O294" s="139"/>
      <c r="P294" s="140">
        <f>SUM(P295:P301)</f>
        <v>0</v>
      </c>
      <c r="Q294" s="139"/>
      <c r="R294" s="140">
        <f>SUM(R295:R301)</f>
        <v>6.0127420000000003</v>
      </c>
      <c r="S294" s="139"/>
      <c r="T294" s="141">
        <f>SUM(T295:T301)</f>
        <v>0</v>
      </c>
      <c r="AR294" s="134" t="s">
        <v>82</v>
      </c>
      <c r="AT294" s="142" t="s">
        <v>74</v>
      </c>
      <c r="AU294" s="142" t="s">
        <v>84</v>
      </c>
      <c r="AY294" s="134" t="s">
        <v>198</v>
      </c>
      <c r="BK294" s="143">
        <f>SUM(BK295:BK301)</f>
        <v>0</v>
      </c>
    </row>
    <row r="295" spans="2:65" s="1" customFormat="1" ht="16.5" customHeight="1">
      <c r="B295" s="146"/>
      <c r="C295" s="147" t="s">
        <v>483</v>
      </c>
      <c r="D295" s="147" t="s">
        <v>202</v>
      </c>
      <c r="E295" s="148" t="s">
        <v>1166</v>
      </c>
      <c r="F295" s="149" t="s">
        <v>1167</v>
      </c>
      <c r="G295" s="150" t="s">
        <v>242</v>
      </c>
      <c r="H295" s="151">
        <v>14.5</v>
      </c>
      <c r="I295" s="152"/>
      <c r="J295" s="153">
        <f>ROUND(I295*H295,2)</f>
        <v>0</v>
      </c>
      <c r="K295" s="149" t="s">
        <v>211</v>
      </c>
      <c r="L295" s="31"/>
      <c r="M295" s="154" t="s">
        <v>1</v>
      </c>
      <c r="N295" s="155" t="s">
        <v>46</v>
      </c>
      <c r="O295" s="50"/>
      <c r="P295" s="156">
        <f>O295*H295</f>
        <v>0</v>
      </c>
      <c r="Q295" s="156">
        <v>0.1837</v>
      </c>
      <c r="R295" s="156">
        <f>Q295*H295</f>
        <v>2.6636500000000001</v>
      </c>
      <c r="S295" s="156">
        <v>0</v>
      </c>
      <c r="T295" s="157">
        <f>S295*H295</f>
        <v>0</v>
      </c>
      <c r="AR295" s="17" t="s">
        <v>103</v>
      </c>
      <c r="AT295" s="17" t="s">
        <v>202</v>
      </c>
      <c r="AU295" s="17" t="s">
        <v>99</v>
      </c>
      <c r="AY295" s="17" t="s">
        <v>198</v>
      </c>
      <c r="BE295" s="158">
        <f>IF(N295="základní",J295,0)</f>
        <v>0</v>
      </c>
      <c r="BF295" s="158">
        <f>IF(N295="snížená",J295,0)</f>
        <v>0</v>
      </c>
      <c r="BG295" s="158">
        <f>IF(N295="zákl. přenesená",J295,0)</f>
        <v>0</v>
      </c>
      <c r="BH295" s="158">
        <f>IF(N295="sníž. přenesená",J295,0)</f>
        <v>0</v>
      </c>
      <c r="BI295" s="158">
        <f>IF(N295="nulová",J295,0)</f>
        <v>0</v>
      </c>
      <c r="BJ295" s="17" t="s">
        <v>82</v>
      </c>
      <c r="BK295" s="158">
        <f>ROUND(I295*H295,2)</f>
        <v>0</v>
      </c>
      <c r="BL295" s="17" t="s">
        <v>103</v>
      </c>
      <c r="BM295" s="17" t="s">
        <v>1718</v>
      </c>
    </row>
    <row r="296" spans="2:65" s="12" customFormat="1" ht="11.25">
      <c r="B296" s="159"/>
      <c r="D296" s="160" t="s">
        <v>207</v>
      </c>
      <c r="E296" s="161" t="s">
        <v>1</v>
      </c>
      <c r="F296" s="162" t="s">
        <v>1719</v>
      </c>
      <c r="H296" s="163">
        <v>14.5</v>
      </c>
      <c r="I296" s="164"/>
      <c r="L296" s="159"/>
      <c r="M296" s="165"/>
      <c r="N296" s="166"/>
      <c r="O296" s="166"/>
      <c r="P296" s="166"/>
      <c r="Q296" s="166"/>
      <c r="R296" s="166"/>
      <c r="S296" s="166"/>
      <c r="T296" s="167"/>
      <c r="AT296" s="161" t="s">
        <v>207</v>
      </c>
      <c r="AU296" s="161" t="s">
        <v>99</v>
      </c>
      <c r="AV296" s="12" t="s">
        <v>84</v>
      </c>
      <c r="AW296" s="12" t="s">
        <v>36</v>
      </c>
      <c r="AX296" s="12" t="s">
        <v>82</v>
      </c>
      <c r="AY296" s="161" t="s">
        <v>198</v>
      </c>
    </row>
    <row r="297" spans="2:65" s="1" customFormat="1" ht="16.5" customHeight="1">
      <c r="B297" s="146"/>
      <c r="C297" s="191" t="s">
        <v>490</v>
      </c>
      <c r="D297" s="191" t="s">
        <v>329</v>
      </c>
      <c r="E297" s="192" t="s">
        <v>1170</v>
      </c>
      <c r="F297" s="193" t="s">
        <v>1171</v>
      </c>
      <c r="G297" s="194" t="s">
        <v>242</v>
      </c>
      <c r="H297" s="195">
        <v>15.086</v>
      </c>
      <c r="I297" s="196"/>
      <c r="J297" s="197">
        <f>ROUND(I297*H297,2)</f>
        <v>0</v>
      </c>
      <c r="K297" s="193" t="s">
        <v>211</v>
      </c>
      <c r="L297" s="198"/>
      <c r="M297" s="199" t="s">
        <v>1</v>
      </c>
      <c r="N297" s="200" t="s">
        <v>46</v>
      </c>
      <c r="O297" s="50"/>
      <c r="P297" s="156">
        <f>O297*H297</f>
        <v>0</v>
      </c>
      <c r="Q297" s="156">
        <v>0.222</v>
      </c>
      <c r="R297" s="156">
        <f>Q297*H297</f>
        <v>3.3490920000000002</v>
      </c>
      <c r="S297" s="156">
        <v>0</v>
      </c>
      <c r="T297" s="157">
        <f>S297*H297</f>
        <v>0</v>
      </c>
      <c r="AR297" s="17" t="s">
        <v>250</v>
      </c>
      <c r="AT297" s="17" t="s">
        <v>329</v>
      </c>
      <c r="AU297" s="17" t="s">
        <v>99</v>
      </c>
      <c r="AY297" s="17" t="s">
        <v>198</v>
      </c>
      <c r="BE297" s="158">
        <f>IF(N297="základní",J297,0)</f>
        <v>0</v>
      </c>
      <c r="BF297" s="158">
        <f>IF(N297="snížená",J297,0)</f>
        <v>0</v>
      </c>
      <c r="BG297" s="158">
        <f>IF(N297="zákl. přenesená",J297,0)</f>
        <v>0</v>
      </c>
      <c r="BH297" s="158">
        <f>IF(N297="sníž. přenesená",J297,0)</f>
        <v>0</v>
      </c>
      <c r="BI297" s="158">
        <f>IF(N297="nulová",J297,0)</f>
        <v>0</v>
      </c>
      <c r="BJ297" s="17" t="s">
        <v>82</v>
      </c>
      <c r="BK297" s="158">
        <f>ROUND(I297*H297,2)</f>
        <v>0</v>
      </c>
      <c r="BL297" s="17" t="s">
        <v>103</v>
      </c>
      <c r="BM297" s="17" t="s">
        <v>1720</v>
      </c>
    </row>
    <row r="298" spans="2:65" s="12" customFormat="1" ht="11.25">
      <c r="B298" s="159"/>
      <c r="D298" s="160" t="s">
        <v>207</v>
      </c>
      <c r="E298" s="161" t="s">
        <v>1</v>
      </c>
      <c r="F298" s="162" t="s">
        <v>1719</v>
      </c>
      <c r="H298" s="163">
        <v>14.5</v>
      </c>
      <c r="I298" s="164"/>
      <c r="L298" s="159"/>
      <c r="M298" s="165"/>
      <c r="N298" s="166"/>
      <c r="O298" s="166"/>
      <c r="P298" s="166"/>
      <c r="Q298" s="166"/>
      <c r="R298" s="166"/>
      <c r="S298" s="166"/>
      <c r="T298" s="167"/>
      <c r="AT298" s="161" t="s">
        <v>207</v>
      </c>
      <c r="AU298" s="161" t="s">
        <v>99</v>
      </c>
      <c r="AV298" s="12" t="s">
        <v>84</v>
      </c>
      <c r="AW298" s="12" t="s">
        <v>36</v>
      </c>
      <c r="AX298" s="12" t="s">
        <v>75</v>
      </c>
      <c r="AY298" s="161" t="s">
        <v>198</v>
      </c>
    </row>
    <row r="299" spans="2:65" s="12" customFormat="1" ht="11.25">
      <c r="B299" s="159"/>
      <c r="D299" s="160" t="s">
        <v>207</v>
      </c>
      <c r="E299" s="161" t="s">
        <v>1</v>
      </c>
      <c r="F299" s="162" t="s">
        <v>1721</v>
      </c>
      <c r="H299" s="163">
        <v>0.28999999999999998</v>
      </c>
      <c r="I299" s="164"/>
      <c r="L299" s="159"/>
      <c r="M299" s="165"/>
      <c r="N299" s="166"/>
      <c r="O299" s="166"/>
      <c r="P299" s="166"/>
      <c r="Q299" s="166"/>
      <c r="R299" s="166"/>
      <c r="S299" s="166"/>
      <c r="T299" s="167"/>
      <c r="AT299" s="161" t="s">
        <v>207</v>
      </c>
      <c r="AU299" s="161" t="s">
        <v>99</v>
      </c>
      <c r="AV299" s="12" t="s">
        <v>84</v>
      </c>
      <c r="AW299" s="12" t="s">
        <v>36</v>
      </c>
      <c r="AX299" s="12" t="s">
        <v>75</v>
      </c>
      <c r="AY299" s="161" t="s">
        <v>198</v>
      </c>
    </row>
    <row r="300" spans="2:65" s="14" customFormat="1" ht="11.25">
      <c r="B300" s="175"/>
      <c r="D300" s="160" t="s">
        <v>207</v>
      </c>
      <c r="E300" s="176" t="s">
        <v>1</v>
      </c>
      <c r="F300" s="177" t="s">
        <v>227</v>
      </c>
      <c r="H300" s="178">
        <v>14.79</v>
      </c>
      <c r="I300" s="179"/>
      <c r="L300" s="175"/>
      <c r="M300" s="180"/>
      <c r="N300" s="181"/>
      <c r="O300" s="181"/>
      <c r="P300" s="181"/>
      <c r="Q300" s="181"/>
      <c r="R300" s="181"/>
      <c r="S300" s="181"/>
      <c r="T300" s="182"/>
      <c r="AT300" s="176" t="s">
        <v>207</v>
      </c>
      <c r="AU300" s="176" t="s">
        <v>99</v>
      </c>
      <c r="AV300" s="14" t="s">
        <v>103</v>
      </c>
      <c r="AW300" s="14" t="s">
        <v>36</v>
      </c>
      <c r="AX300" s="14" t="s">
        <v>82</v>
      </c>
      <c r="AY300" s="176" t="s">
        <v>198</v>
      </c>
    </row>
    <row r="301" spans="2:65" s="12" customFormat="1" ht="11.25">
      <c r="B301" s="159"/>
      <c r="D301" s="160" t="s">
        <v>207</v>
      </c>
      <c r="F301" s="162" t="s">
        <v>1722</v>
      </c>
      <c r="H301" s="163">
        <v>15.086</v>
      </c>
      <c r="I301" s="164"/>
      <c r="L301" s="159"/>
      <c r="M301" s="165"/>
      <c r="N301" s="166"/>
      <c r="O301" s="166"/>
      <c r="P301" s="166"/>
      <c r="Q301" s="166"/>
      <c r="R301" s="166"/>
      <c r="S301" s="166"/>
      <c r="T301" s="167"/>
      <c r="AT301" s="161" t="s">
        <v>207</v>
      </c>
      <c r="AU301" s="161" t="s">
        <v>99</v>
      </c>
      <c r="AV301" s="12" t="s">
        <v>84</v>
      </c>
      <c r="AW301" s="12" t="s">
        <v>3</v>
      </c>
      <c r="AX301" s="12" t="s">
        <v>82</v>
      </c>
      <c r="AY301" s="161" t="s">
        <v>198</v>
      </c>
    </row>
    <row r="302" spans="2:65" s="11" customFormat="1" ht="20.85" customHeight="1">
      <c r="B302" s="133"/>
      <c r="D302" s="134" t="s">
        <v>74</v>
      </c>
      <c r="E302" s="144" t="s">
        <v>456</v>
      </c>
      <c r="F302" s="144" t="s">
        <v>457</v>
      </c>
      <c r="I302" s="136"/>
      <c r="J302" s="145">
        <f>BK302</f>
        <v>0</v>
      </c>
      <c r="L302" s="133"/>
      <c r="M302" s="138"/>
      <c r="N302" s="139"/>
      <c r="O302" s="139"/>
      <c r="P302" s="140">
        <f>SUM(P303:P316)</f>
        <v>0</v>
      </c>
      <c r="Q302" s="139"/>
      <c r="R302" s="140">
        <f>SUM(R303:R316)</f>
        <v>37.322099999999999</v>
      </c>
      <c r="S302" s="139"/>
      <c r="T302" s="141">
        <f>SUM(T303:T316)</f>
        <v>0</v>
      </c>
      <c r="AR302" s="134" t="s">
        <v>82</v>
      </c>
      <c r="AT302" s="142" t="s">
        <v>74</v>
      </c>
      <c r="AU302" s="142" t="s">
        <v>84</v>
      </c>
      <c r="AY302" s="134" t="s">
        <v>198</v>
      </c>
      <c r="BK302" s="143">
        <f>SUM(BK303:BK316)</f>
        <v>0</v>
      </c>
    </row>
    <row r="303" spans="2:65" s="1" customFormat="1" ht="16.5" customHeight="1">
      <c r="B303" s="146"/>
      <c r="C303" s="147" t="s">
        <v>496</v>
      </c>
      <c r="D303" s="147" t="s">
        <v>202</v>
      </c>
      <c r="E303" s="148" t="s">
        <v>459</v>
      </c>
      <c r="F303" s="149" t="s">
        <v>460</v>
      </c>
      <c r="G303" s="150" t="s">
        <v>242</v>
      </c>
      <c r="H303" s="151">
        <v>136.5</v>
      </c>
      <c r="I303" s="152"/>
      <c r="J303" s="153">
        <f>ROUND(I303*H303,2)</f>
        <v>0</v>
      </c>
      <c r="K303" s="149" t="s">
        <v>211</v>
      </c>
      <c r="L303" s="31"/>
      <c r="M303" s="154" t="s">
        <v>1</v>
      </c>
      <c r="N303" s="155" t="s">
        <v>46</v>
      </c>
      <c r="O303" s="50"/>
      <c r="P303" s="156">
        <f>O303*H303</f>
        <v>0</v>
      </c>
      <c r="Q303" s="156">
        <v>0.10362</v>
      </c>
      <c r="R303" s="156">
        <f>Q303*H303</f>
        <v>14.144130000000001</v>
      </c>
      <c r="S303" s="156">
        <v>0</v>
      </c>
      <c r="T303" s="157">
        <f>S303*H303</f>
        <v>0</v>
      </c>
      <c r="AR303" s="17" t="s">
        <v>103</v>
      </c>
      <c r="AT303" s="17" t="s">
        <v>202</v>
      </c>
      <c r="AU303" s="17" t="s">
        <v>99</v>
      </c>
      <c r="AY303" s="17" t="s">
        <v>198</v>
      </c>
      <c r="BE303" s="158">
        <f>IF(N303="základní",J303,0)</f>
        <v>0</v>
      </c>
      <c r="BF303" s="158">
        <f>IF(N303="snížená",J303,0)</f>
        <v>0</v>
      </c>
      <c r="BG303" s="158">
        <f>IF(N303="zákl. přenesená",J303,0)</f>
        <v>0</v>
      </c>
      <c r="BH303" s="158">
        <f>IF(N303="sníž. přenesená",J303,0)</f>
        <v>0</v>
      </c>
      <c r="BI303" s="158">
        <f>IF(N303="nulová",J303,0)</f>
        <v>0</v>
      </c>
      <c r="BJ303" s="17" t="s">
        <v>82</v>
      </c>
      <c r="BK303" s="158">
        <f>ROUND(I303*H303,2)</f>
        <v>0</v>
      </c>
      <c r="BL303" s="17" t="s">
        <v>103</v>
      </c>
      <c r="BM303" s="17" t="s">
        <v>461</v>
      </c>
    </row>
    <row r="304" spans="2:65" s="12" customFormat="1" ht="11.25">
      <c r="B304" s="159"/>
      <c r="D304" s="160" t="s">
        <v>207</v>
      </c>
      <c r="E304" s="161" t="s">
        <v>1</v>
      </c>
      <c r="F304" s="162" t="s">
        <v>1723</v>
      </c>
      <c r="H304" s="163">
        <v>136.5</v>
      </c>
      <c r="I304" s="164"/>
      <c r="L304" s="159"/>
      <c r="M304" s="165"/>
      <c r="N304" s="166"/>
      <c r="O304" s="166"/>
      <c r="P304" s="166"/>
      <c r="Q304" s="166"/>
      <c r="R304" s="166"/>
      <c r="S304" s="166"/>
      <c r="T304" s="167"/>
      <c r="AT304" s="161" t="s">
        <v>207</v>
      </c>
      <c r="AU304" s="161" t="s">
        <v>99</v>
      </c>
      <c r="AV304" s="12" t="s">
        <v>84</v>
      </c>
      <c r="AW304" s="12" t="s">
        <v>36</v>
      </c>
      <c r="AX304" s="12" t="s">
        <v>82</v>
      </c>
      <c r="AY304" s="161" t="s">
        <v>198</v>
      </c>
    </row>
    <row r="305" spans="2:65" s="1" customFormat="1" ht="16.5" customHeight="1">
      <c r="B305" s="146"/>
      <c r="C305" s="191" t="s">
        <v>502</v>
      </c>
      <c r="D305" s="191" t="s">
        <v>329</v>
      </c>
      <c r="E305" s="192" t="s">
        <v>464</v>
      </c>
      <c r="F305" s="193" t="s">
        <v>465</v>
      </c>
      <c r="G305" s="194" t="s">
        <v>242</v>
      </c>
      <c r="H305" s="195">
        <v>109.752</v>
      </c>
      <c r="I305" s="196"/>
      <c r="J305" s="197">
        <f>ROUND(I305*H305,2)</f>
        <v>0</v>
      </c>
      <c r="K305" s="193" t="s">
        <v>211</v>
      </c>
      <c r="L305" s="198"/>
      <c r="M305" s="199" t="s">
        <v>1</v>
      </c>
      <c r="N305" s="200" t="s">
        <v>46</v>
      </c>
      <c r="O305" s="50"/>
      <c r="P305" s="156">
        <f>O305*H305</f>
        <v>0</v>
      </c>
      <c r="Q305" s="156">
        <v>0.17599999999999999</v>
      </c>
      <c r="R305" s="156">
        <f>Q305*H305</f>
        <v>19.316351999999998</v>
      </c>
      <c r="S305" s="156">
        <v>0</v>
      </c>
      <c r="T305" s="157">
        <f>S305*H305</f>
        <v>0</v>
      </c>
      <c r="AR305" s="17" t="s">
        <v>250</v>
      </c>
      <c r="AT305" s="17" t="s">
        <v>329</v>
      </c>
      <c r="AU305" s="17" t="s">
        <v>99</v>
      </c>
      <c r="AY305" s="17" t="s">
        <v>198</v>
      </c>
      <c r="BE305" s="158">
        <f>IF(N305="základní",J305,0)</f>
        <v>0</v>
      </c>
      <c r="BF305" s="158">
        <f>IF(N305="snížená",J305,0)</f>
        <v>0</v>
      </c>
      <c r="BG305" s="158">
        <f>IF(N305="zákl. přenesená",J305,0)</f>
        <v>0</v>
      </c>
      <c r="BH305" s="158">
        <f>IF(N305="sníž. přenesená",J305,0)</f>
        <v>0</v>
      </c>
      <c r="BI305" s="158">
        <f>IF(N305="nulová",J305,0)</f>
        <v>0</v>
      </c>
      <c r="BJ305" s="17" t="s">
        <v>82</v>
      </c>
      <c r="BK305" s="158">
        <f>ROUND(I305*H305,2)</f>
        <v>0</v>
      </c>
      <c r="BL305" s="17" t="s">
        <v>103</v>
      </c>
      <c r="BM305" s="17" t="s">
        <v>466</v>
      </c>
    </row>
    <row r="306" spans="2:65" s="12" customFormat="1" ht="11.25">
      <c r="B306" s="159"/>
      <c r="D306" s="160" t="s">
        <v>207</v>
      </c>
      <c r="E306" s="161" t="s">
        <v>1</v>
      </c>
      <c r="F306" s="162" t="s">
        <v>1723</v>
      </c>
      <c r="H306" s="163">
        <v>136.5</v>
      </c>
      <c r="I306" s="164"/>
      <c r="L306" s="159"/>
      <c r="M306" s="165"/>
      <c r="N306" s="166"/>
      <c r="O306" s="166"/>
      <c r="P306" s="166"/>
      <c r="Q306" s="166"/>
      <c r="R306" s="166"/>
      <c r="S306" s="166"/>
      <c r="T306" s="167"/>
      <c r="AT306" s="161" t="s">
        <v>207</v>
      </c>
      <c r="AU306" s="161" t="s">
        <v>99</v>
      </c>
      <c r="AV306" s="12" t="s">
        <v>84</v>
      </c>
      <c r="AW306" s="12" t="s">
        <v>36</v>
      </c>
      <c r="AX306" s="12" t="s">
        <v>75</v>
      </c>
      <c r="AY306" s="161" t="s">
        <v>198</v>
      </c>
    </row>
    <row r="307" spans="2:65" s="12" customFormat="1" ht="11.25">
      <c r="B307" s="159"/>
      <c r="D307" s="160" t="s">
        <v>207</v>
      </c>
      <c r="E307" s="161" t="s">
        <v>1</v>
      </c>
      <c r="F307" s="162" t="s">
        <v>1724</v>
      </c>
      <c r="H307" s="163">
        <v>-28.9</v>
      </c>
      <c r="I307" s="164"/>
      <c r="L307" s="159"/>
      <c r="M307" s="165"/>
      <c r="N307" s="166"/>
      <c r="O307" s="166"/>
      <c r="P307" s="166"/>
      <c r="Q307" s="166"/>
      <c r="R307" s="166"/>
      <c r="S307" s="166"/>
      <c r="T307" s="167"/>
      <c r="AT307" s="161" t="s">
        <v>207</v>
      </c>
      <c r="AU307" s="161" t="s">
        <v>99</v>
      </c>
      <c r="AV307" s="12" t="s">
        <v>84</v>
      </c>
      <c r="AW307" s="12" t="s">
        <v>36</v>
      </c>
      <c r="AX307" s="12" t="s">
        <v>75</v>
      </c>
      <c r="AY307" s="161" t="s">
        <v>198</v>
      </c>
    </row>
    <row r="308" spans="2:65" s="15" customFormat="1" ht="11.25">
      <c r="B308" s="183"/>
      <c r="D308" s="160" t="s">
        <v>207</v>
      </c>
      <c r="E308" s="184" t="s">
        <v>1</v>
      </c>
      <c r="F308" s="185" t="s">
        <v>258</v>
      </c>
      <c r="H308" s="186">
        <v>107.6</v>
      </c>
      <c r="I308" s="187"/>
      <c r="L308" s="183"/>
      <c r="M308" s="188"/>
      <c r="N308" s="189"/>
      <c r="O308" s="189"/>
      <c r="P308" s="189"/>
      <c r="Q308" s="189"/>
      <c r="R308" s="189"/>
      <c r="S308" s="189"/>
      <c r="T308" s="190"/>
      <c r="AT308" s="184" t="s">
        <v>207</v>
      </c>
      <c r="AU308" s="184" t="s">
        <v>99</v>
      </c>
      <c r="AV308" s="15" t="s">
        <v>99</v>
      </c>
      <c r="AW308" s="15" t="s">
        <v>36</v>
      </c>
      <c r="AX308" s="15" t="s">
        <v>75</v>
      </c>
      <c r="AY308" s="184" t="s">
        <v>198</v>
      </c>
    </row>
    <row r="309" spans="2:65" s="12" customFormat="1" ht="11.25">
      <c r="B309" s="159"/>
      <c r="D309" s="160" t="s">
        <v>207</v>
      </c>
      <c r="E309" s="161" t="s">
        <v>1</v>
      </c>
      <c r="F309" s="162" t="s">
        <v>1725</v>
      </c>
      <c r="H309" s="163">
        <v>2.1520000000000001</v>
      </c>
      <c r="I309" s="164"/>
      <c r="L309" s="159"/>
      <c r="M309" s="165"/>
      <c r="N309" s="166"/>
      <c r="O309" s="166"/>
      <c r="P309" s="166"/>
      <c r="Q309" s="166"/>
      <c r="R309" s="166"/>
      <c r="S309" s="166"/>
      <c r="T309" s="167"/>
      <c r="AT309" s="161" t="s">
        <v>207</v>
      </c>
      <c r="AU309" s="161" t="s">
        <v>99</v>
      </c>
      <c r="AV309" s="12" t="s">
        <v>84</v>
      </c>
      <c r="AW309" s="12" t="s">
        <v>36</v>
      </c>
      <c r="AX309" s="12" t="s">
        <v>75</v>
      </c>
      <c r="AY309" s="161" t="s">
        <v>198</v>
      </c>
    </row>
    <row r="310" spans="2:65" s="14" customFormat="1" ht="11.25">
      <c r="B310" s="175"/>
      <c r="D310" s="160" t="s">
        <v>207</v>
      </c>
      <c r="E310" s="176" t="s">
        <v>1</v>
      </c>
      <c r="F310" s="177" t="s">
        <v>227</v>
      </c>
      <c r="H310" s="178">
        <v>109.752</v>
      </c>
      <c r="I310" s="179"/>
      <c r="L310" s="175"/>
      <c r="M310" s="180"/>
      <c r="N310" s="181"/>
      <c r="O310" s="181"/>
      <c r="P310" s="181"/>
      <c r="Q310" s="181"/>
      <c r="R310" s="181"/>
      <c r="S310" s="181"/>
      <c r="T310" s="182"/>
      <c r="AT310" s="176" t="s">
        <v>207</v>
      </c>
      <c r="AU310" s="176" t="s">
        <v>99</v>
      </c>
      <c r="AV310" s="14" t="s">
        <v>103</v>
      </c>
      <c r="AW310" s="14" t="s">
        <v>36</v>
      </c>
      <c r="AX310" s="14" t="s">
        <v>82</v>
      </c>
      <c r="AY310" s="176" t="s">
        <v>198</v>
      </c>
    </row>
    <row r="311" spans="2:65" s="1" customFormat="1" ht="16.5" customHeight="1">
      <c r="B311" s="146"/>
      <c r="C311" s="147" t="s">
        <v>507</v>
      </c>
      <c r="D311" s="147" t="s">
        <v>202</v>
      </c>
      <c r="E311" s="148" t="s">
        <v>1145</v>
      </c>
      <c r="F311" s="149" t="s">
        <v>1146</v>
      </c>
      <c r="G311" s="150" t="s">
        <v>242</v>
      </c>
      <c r="H311" s="151">
        <v>28.9</v>
      </c>
      <c r="I311" s="152"/>
      <c r="J311" s="153">
        <f>ROUND(I311*H311,2)</f>
        <v>0</v>
      </c>
      <c r="K311" s="149" t="s">
        <v>211</v>
      </c>
      <c r="L311" s="31"/>
      <c r="M311" s="154" t="s">
        <v>1</v>
      </c>
      <c r="N311" s="155" t="s">
        <v>46</v>
      </c>
      <c r="O311" s="50"/>
      <c r="P311" s="156">
        <f>O311*H311</f>
        <v>0</v>
      </c>
      <c r="Q311" s="156">
        <v>0</v>
      </c>
      <c r="R311" s="156">
        <f>Q311*H311</f>
        <v>0</v>
      </c>
      <c r="S311" s="156">
        <v>0</v>
      </c>
      <c r="T311" s="157">
        <f>S311*H311</f>
        <v>0</v>
      </c>
      <c r="AR311" s="17" t="s">
        <v>103</v>
      </c>
      <c r="AT311" s="17" t="s">
        <v>202</v>
      </c>
      <c r="AU311" s="17" t="s">
        <v>99</v>
      </c>
      <c r="AY311" s="17" t="s">
        <v>198</v>
      </c>
      <c r="BE311" s="158">
        <f>IF(N311="základní",J311,0)</f>
        <v>0</v>
      </c>
      <c r="BF311" s="158">
        <f>IF(N311="snížená",J311,0)</f>
        <v>0</v>
      </c>
      <c r="BG311" s="158">
        <f>IF(N311="zákl. přenesená",J311,0)</f>
        <v>0</v>
      </c>
      <c r="BH311" s="158">
        <f>IF(N311="sníž. přenesená",J311,0)</f>
        <v>0</v>
      </c>
      <c r="BI311" s="158">
        <f>IF(N311="nulová",J311,0)</f>
        <v>0</v>
      </c>
      <c r="BJ311" s="17" t="s">
        <v>82</v>
      </c>
      <c r="BK311" s="158">
        <f>ROUND(I311*H311,2)</f>
        <v>0</v>
      </c>
      <c r="BL311" s="17" t="s">
        <v>103</v>
      </c>
      <c r="BM311" s="17" t="s">
        <v>1726</v>
      </c>
    </row>
    <row r="312" spans="2:65" s="12" customFormat="1" ht="11.25">
      <c r="B312" s="159"/>
      <c r="D312" s="160" t="s">
        <v>207</v>
      </c>
      <c r="E312" s="161" t="s">
        <v>1</v>
      </c>
      <c r="F312" s="162" t="s">
        <v>1727</v>
      </c>
      <c r="H312" s="163">
        <v>28.9</v>
      </c>
      <c r="I312" s="164"/>
      <c r="L312" s="159"/>
      <c r="M312" s="165"/>
      <c r="N312" s="166"/>
      <c r="O312" s="166"/>
      <c r="P312" s="166"/>
      <c r="Q312" s="166"/>
      <c r="R312" s="166"/>
      <c r="S312" s="166"/>
      <c r="T312" s="167"/>
      <c r="AT312" s="161" t="s">
        <v>207</v>
      </c>
      <c r="AU312" s="161" t="s">
        <v>99</v>
      </c>
      <c r="AV312" s="12" t="s">
        <v>84</v>
      </c>
      <c r="AW312" s="12" t="s">
        <v>36</v>
      </c>
      <c r="AX312" s="12" t="s">
        <v>82</v>
      </c>
      <c r="AY312" s="161" t="s">
        <v>198</v>
      </c>
    </row>
    <row r="313" spans="2:65" s="1" customFormat="1" ht="16.5" customHeight="1">
      <c r="B313" s="146"/>
      <c r="C313" s="191" t="s">
        <v>512</v>
      </c>
      <c r="D313" s="191" t="s">
        <v>329</v>
      </c>
      <c r="E313" s="192" t="s">
        <v>1149</v>
      </c>
      <c r="F313" s="193" t="s">
        <v>1150</v>
      </c>
      <c r="G313" s="194" t="s">
        <v>242</v>
      </c>
      <c r="H313" s="195">
        <v>29.478000000000002</v>
      </c>
      <c r="I313" s="196"/>
      <c r="J313" s="197">
        <f>ROUND(I313*H313,2)</f>
        <v>0</v>
      </c>
      <c r="K313" s="193" t="s">
        <v>1</v>
      </c>
      <c r="L313" s="198"/>
      <c r="M313" s="199" t="s">
        <v>1</v>
      </c>
      <c r="N313" s="200" t="s">
        <v>46</v>
      </c>
      <c r="O313" s="50"/>
      <c r="P313" s="156">
        <f>O313*H313</f>
        <v>0</v>
      </c>
      <c r="Q313" s="156">
        <v>0.13100000000000001</v>
      </c>
      <c r="R313" s="156">
        <f>Q313*H313</f>
        <v>3.8616180000000004</v>
      </c>
      <c r="S313" s="156">
        <v>0</v>
      </c>
      <c r="T313" s="157">
        <f>S313*H313</f>
        <v>0</v>
      </c>
      <c r="AR313" s="17" t="s">
        <v>250</v>
      </c>
      <c r="AT313" s="17" t="s">
        <v>329</v>
      </c>
      <c r="AU313" s="17" t="s">
        <v>99</v>
      </c>
      <c r="AY313" s="17" t="s">
        <v>198</v>
      </c>
      <c r="BE313" s="158">
        <f>IF(N313="základní",J313,0)</f>
        <v>0</v>
      </c>
      <c r="BF313" s="158">
        <f>IF(N313="snížená",J313,0)</f>
        <v>0</v>
      </c>
      <c r="BG313" s="158">
        <f>IF(N313="zákl. přenesená",J313,0)</f>
        <v>0</v>
      </c>
      <c r="BH313" s="158">
        <f>IF(N313="sníž. přenesená",J313,0)</f>
        <v>0</v>
      </c>
      <c r="BI313" s="158">
        <f>IF(N313="nulová",J313,0)</f>
        <v>0</v>
      </c>
      <c r="BJ313" s="17" t="s">
        <v>82</v>
      </c>
      <c r="BK313" s="158">
        <f>ROUND(I313*H313,2)</f>
        <v>0</v>
      </c>
      <c r="BL313" s="17" t="s">
        <v>103</v>
      </c>
      <c r="BM313" s="17" t="s">
        <v>1728</v>
      </c>
    </row>
    <row r="314" spans="2:65" s="12" customFormat="1" ht="11.25">
      <c r="B314" s="159"/>
      <c r="D314" s="160" t="s">
        <v>207</v>
      </c>
      <c r="E314" s="161" t="s">
        <v>1</v>
      </c>
      <c r="F314" s="162" t="s">
        <v>1729</v>
      </c>
      <c r="H314" s="163">
        <v>28.9</v>
      </c>
      <c r="I314" s="164"/>
      <c r="L314" s="159"/>
      <c r="M314" s="165"/>
      <c r="N314" s="166"/>
      <c r="O314" s="166"/>
      <c r="P314" s="166"/>
      <c r="Q314" s="166"/>
      <c r="R314" s="166"/>
      <c r="S314" s="166"/>
      <c r="T314" s="167"/>
      <c r="AT314" s="161" t="s">
        <v>207</v>
      </c>
      <c r="AU314" s="161" t="s">
        <v>99</v>
      </c>
      <c r="AV314" s="12" t="s">
        <v>84</v>
      </c>
      <c r="AW314" s="12" t="s">
        <v>36</v>
      </c>
      <c r="AX314" s="12" t="s">
        <v>75</v>
      </c>
      <c r="AY314" s="161" t="s">
        <v>198</v>
      </c>
    </row>
    <row r="315" spans="2:65" s="12" customFormat="1" ht="11.25">
      <c r="B315" s="159"/>
      <c r="D315" s="160" t="s">
        <v>207</v>
      </c>
      <c r="E315" s="161" t="s">
        <v>1</v>
      </c>
      <c r="F315" s="162" t="s">
        <v>1730</v>
      </c>
      <c r="H315" s="163">
        <v>0.57799999999999996</v>
      </c>
      <c r="I315" s="164"/>
      <c r="L315" s="159"/>
      <c r="M315" s="165"/>
      <c r="N315" s="166"/>
      <c r="O315" s="166"/>
      <c r="P315" s="166"/>
      <c r="Q315" s="166"/>
      <c r="R315" s="166"/>
      <c r="S315" s="166"/>
      <c r="T315" s="167"/>
      <c r="AT315" s="161" t="s">
        <v>207</v>
      </c>
      <c r="AU315" s="161" t="s">
        <v>99</v>
      </c>
      <c r="AV315" s="12" t="s">
        <v>84</v>
      </c>
      <c r="AW315" s="12" t="s">
        <v>36</v>
      </c>
      <c r="AX315" s="12" t="s">
        <v>75</v>
      </c>
      <c r="AY315" s="161" t="s">
        <v>198</v>
      </c>
    </row>
    <row r="316" spans="2:65" s="14" customFormat="1" ht="11.25">
      <c r="B316" s="175"/>
      <c r="D316" s="160" t="s">
        <v>207</v>
      </c>
      <c r="E316" s="176" t="s">
        <v>1</v>
      </c>
      <c r="F316" s="177" t="s">
        <v>227</v>
      </c>
      <c r="H316" s="178">
        <v>29.478000000000002</v>
      </c>
      <c r="I316" s="179"/>
      <c r="L316" s="175"/>
      <c r="M316" s="180"/>
      <c r="N316" s="181"/>
      <c r="O316" s="181"/>
      <c r="P316" s="181"/>
      <c r="Q316" s="181"/>
      <c r="R316" s="181"/>
      <c r="S316" s="181"/>
      <c r="T316" s="182"/>
      <c r="AT316" s="176" t="s">
        <v>207</v>
      </c>
      <c r="AU316" s="176" t="s">
        <v>99</v>
      </c>
      <c r="AV316" s="14" t="s">
        <v>103</v>
      </c>
      <c r="AW316" s="14" t="s">
        <v>36</v>
      </c>
      <c r="AX316" s="14" t="s">
        <v>82</v>
      </c>
      <c r="AY316" s="176" t="s">
        <v>198</v>
      </c>
    </row>
    <row r="317" spans="2:65" s="11" customFormat="1" ht="20.85" customHeight="1">
      <c r="B317" s="133"/>
      <c r="D317" s="134" t="s">
        <v>74</v>
      </c>
      <c r="E317" s="144" t="s">
        <v>468</v>
      </c>
      <c r="F317" s="144" t="s">
        <v>469</v>
      </c>
      <c r="I317" s="136"/>
      <c r="J317" s="145">
        <f>BK317</f>
        <v>0</v>
      </c>
      <c r="L317" s="133"/>
      <c r="M317" s="138"/>
      <c r="N317" s="139"/>
      <c r="O317" s="139"/>
      <c r="P317" s="140">
        <f>SUM(P318:P335)</f>
        <v>0</v>
      </c>
      <c r="Q317" s="139"/>
      <c r="R317" s="140">
        <f>SUM(R318:R335)</f>
        <v>48.127261999999995</v>
      </c>
      <c r="S317" s="139"/>
      <c r="T317" s="141">
        <f>SUM(T318:T335)</f>
        <v>0</v>
      </c>
      <c r="AR317" s="134" t="s">
        <v>82</v>
      </c>
      <c r="AT317" s="142" t="s">
        <v>74</v>
      </c>
      <c r="AU317" s="142" t="s">
        <v>84</v>
      </c>
      <c r="AY317" s="134" t="s">
        <v>198</v>
      </c>
      <c r="BK317" s="143">
        <f>SUM(BK318:BK335)</f>
        <v>0</v>
      </c>
    </row>
    <row r="318" spans="2:65" s="1" customFormat="1" ht="16.5" customHeight="1">
      <c r="B318" s="146"/>
      <c r="C318" s="147" t="s">
        <v>516</v>
      </c>
      <c r="D318" s="147" t="s">
        <v>202</v>
      </c>
      <c r="E318" s="148" t="s">
        <v>471</v>
      </c>
      <c r="F318" s="149" t="s">
        <v>472</v>
      </c>
      <c r="G318" s="150" t="s">
        <v>242</v>
      </c>
      <c r="H318" s="151">
        <v>221</v>
      </c>
      <c r="I318" s="152"/>
      <c r="J318" s="153">
        <f>ROUND(I318*H318,2)</f>
        <v>0</v>
      </c>
      <c r="K318" s="149" t="s">
        <v>211</v>
      </c>
      <c r="L318" s="31"/>
      <c r="M318" s="154" t="s">
        <v>1</v>
      </c>
      <c r="N318" s="155" t="s">
        <v>46</v>
      </c>
      <c r="O318" s="50"/>
      <c r="P318" s="156">
        <f>O318*H318</f>
        <v>0</v>
      </c>
      <c r="Q318" s="156">
        <v>8.4250000000000005E-2</v>
      </c>
      <c r="R318" s="156">
        <f>Q318*H318</f>
        <v>18.619250000000001</v>
      </c>
      <c r="S318" s="156">
        <v>0</v>
      </c>
      <c r="T318" s="157">
        <f>S318*H318</f>
        <v>0</v>
      </c>
      <c r="AR318" s="17" t="s">
        <v>103</v>
      </c>
      <c r="AT318" s="17" t="s">
        <v>202</v>
      </c>
      <c r="AU318" s="17" t="s">
        <v>99</v>
      </c>
      <c r="AY318" s="17" t="s">
        <v>198</v>
      </c>
      <c r="BE318" s="158">
        <f>IF(N318="základní",J318,0)</f>
        <v>0</v>
      </c>
      <c r="BF318" s="158">
        <f>IF(N318="snížená",J318,0)</f>
        <v>0</v>
      </c>
      <c r="BG318" s="158">
        <f>IF(N318="zákl. přenesená",J318,0)</f>
        <v>0</v>
      </c>
      <c r="BH318" s="158">
        <f>IF(N318="sníž. přenesená",J318,0)</f>
        <v>0</v>
      </c>
      <c r="BI318" s="158">
        <f>IF(N318="nulová",J318,0)</f>
        <v>0</v>
      </c>
      <c r="BJ318" s="17" t="s">
        <v>82</v>
      </c>
      <c r="BK318" s="158">
        <f>ROUND(I318*H318,2)</f>
        <v>0</v>
      </c>
      <c r="BL318" s="17" t="s">
        <v>103</v>
      </c>
      <c r="BM318" s="17" t="s">
        <v>473</v>
      </c>
    </row>
    <row r="319" spans="2:65" s="12" customFormat="1" ht="11.25">
      <c r="B319" s="159"/>
      <c r="D319" s="160" t="s">
        <v>207</v>
      </c>
      <c r="E319" s="161" t="s">
        <v>1</v>
      </c>
      <c r="F319" s="162" t="s">
        <v>1731</v>
      </c>
      <c r="H319" s="163">
        <v>221</v>
      </c>
      <c r="I319" s="164"/>
      <c r="L319" s="159"/>
      <c r="M319" s="165"/>
      <c r="N319" s="166"/>
      <c r="O319" s="166"/>
      <c r="P319" s="166"/>
      <c r="Q319" s="166"/>
      <c r="R319" s="166"/>
      <c r="S319" s="166"/>
      <c r="T319" s="167"/>
      <c r="AT319" s="161" t="s">
        <v>207</v>
      </c>
      <c r="AU319" s="161" t="s">
        <v>99</v>
      </c>
      <c r="AV319" s="12" t="s">
        <v>84</v>
      </c>
      <c r="AW319" s="12" t="s">
        <v>36</v>
      </c>
      <c r="AX319" s="12" t="s">
        <v>82</v>
      </c>
      <c r="AY319" s="161" t="s">
        <v>198</v>
      </c>
    </row>
    <row r="320" spans="2:65" s="1" customFormat="1" ht="16.5" customHeight="1">
      <c r="B320" s="146"/>
      <c r="C320" s="191" t="s">
        <v>521</v>
      </c>
      <c r="D320" s="191" t="s">
        <v>329</v>
      </c>
      <c r="E320" s="192" t="s">
        <v>476</v>
      </c>
      <c r="F320" s="193" t="s">
        <v>477</v>
      </c>
      <c r="G320" s="194" t="s">
        <v>242</v>
      </c>
      <c r="H320" s="195">
        <v>193.96299999999999</v>
      </c>
      <c r="I320" s="196"/>
      <c r="J320" s="197">
        <f>ROUND(I320*H320,2)</f>
        <v>0</v>
      </c>
      <c r="K320" s="193" t="s">
        <v>211</v>
      </c>
      <c r="L320" s="198"/>
      <c r="M320" s="199" t="s">
        <v>1</v>
      </c>
      <c r="N320" s="200" t="s">
        <v>46</v>
      </c>
      <c r="O320" s="50"/>
      <c r="P320" s="156">
        <f>O320*H320</f>
        <v>0</v>
      </c>
      <c r="Q320" s="156">
        <v>0.13100000000000001</v>
      </c>
      <c r="R320" s="156">
        <f>Q320*H320</f>
        <v>25.409153</v>
      </c>
      <c r="S320" s="156">
        <v>0</v>
      </c>
      <c r="T320" s="157">
        <f>S320*H320</f>
        <v>0</v>
      </c>
      <c r="AR320" s="17" t="s">
        <v>250</v>
      </c>
      <c r="AT320" s="17" t="s">
        <v>329</v>
      </c>
      <c r="AU320" s="17" t="s">
        <v>99</v>
      </c>
      <c r="AY320" s="17" t="s">
        <v>198</v>
      </c>
      <c r="BE320" s="158">
        <f>IF(N320="základní",J320,0)</f>
        <v>0</v>
      </c>
      <c r="BF320" s="158">
        <f>IF(N320="snížená",J320,0)</f>
        <v>0</v>
      </c>
      <c r="BG320" s="158">
        <f>IF(N320="zákl. přenesená",J320,0)</f>
        <v>0</v>
      </c>
      <c r="BH320" s="158">
        <f>IF(N320="sníž. přenesená",J320,0)</f>
        <v>0</v>
      </c>
      <c r="BI320" s="158">
        <f>IF(N320="nulová",J320,0)</f>
        <v>0</v>
      </c>
      <c r="BJ320" s="17" t="s">
        <v>82</v>
      </c>
      <c r="BK320" s="158">
        <f>ROUND(I320*H320,2)</f>
        <v>0</v>
      </c>
      <c r="BL320" s="17" t="s">
        <v>103</v>
      </c>
      <c r="BM320" s="17" t="s">
        <v>478</v>
      </c>
    </row>
    <row r="321" spans="2:65" s="12" customFormat="1" ht="11.25">
      <c r="B321" s="159"/>
      <c r="D321" s="160" t="s">
        <v>207</v>
      </c>
      <c r="E321" s="161" t="s">
        <v>1</v>
      </c>
      <c r="F321" s="162" t="s">
        <v>1731</v>
      </c>
      <c r="H321" s="163">
        <v>221</v>
      </c>
      <c r="I321" s="164"/>
      <c r="L321" s="159"/>
      <c r="M321" s="165"/>
      <c r="N321" s="166"/>
      <c r="O321" s="166"/>
      <c r="P321" s="166"/>
      <c r="Q321" s="166"/>
      <c r="R321" s="166"/>
      <c r="S321" s="166"/>
      <c r="T321" s="167"/>
      <c r="AT321" s="161" t="s">
        <v>207</v>
      </c>
      <c r="AU321" s="161" t="s">
        <v>99</v>
      </c>
      <c r="AV321" s="12" t="s">
        <v>84</v>
      </c>
      <c r="AW321" s="12" t="s">
        <v>36</v>
      </c>
      <c r="AX321" s="12" t="s">
        <v>75</v>
      </c>
      <c r="AY321" s="161" t="s">
        <v>198</v>
      </c>
    </row>
    <row r="322" spans="2:65" s="12" customFormat="1" ht="11.25">
      <c r="B322" s="159"/>
      <c r="D322" s="160" t="s">
        <v>207</v>
      </c>
      <c r="E322" s="161" t="s">
        <v>1</v>
      </c>
      <c r="F322" s="162" t="s">
        <v>1732</v>
      </c>
      <c r="H322" s="163">
        <v>-30.84</v>
      </c>
      <c r="I322" s="164"/>
      <c r="L322" s="159"/>
      <c r="M322" s="165"/>
      <c r="N322" s="166"/>
      <c r="O322" s="166"/>
      <c r="P322" s="166"/>
      <c r="Q322" s="166"/>
      <c r="R322" s="166"/>
      <c r="S322" s="166"/>
      <c r="T322" s="167"/>
      <c r="AT322" s="161" t="s">
        <v>207</v>
      </c>
      <c r="AU322" s="161" t="s">
        <v>99</v>
      </c>
      <c r="AV322" s="12" t="s">
        <v>84</v>
      </c>
      <c r="AW322" s="12" t="s">
        <v>36</v>
      </c>
      <c r="AX322" s="12" t="s">
        <v>75</v>
      </c>
      <c r="AY322" s="161" t="s">
        <v>198</v>
      </c>
    </row>
    <row r="323" spans="2:65" s="15" customFormat="1" ht="11.25">
      <c r="B323" s="183"/>
      <c r="D323" s="160" t="s">
        <v>207</v>
      </c>
      <c r="E323" s="184" t="s">
        <v>1</v>
      </c>
      <c r="F323" s="185" t="s">
        <v>258</v>
      </c>
      <c r="H323" s="186">
        <v>190.16</v>
      </c>
      <c r="I323" s="187"/>
      <c r="L323" s="183"/>
      <c r="M323" s="188"/>
      <c r="N323" s="189"/>
      <c r="O323" s="189"/>
      <c r="P323" s="189"/>
      <c r="Q323" s="189"/>
      <c r="R323" s="189"/>
      <c r="S323" s="189"/>
      <c r="T323" s="190"/>
      <c r="AT323" s="184" t="s">
        <v>207</v>
      </c>
      <c r="AU323" s="184" t="s">
        <v>99</v>
      </c>
      <c r="AV323" s="15" t="s">
        <v>99</v>
      </c>
      <c r="AW323" s="15" t="s">
        <v>36</v>
      </c>
      <c r="AX323" s="15" t="s">
        <v>75</v>
      </c>
      <c r="AY323" s="184" t="s">
        <v>198</v>
      </c>
    </row>
    <row r="324" spans="2:65" s="12" customFormat="1" ht="11.25">
      <c r="B324" s="159"/>
      <c r="D324" s="160" t="s">
        <v>207</v>
      </c>
      <c r="E324" s="161" t="s">
        <v>1</v>
      </c>
      <c r="F324" s="162" t="s">
        <v>1733</v>
      </c>
      <c r="H324" s="163">
        <v>3.8029999999999999</v>
      </c>
      <c r="I324" s="164"/>
      <c r="L324" s="159"/>
      <c r="M324" s="165"/>
      <c r="N324" s="166"/>
      <c r="O324" s="166"/>
      <c r="P324" s="166"/>
      <c r="Q324" s="166"/>
      <c r="R324" s="166"/>
      <c r="S324" s="166"/>
      <c r="T324" s="167"/>
      <c r="AT324" s="161" t="s">
        <v>207</v>
      </c>
      <c r="AU324" s="161" t="s">
        <v>99</v>
      </c>
      <c r="AV324" s="12" t="s">
        <v>84</v>
      </c>
      <c r="AW324" s="12" t="s">
        <v>36</v>
      </c>
      <c r="AX324" s="12" t="s">
        <v>75</v>
      </c>
      <c r="AY324" s="161" t="s">
        <v>198</v>
      </c>
    </row>
    <row r="325" spans="2:65" s="14" customFormat="1" ht="11.25">
      <c r="B325" s="175"/>
      <c r="D325" s="160" t="s">
        <v>207</v>
      </c>
      <c r="E325" s="176" t="s">
        <v>1</v>
      </c>
      <c r="F325" s="177" t="s">
        <v>227</v>
      </c>
      <c r="H325" s="178">
        <v>193.96299999999999</v>
      </c>
      <c r="I325" s="179"/>
      <c r="L325" s="175"/>
      <c r="M325" s="180"/>
      <c r="N325" s="181"/>
      <c r="O325" s="181"/>
      <c r="P325" s="181"/>
      <c r="Q325" s="181"/>
      <c r="R325" s="181"/>
      <c r="S325" s="181"/>
      <c r="T325" s="182"/>
      <c r="AT325" s="176" t="s">
        <v>207</v>
      </c>
      <c r="AU325" s="176" t="s">
        <v>99</v>
      </c>
      <c r="AV325" s="14" t="s">
        <v>103</v>
      </c>
      <c r="AW325" s="14" t="s">
        <v>36</v>
      </c>
      <c r="AX325" s="14" t="s">
        <v>82</v>
      </c>
      <c r="AY325" s="176" t="s">
        <v>198</v>
      </c>
    </row>
    <row r="326" spans="2:65" s="1" customFormat="1" ht="16.5" customHeight="1">
      <c r="B326" s="146"/>
      <c r="C326" s="147" t="s">
        <v>526</v>
      </c>
      <c r="D326" s="147" t="s">
        <v>202</v>
      </c>
      <c r="E326" s="148" t="s">
        <v>1311</v>
      </c>
      <c r="F326" s="149" t="s">
        <v>1312</v>
      </c>
      <c r="G326" s="150" t="s">
        <v>242</v>
      </c>
      <c r="H326" s="151">
        <v>30.84</v>
      </c>
      <c r="I326" s="152"/>
      <c r="J326" s="153">
        <f>ROUND(I326*H326,2)</f>
        <v>0</v>
      </c>
      <c r="K326" s="149" t="s">
        <v>211</v>
      </c>
      <c r="L326" s="31"/>
      <c r="M326" s="154" t="s">
        <v>1</v>
      </c>
      <c r="N326" s="155" t="s">
        <v>46</v>
      </c>
      <c r="O326" s="50"/>
      <c r="P326" s="156">
        <f>O326*H326</f>
        <v>0</v>
      </c>
      <c r="Q326" s="156">
        <v>0</v>
      </c>
      <c r="R326" s="156">
        <f>Q326*H326</f>
        <v>0</v>
      </c>
      <c r="S326" s="156">
        <v>0</v>
      </c>
      <c r="T326" s="157">
        <f>S326*H326</f>
        <v>0</v>
      </c>
      <c r="AR326" s="17" t="s">
        <v>103</v>
      </c>
      <c r="AT326" s="17" t="s">
        <v>202</v>
      </c>
      <c r="AU326" s="17" t="s">
        <v>99</v>
      </c>
      <c r="AY326" s="17" t="s">
        <v>198</v>
      </c>
      <c r="BE326" s="158">
        <f>IF(N326="základní",J326,0)</f>
        <v>0</v>
      </c>
      <c r="BF326" s="158">
        <f>IF(N326="snížená",J326,0)</f>
        <v>0</v>
      </c>
      <c r="BG326" s="158">
        <f>IF(N326="zákl. přenesená",J326,0)</f>
        <v>0</v>
      </c>
      <c r="BH326" s="158">
        <f>IF(N326="sníž. přenesená",J326,0)</f>
        <v>0</v>
      </c>
      <c r="BI326" s="158">
        <f>IF(N326="nulová",J326,0)</f>
        <v>0</v>
      </c>
      <c r="BJ326" s="17" t="s">
        <v>82</v>
      </c>
      <c r="BK326" s="158">
        <f>ROUND(I326*H326,2)</f>
        <v>0</v>
      </c>
      <c r="BL326" s="17" t="s">
        <v>103</v>
      </c>
      <c r="BM326" s="17" t="s">
        <v>1734</v>
      </c>
    </row>
    <row r="327" spans="2:65" s="12" customFormat="1" ht="11.25">
      <c r="B327" s="159"/>
      <c r="D327" s="160" t="s">
        <v>207</v>
      </c>
      <c r="E327" s="161" t="s">
        <v>1</v>
      </c>
      <c r="F327" s="162" t="s">
        <v>1735</v>
      </c>
      <c r="H327" s="163">
        <v>22.44</v>
      </c>
      <c r="I327" s="164"/>
      <c r="L327" s="159"/>
      <c r="M327" s="165"/>
      <c r="N327" s="166"/>
      <c r="O327" s="166"/>
      <c r="P327" s="166"/>
      <c r="Q327" s="166"/>
      <c r="R327" s="166"/>
      <c r="S327" s="166"/>
      <c r="T327" s="167"/>
      <c r="AT327" s="161" t="s">
        <v>207</v>
      </c>
      <c r="AU327" s="161" t="s">
        <v>99</v>
      </c>
      <c r="AV327" s="12" t="s">
        <v>84</v>
      </c>
      <c r="AW327" s="12" t="s">
        <v>36</v>
      </c>
      <c r="AX327" s="12" t="s">
        <v>75</v>
      </c>
      <c r="AY327" s="161" t="s">
        <v>198</v>
      </c>
    </row>
    <row r="328" spans="2:65" s="12" customFormat="1" ht="11.25">
      <c r="B328" s="159"/>
      <c r="D328" s="160" t="s">
        <v>207</v>
      </c>
      <c r="E328" s="161" t="s">
        <v>1</v>
      </c>
      <c r="F328" s="162" t="s">
        <v>1736</v>
      </c>
      <c r="H328" s="163">
        <v>8.4</v>
      </c>
      <c r="I328" s="164"/>
      <c r="L328" s="159"/>
      <c r="M328" s="165"/>
      <c r="N328" s="166"/>
      <c r="O328" s="166"/>
      <c r="P328" s="166"/>
      <c r="Q328" s="166"/>
      <c r="R328" s="166"/>
      <c r="S328" s="166"/>
      <c r="T328" s="167"/>
      <c r="AT328" s="161" t="s">
        <v>207</v>
      </c>
      <c r="AU328" s="161" t="s">
        <v>99</v>
      </c>
      <c r="AV328" s="12" t="s">
        <v>84</v>
      </c>
      <c r="AW328" s="12" t="s">
        <v>36</v>
      </c>
      <c r="AX328" s="12" t="s">
        <v>75</v>
      </c>
      <c r="AY328" s="161" t="s">
        <v>198</v>
      </c>
    </row>
    <row r="329" spans="2:65" s="14" customFormat="1" ht="11.25">
      <c r="B329" s="175"/>
      <c r="D329" s="160" t="s">
        <v>207</v>
      </c>
      <c r="E329" s="176" t="s">
        <v>1</v>
      </c>
      <c r="F329" s="177" t="s">
        <v>227</v>
      </c>
      <c r="H329" s="178">
        <v>30.84</v>
      </c>
      <c r="I329" s="179"/>
      <c r="L329" s="175"/>
      <c r="M329" s="180"/>
      <c r="N329" s="181"/>
      <c r="O329" s="181"/>
      <c r="P329" s="181"/>
      <c r="Q329" s="181"/>
      <c r="R329" s="181"/>
      <c r="S329" s="181"/>
      <c r="T329" s="182"/>
      <c r="AT329" s="176" t="s">
        <v>207</v>
      </c>
      <c r="AU329" s="176" t="s">
        <v>99</v>
      </c>
      <c r="AV329" s="14" t="s">
        <v>103</v>
      </c>
      <c r="AW329" s="14" t="s">
        <v>36</v>
      </c>
      <c r="AX329" s="14" t="s">
        <v>82</v>
      </c>
      <c r="AY329" s="176" t="s">
        <v>198</v>
      </c>
    </row>
    <row r="330" spans="2:65" s="1" customFormat="1" ht="16.5" customHeight="1">
      <c r="B330" s="146"/>
      <c r="C330" s="191" t="s">
        <v>530</v>
      </c>
      <c r="D330" s="191" t="s">
        <v>329</v>
      </c>
      <c r="E330" s="192" t="s">
        <v>1315</v>
      </c>
      <c r="F330" s="193" t="s">
        <v>1316</v>
      </c>
      <c r="G330" s="194" t="s">
        <v>242</v>
      </c>
      <c r="H330" s="195">
        <v>22.888999999999999</v>
      </c>
      <c r="I330" s="196"/>
      <c r="J330" s="197">
        <f>ROUND(I330*H330,2)</f>
        <v>0</v>
      </c>
      <c r="K330" s="193" t="s">
        <v>211</v>
      </c>
      <c r="L330" s="198"/>
      <c r="M330" s="199" t="s">
        <v>1</v>
      </c>
      <c r="N330" s="200" t="s">
        <v>46</v>
      </c>
      <c r="O330" s="50"/>
      <c r="P330" s="156">
        <f>O330*H330</f>
        <v>0</v>
      </c>
      <c r="Q330" s="156">
        <v>0.13100000000000001</v>
      </c>
      <c r="R330" s="156">
        <f>Q330*H330</f>
        <v>2.998459</v>
      </c>
      <c r="S330" s="156">
        <v>0</v>
      </c>
      <c r="T330" s="157">
        <f>S330*H330</f>
        <v>0</v>
      </c>
      <c r="AR330" s="17" t="s">
        <v>250</v>
      </c>
      <c r="AT330" s="17" t="s">
        <v>329</v>
      </c>
      <c r="AU330" s="17" t="s">
        <v>99</v>
      </c>
      <c r="AY330" s="17" t="s">
        <v>198</v>
      </c>
      <c r="BE330" s="158">
        <f>IF(N330="základní",J330,0)</f>
        <v>0</v>
      </c>
      <c r="BF330" s="158">
        <f>IF(N330="snížená",J330,0)</f>
        <v>0</v>
      </c>
      <c r="BG330" s="158">
        <f>IF(N330="zákl. přenesená",J330,0)</f>
        <v>0</v>
      </c>
      <c r="BH330" s="158">
        <f>IF(N330="sníž. přenesená",J330,0)</f>
        <v>0</v>
      </c>
      <c r="BI330" s="158">
        <f>IF(N330="nulová",J330,0)</f>
        <v>0</v>
      </c>
      <c r="BJ330" s="17" t="s">
        <v>82</v>
      </c>
      <c r="BK330" s="158">
        <f>ROUND(I330*H330,2)</f>
        <v>0</v>
      </c>
      <c r="BL330" s="17" t="s">
        <v>103</v>
      </c>
      <c r="BM330" s="17" t="s">
        <v>1737</v>
      </c>
    </row>
    <row r="331" spans="2:65" s="12" customFormat="1" ht="11.25">
      <c r="B331" s="159"/>
      <c r="D331" s="160" t="s">
        <v>207</v>
      </c>
      <c r="E331" s="161" t="s">
        <v>1</v>
      </c>
      <c r="F331" s="162" t="s">
        <v>1735</v>
      </c>
      <c r="H331" s="163">
        <v>22.44</v>
      </c>
      <c r="I331" s="164"/>
      <c r="L331" s="159"/>
      <c r="M331" s="165"/>
      <c r="N331" s="166"/>
      <c r="O331" s="166"/>
      <c r="P331" s="166"/>
      <c r="Q331" s="166"/>
      <c r="R331" s="166"/>
      <c r="S331" s="166"/>
      <c r="T331" s="167"/>
      <c r="AT331" s="161" t="s">
        <v>207</v>
      </c>
      <c r="AU331" s="161" t="s">
        <v>99</v>
      </c>
      <c r="AV331" s="12" t="s">
        <v>84</v>
      </c>
      <c r="AW331" s="12" t="s">
        <v>36</v>
      </c>
      <c r="AX331" s="12" t="s">
        <v>75</v>
      </c>
      <c r="AY331" s="161" t="s">
        <v>198</v>
      </c>
    </row>
    <row r="332" spans="2:65" s="12" customFormat="1" ht="11.25">
      <c r="B332" s="159"/>
      <c r="D332" s="160" t="s">
        <v>207</v>
      </c>
      <c r="E332" s="161" t="s">
        <v>1</v>
      </c>
      <c r="F332" s="162" t="s">
        <v>1738</v>
      </c>
      <c r="H332" s="163">
        <v>0.44900000000000001</v>
      </c>
      <c r="I332" s="164"/>
      <c r="L332" s="159"/>
      <c r="M332" s="165"/>
      <c r="N332" s="166"/>
      <c r="O332" s="166"/>
      <c r="P332" s="166"/>
      <c r="Q332" s="166"/>
      <c r="R332" s="166"/>
      <c r="S332" s="166"/>
      <c r="T332" s="167"/>
      <c r="AT332" s="161" t="s">
        <v>207</v>
      </c>
      <c r="AU332" s="161" t="s">
        <v>99</v>
      </c>
      <c r="AV332" s="12" t="s">
        <v>84</v>
      </c>
      <c r="AW332" s="12" t="s">
        <v>36</v>
      </c>
      <c r="AX332" s="12" t="s">
        <v>75</v>
      </c>
      <c r="AY332" s="161" t="s">
        <v>198</v>
      </c>
    </row>
    <row r="333" spans="2:65" s="14" customFormat="1" ht="11.25">
      <c r="B333" s="175"/>
      <c r="D333" s="160" t="s">
        <v>207</v>
      </c>
      <c r="E333" s="176" t="s">
        <v>1</v>
      </c>
      <c r="F333" s="177" t="s">
        <v>227</v>
      </c>
      <c r="H333" s="178">
        <v>22.888999999999999</v>
      </c>
      <c r="I333" s="179"/>
      <c r="L333" s="175"/>
      <c r="M333" s="180"/>
      <c r="N333" s="181"/>
      <c r="O333" s="181"/>
      <c r="P333" s="181"/>
      <c r="Q333" s="181"/>
      <c r="R333" s="181"/>
      <c r="S333" s="181"/>
      <c r="T333" s="182"/>
      <c r="AT333" s="176" t="s">
        <v>207</v>
      </c>
      <c r="AU333" s="176" t="s">
        <v>99</v>
      </c>
      <c r="AV333" s="14" t="s">
        <v>103</v>
      </c>
      <c r="AW333" s="14" t="s">
        <v>36</v>
      </c>
      <c r="AX333" s="14" t="s">
        <v>82</v>
      </c>
      <c r="AY333" s="176" t="s">
        <v>198</v>
      </c>
    </row>
    <row r="334" spans="2:65" s="1" customFormat="1" ht="16.5" customHeight="1">
      <c r="B334" s="146"/>
      <c r="C334" s="191" t="s">
        <v>535</v>
      </c>
      <c r="D334" s="191" t="s">
        <v>329</v>
      </c>
      <c r="E334" s="192" t="s">
        <v>1739</v>
      </c>
      <c r="F334" s="193" t="s">
        <v>1740</v>
      </c>
      <c r="G334" s="194" t="s">
        <v>242</v>
      </c>
      <c r="H334" s="195">
        <v>8.4</v>
      </c>
      <c r="I334" s="196"/>
      <c r="J334" s="197">
        <f>ROUND(I334*H334,2)</f>
        <v>0</v>
      </c>
      <c r="K334" s="193" t="s">
        <v>211</v>
      </c>
      <c r="L334" s="198"/>
      <c r="M334" s="199" t="s">
        <v>1</v>
      </c>
      <c r="N334" s="200" t="s">
        <v>46</v>
      </c>
      <c r="O334" s="50"/>
      <c r="P334" s="156">
        <f>O334*H334</f>
        <v>0</v>
      </c>
      <c r="Q334" s="156">
        <v>0.13100000000000001</v>
      </c>
      <c r="R334" s="156">
        <f>Q334*H334</f>
        <v>1.1004</v>
      </c>
      <c r="S334" s="156">
        <v>0</v>
      </c>
      <c r="T334" s="157">
        <f>S334*H334</f>
        <v>0</v>
      </c>
      <c r="AR334" s="17" t="s">
        <v>250</v>
      </c>
      <c r="AT334" s="17" t="s">
        <v>329</v>
      </c>
      <c r="AU334" s="17" t="s">
        <v>99</v>
      </c>
      <c r="AY334" s="17" t="s">
        <v>198</v>
      </c>
      <c r="BE334" s="158">
        <f>IF(N334="základní",J334,0)</f>
        <v>0</v>
      </c>
      <c r="BF334" s="158">
        <f>IF(N334="snížená",J334,0)</f>
        <v>0</v>
      </c>
      <c r="BG334" s="158">
        <f>IF(N334="zákl. přenesená",J334,0)</f>
        <v>0</v>
      </c>
      <c r="BH334" s="158">
        <f>IF(N334="sníž. přenesená",J334,0)</f>
        <v>0</v>
      </c>
      <c r="BI334" s="158">
        <f>IF(N334="nulová",J334,0)</f>
        <v>0</v>
      </c>
      <c r="BJ334" s="17" t="s">
        <v>82</v>
      </c>
      <c r="BK334" s="158">
        <f>ROUND(I334*H334,2)</f>
        <v>0</v>
      </c>
      <c r="BL334" s="17" t="s">
        <v>103</v>
      </c>
      <c r="BM334" s="17" t="s">
        <v>1741</v>
      </c>
    </row>
    <row r="335" spans="2:65" s="12" customFormat="1" ht="11.25">
      <c r="B335" s="159"/>
      <c r="D335" s="160" t="s">
        <v>207</v>
      </c>
      <c r="E335" s="161" t="s">
        <v>1</v>
      </c>
      <c r="F335" s="162" t="s">
        <v>1736</v>
      </c>
      <c r="H335" s="163">
        <v>8.4</v>
      </c>
      <c r="I335" s="164"/>
      <c r="L335" s="159"/>
      <c r="M335" s="165"/>
      <c r="N335" s="166"/>
      <c r="O335" s="166"/>
      <c r="P335" s="166"/>
      <c r="Q335" s="166"/>
      <c r="R335" s="166"/>
      <c r="S335" s="166"/>
      <c r="T335" s="167"/>
      <c r="AT335" s="161" t="s">
        <v>207</v>
      </c>
      <c r="AU335" s="161" t="s">
        <v>99</v>
      </c>
      <c r="AV335" s="12" t="s">
        <v>84</v>
      </c>
      <c r="AW335" s="12" t="s">
        <v>36</v>
      </c>
      <c r="AX335" s="12" t="s">
        <v>82</v>
      </c>
      <c r="AY335" s="161" t="s">
        <v>198</v>
      </c>
    </row>
    <row r="336" spans="2:65" s="11" customFormat="1" ht="20.85" customHeight="1">
      <c r="B336" s="133"/>
      <c r="D336" s="134" t="s">
        <v>74</v>
      </c>
      <c r="E336" s="144" t="s">
        <v>1377</v>
      </c>
      <c r="F336" s="144" t="s">
        <v>1378</v>
      </c>
      <c r="I336" s="136"/>
      <c r="J336" s="145">
        <f>BK336</f>
        <v>0</v>
      </c>
      <c r="L336" s="133"/>
      <c r="M336" s="138"/>
      <c r="N336" s="139"/>
      <c r="O336" s="139"/>
      <c r="P336" s="140">
        <f>SUM(P337:P344)</f>
        <v>0</v>
      </c>
      <c r="Q336" s="139"/>
      <c r="R336" s="140">
        <f>SUM(R337:R344)</f>
        <v>32.463427500000002</v>
      </c>
      <c r="S336" s="139"/>
      <c r="T336" s="141">
        <f>SUM(T337:T344)</f>
        <v>0</v>
      </c>
      <c r="AR336" s="134" t="s">
        <v>82</v>
      </c>
      <c r="AT336" s="142" t="s">
        <v>74</v>
      </c>
      <c r="AU336" s="142" t="s">
        <v>84</v>
      </c>
      <c r="AY336" s="134" t="s">
        <v>198</v>
      </c>
      <c r="BK336" s="143">
        <f>SUM(BK337:BK344)</f>
        <v>0</v>
      </c>
    </row>
    <row r="337" spans="2:65" s="1" customFormat="1" ht="16.5" customHeight="1">
      <c r="B337" s="146"/>
      <c r="C337" s="147" t="s">
        <v>543</v>
      </c>
      <c r="D337" s="147" t="s">
        <v>202</v>
      </c>
      <c r="E337" s="148" t="s">
        <v>1379</v>
      </c>
      <c r="F337" s="149" t="s">
        <v>1380</v>
      </c>
      <c r="G337" s="150" t="s">
        <v>242</v>
      </c>
      <c r="H337" s="151">
        <v>79.5</v>
      </c>
      <c r="I337" s="152"/>
      <c r="J337" s="153">
        <f>ROUND(I337*H337,2)</f>
        <v>0</v>
      </c>
      <c r="K337" s="149" t="s">
        <v>211</v>
      </c>
      <c r="L337" s="31"/>
      <c r="M337" s="154" t="s">
        <v>1</v>
      </c>
      <c r="N337" s="155" t="s">
        <v>46</v>
      </c>
      <c r="O337" s="50"/>
      <c r="P337" s="156">
        <f>O337*H337</f>
        <v>0</v>
      </c>
      <c r="Q337" s="156">
        <v>0.40799999999999997</v>
      </c>
      <c r="R337" s="156">
        <f>Q337*H337</f>
        <v>32.436</v>
      </c>
      <c r="S337" s="156">
        <v>0</v>
      </c>
      <c r="T337" s="157">
        <f>S337*H337</f>
        <v>0</v>
      </c>
      <c r="AR337" s="17" t="s">
        <v>103</v>
      </c>
      <c r="AT337" s="17" t="s">
        <v>202</v>
      </c>
      <c r="AU337" s="17" t="s">
        <v>99</v>
      </c>
      <c r="AY337" s="17" t="s">
        <v>198</v>
      </c>
      <c r="BE337" s="158">
        <f>IF(N337="základní",J337,0)</f>
        <v>0</v>
      </c>
      <c r="BF337" s="158">
        <f>IF(N337="snížená",J337,0)</f>
        <v>0</v>
      </c>
      <c r="BG337" s="158">
        <f>IF(N337="zákl. přenesená",J337,0)</f>
        <v>0</v>
      </c>
      <c r="BH337" s="158">
        <f>IF(N337="sníž. přenesená",J337,0)</f>
        <v>0</v>
      </c>
      <c r="BI337" s="158">
        <f>IF(N337="nulová",J337,0)</f>
        <v>0</v>
      </c>
      <c r="BJ337" s="17" t="s">
        <v>82</v>
      </c>
      <c r="BK337" s="158">
        <f>ROUND(I337*H337,2)</f>
        <v>0</v>
      </c>
      <c r="BL337" s="17" t="s">
        <v>103</v>
      </c>
      <c r="BM337" s="17" t="s">
        <v>1742</v>
      </c>
    </row>
    <row r="338" spans="2:65" s="12" customFormat="1" ht="11.25">
      <c r="B338" s="159"/>
      <c r="D338" s="160" t="s">
        <v>207</v>
      </c>
      <c r="E338" s="161" t="s">
        <v>1</v>
      </c>
      <c r="F338" s="162" t="s">
        <v>1743</v>
      </c>
      <c r="H338" s="163">
        <v>79.5</v>
      </c>
      <c r="I338" s="164"/>
      <c r="L338" s="159"/>
      <c r="M338" s="165"/>
      <c r="N338" s="166"/>
      <c r="O338" s="166"/>
      <c r="P338" s="166"/>
      <c r="Q338" s="166"/>
      <c r="R338" s="166"/>
      <c r="S338" s="166"/>
      <c r="T338" s="167"/>
      <c r="AT338" s="161" t="s">
        <v>207</v>
      </c>
      <c r="AU338" s="161" t="s">
        <v>99</v>
      </c>
      <c r="AV338" s="12" t="s">
        <v>84</v>
      </c>
      <c r="AW338" s="12" t="s">
        <v>36</v>
      </c>
      <c r="AX338" s="12" t="s">
        <v>82</v>
      </c>
      <c r="AY338" s="161" t="s">
        <v>198</v>
      </c>
    </row>
    <row r="339" spans="2:65" s="1" customFormat="1" ht="16.5" customHeight="1">
      <c r="B339" s="146"/>
      <c r="C339" s="147" t="s">
        <v>547</v>
      </c>
      <c r="D339" s="147" t="s">
        <v>202</v>
      </c>
      <c r="E339" s="148" t="s">
        <v>1383</v>
      </c>
      <c r="F339" s="149" t="s">
        <v>1384</v>
      </c>
      <c r="G339" s="150" t="s">
        <v>242</v>
      </c>
      <c r="H339" s="151">
        <v>79.5</v>
      </c>
      <c r="I339" s="152"/>
      <c r="J339" s="153">
        <f>ROUND(I339*H339,2)</f>
        <v>0</v>
      </c>
      <c r="K339" s="149" t="s">
        <v>211</v>
      </c>
      <c r="L339" s="31"/>
      <c r="M339" s="154" t="s">
        <v>1</v>
      </c>
      <c r="N339" s="155" t="s">
        <v>46</v>
      </c>
      <c r="O339" s="50"/>
      <c r="P339" s="156">
        <f>O339*H339</f>
        <v>0</v>
      </c>
      <c r="Q339" s="156">
        <v>0</v>
      </c>
      <c r="R339" s="156">
        <f>Q339*H339</f>
        <v>0</v>
      </c>
      <c r="S339" s="156">
        <v>0</v>
      </c>
      <c r="T339" s="157">
        <f>S339*H339</f>
        <v>0</v>
      </c>
      <c r="AR339" s="17" t="s">
        <v>103</v>
      </c>
      <c r="AT339" s="17" t="s">
        <v>202</v>
      </c>
      <c r="AU339" s="17" t="s">
        <v>99</v>
      </c>
      <c r="AY339" s="17" t="s">
        <v>198</v>
      </c>
      <c r="BE339" s="158">
        <f>IF(N339="základní",J339,0)</f>
        <v>0</v>
      </c>
      <c r="BF339" s="158">
        <f>IF(N339="snížená",J339,0)</f>
        <v>0</v>
      </c>
      <c r="BG339" s="158">
        <f>IF(N339="zákl. přenesená",J339,0)</f>
        <v>0</v>
      </c>
      <c r="BH339" s="158">
        <f>IF(N339="sníž. přenesená",J339,0)</f>
        <v>0</v>
      </c>
      <c r="BI339" s="158">
        <f>IF(N339="nulová",J339,0)</f>
        <v>0</v>
      </c>
      <c r="BJ339" s="17" t="s">
        <v>82</v>
      </c>
      <c r="BK339" s="158">
        <f>ROUND(I339*H339,2)</f>
        <v>0</v>
      </c>
      <c r="BL339" s="17" t="s">
        <v>103</v>
      </c>
      <c r="BM339" s="17" t="s">
        <v>1744</v>
      </c>
    </row>
    <row r="340" spans="2:65" s="12" customFormat="1" ht="11.25">
      <c r="B340" s="159"/>
      <c r="D340" s="160" t="s">
        <v>207</v>
      </c>
      <c r="E340" s="161" t="s">
        <v>1</v>
      </c>
      <c r="F340" s="162" t="s">
        <v>1743</v>
      </c>
      <c r="H340" s="163">
        <v>79.5</v>
      </c>
      <c r="I340" s="164"/>
      <c r="L340" s="159"/>
      <c r="M340" s="165"/>
      <c r="N340" s="166"/>
      <c r="O340" s="166"/>
      <c r="P340" s="166"/>
      <c r="Q340" s="166"/>
      <c r="R340" s="166"/>
      <c r="S340" s="166"/>
      <c r="T340" s="167"/>
      <c r="AT340" s="161" t="s">
        <v>207</v>
      </c>
      <c r="AU340" s="161" t="s">
        <v>99</v>
      </c>
      <c r="AV340" s="12" t="s">
        <v>84</v>
      </c>
      <c r="AW340" s="12" t="s">
        <v>36</v>
      </c>
      <c r="AX340" s="12" t="s">
        <v>82</v>
      </c>
      <c r="AY340" s="161" t="s">
        <v>198</v>
      </c>
    </row>
    <row r="341" spans="2:65" s="1" customFormat="1" ht="16.5" customHeight="1">
      <c r="B341" s="146"/>
      <c r="C341" s="191" t="s">
        <v>551</v>
      </c>
      <c r="D341" s="191" t="s">
        <v>329</v>
      </c>
      <c r="E341" s="192" t="s">
        <v>1386</v>
      </c>
      <c r="F341" s="193" t="s">
        <v>1387</v>
      </c>
      <c r="G341" s="194" t="s">
        <v>242</v>
      </c>
      <c r="H341" s="195">
        <v>91.424999999999997</v>
      </c>
      <c r="I341" s="196"/>
      <c r="J341" s="197">
        <f>ROUND(I341*H341,2)</f>
        <v>0</v>
      </c>
      <c r="K341" s="193" t="s">
        <v>1</v>
      </c>
      <c r="L341" s="198"/>
      <c r="M341" s="199" t="s">
        <v>1</v>
      </c>
      <c r="N341" s="200" t="s">
        <v>46</v>
      </c>
      <c r="O341" s="50"/>
      <c r="P341" s="156">
        <f>O341*H341</f>
        <v>0</v>
      </c>
      <c r="Q341" s="156">
        <v>2.9999999999999997E-4</v>
      </c>
      <c r="R341" s="156">
        <f>Q341*H341</f>
        <v>2.7427499999999997E-2</v>
      </c>
      <c r="S341" s="156">
        <v>0</v>
      </c>
      <c r="T341" s="157">
        <f>S341*H341</f>
        <v>0</v>
      </c>
      <c r="AR341" s="17" t="s">
        <v>250</v>
      </c>
      <c r="AT341" s="17" t="s">
        <v>329</v>
      </c>
      <c r="AU341" s="17" t="s">
        <v>99</v>
      </c>
      <c r="AY341" s="17" t="s">
        <v>198</v>
      </c>
      <c r="BE341" s="158">
        <f>IF(N341="základní",J341,0)</f>
        <v>0</v>
      </c>
      <c r="BF341" s="158">
        <f>IF(N341="snížená",J341,0)</f>
        <v>0</v>
      </c>
      <c r="BG341" s="158">
        <f>IF(N341="zákl. přenesená",J341,0)</f>
        <v>0</v>
      </c>
      <c r="BH341" s="158">
        <f>IF(N341="sníž. přenesená",J341,0)</f>
        <v>0</v>
      </c>
      <c r="BI341" s="158">
        <f>IF(N341="nulová",J341,0)</f>
        <v>0</v>
      </c>
      <c r="BJ341" s="17" t="s">
        <v>82</v>
      </c>
      <c r="BK341" s="158">
        <f>ROUND(I341*H341,2)</f>
        <v>0</v>
      </c>
      <c r="BL341" s="17" t="s">
        <v>103</v>
      </c>
      <c r="BM341" s="17" t="s">
        <v>1745</v>
      </c>
    </row>
    <row r="342" spans="2:65" s="12" customFormat="1" ht="11.25">
      <c r="B342" s="159"/>
      <c r="D342" s="160" t="s">
        <v>207</v>
      </c>
      <c r="E342" s="161" t="s">
        <v>1</v>
      </c>
      <c r="F342" s="162" t="s">
        <v>1743</v>
      </c>
      <c r="H342" s="163">
        <v>79.5</v>
      </c>
      <c r="I342" s="164"/>
      <c r="L342" s="159"/>
      <c r="M342" s="165"/>
      <c r="N342" s="166"/>
      <c r="O342" s="166"/>
      <c r="P342" s="166"/>
      <c r="Q342" s="166"/>
      <c r="R342" s="166"/>
      <c r="S342" s="166"/>
      <c r="T342" s="167"/>
      <c r="AT342" s="161" t="s">
        <v>207</v>
      </c>
      <c r="AU342" s="161" t="s">
        <v>99</v>
      </c>
      <c r="AV342" s="12" t="s">
        <v>84</v>
      </c>
      <c r="AW342" s="12" t="s">
        <v>36</v>
      </c>
      <c r="AX342" s="12" t="s">
        <v>75</v>
      </c>
      <c r="AY342" s="161" t="s">
        <v>198</v>
      </c>
    </row>
    <row r="343" spans="2:65" s="12" customFormat="1" ht="11.25">
      <c r="B343" s="159"/>
      <c r="D343" s="160" t="s">
        <v>207</v>
      </c>
      <c r="E343" s="161" t="s">
        <v>1</v>
      </c>
      <c r="F343" s="162" t="s">
        <v>1746</v>
      </c>
      <c r="H343" s="163">
        <v>11.925000000000001</v>
      </c>
      <c r="I343" s="164"/>
      <c r="L343" s="159"/>
      <c r="M343" s="165"/>
      <c r="N343" s="166"/>
      <c r="O343" s="166"/>
      <c r="P343" s="166"/>
      <c r="Q343" s="166"/>
      <c r="R343" s="166"/>
      <c r="S343" s="166"/>
      <c r="T343" s="167"/>
      <c r="AT343" s="161" t="s">
        <v>207</v>
      </c>
      <c r="AU343" s="161" t="s">
        <v>99</v>
      </c>
      <c r="AV343" s="12" t="s">
        <v>84</v>
      </c>
      <c r="AW343" s="12" t="s">
        <v>36</v>
      </c>
      <c r="AX343" s="12" t="s">
        <v>75</v>
      </c>
      <c r="AY343" s="161" t="s">
        <v>198</v>
      </c>
    </row>
    <row r="344" spans="2:65" s="14" customFormat="1" ht="11.25">
      <c r="B344" s="175"/>
      <c r="D344" s="160" t="s">
        <v>207</v>
      </c>
      <c r="E344" s="176" t="s">
        <v>1</v>
      </c>
      <c r="F344" s="177" t="s">
        <v>227</v>
      </c>
      <c r="H344" s="178">
        <v>91.424999999999997</v>
      </c>
      <c r="I344" s="179"/>
      <c r="L344" s="175"/>
      <c r="M344" s="180"/>
      <c r="N344" s="181"/>
      <c r="O344" s="181"/>
      <c r="P344" s="181"/>
      <c r="Q344" s="181"/>
      <c r="R344" s="181"/>
      <c r="S344" s="181"/>
      <c r="T344" s="182"/>
      <c r="AT344" s="176" t="s">
        <v>207</v>
      </c>
      <c r="AU344" s="176" t="s">
        <v>99</v>
      </c>
      <c r="AV344" s="14" t="s">
        <v>103</v>
      </c>
      <c r="AW344" s="14" t="s">
        <v>36</v>
      </c>
      <c r="AX344" s="14" t="s">
        <v>82</v>
      </c>
      <c r="AY344" s="176" t="s">
        <v>198</v>
      </c>
    </row>
    <row r="345" spans="2:65" s="11" customFormat="1" ht="20.85" customHeight="1">
      <c r="B345" s="133"/>
      <c r="D345" s="134" t="s">
        <v>74</v>
      </c>
      <c r="E345" s="144" t="s">
        <v>968</v>
      </c>
      <c r="F345" s="144" t="s">
        <v>969</v>
      </c>
      <c r="I345" s="136"/>
      <c r="J345" s="145">
        <f>BK345</f>
        <v>0</v>
      </c>
      <c r="L345" s="133"/>
      <c r="M345" s="138"/>
      <c r="N345" s="139"/>
      <c r="O345" s="139"/>
      <c r="P345" s="140">
        <f>SUM(P346:P347)</f>
        <v>0</v>
      </c>
      <c r="Q345" s="139"/>
      <c r="R345" s="140">
        <f>SUM(R346:R347)</f>
        <v>19.042315000000002</v>
      </c>
      <c r="S345" s="139"/>
      <c r="T345" s="141">
        <f>SUM(T346:T347)</f>
        <v>0</v>
      </c>
      <c r="AR345" s="134" t="s">
        <v>82</v>
      </c>
      <c r="AT345" s="142" t="s">
        <v>74</v>
      </c>
      <c r="AU345" s="142" t="s">
        <v>84</v>
      </c>
      <c r="AY345" s="134" t="s">
        <v>198</v>
      </c>
      <c r="BK345" s="143">
        <f>SUM(BK346:BK347)</f>
        <v>0</v>
      </c>
    </row>
    <row r="346" spans="2:65" s="1" customFormat="1" ht="16.5" customHeight="1">
      <c r="B346" s="146"/>
      <c r="C346" s="147" t="s">
        <v>555</v>
      </c>
      <c r="D346" s="147" t="s">
        <v>202</v>
      </c>
      <c r="E346" s="148" t="s">
        <v>974</v>
      </c>
      <c r="F346" s="149" t="s">
        <v>975</v>
      </c>
      <c r="G346" s="150" t="s">
        <v>242</v>
      </c>
      <c r="H346" s="151">
        <v>68.5</v>
      </c>
      <c r="I346" s="152"/>
      <c r="J346" s="153">
        <f>ROUND(I346*H346,2)</f>
        <v>0</v>
      </c>
      <c r="K346" s="149" t="s">
        <v>211</v>
      </c>
      <c r="L346" s="31"/>
      <c r="M346" s="154" t="s">
        <v>1</v>
      </c>
      <c r="N346" s="155" t="s">
        <v>46</v>
      </c>
      <c r="O346" s="50"/>
      <c r="P346" s="156">
        <f>O346*H346</f>
        <v>0</v>
      </c>
      <c r="Q346" s="156">
        <v>0.27799000000000001</v>
      </c>
      <c r="R346" s="156">
        <f>Q346*H346</f>
        <v>19.042315000000002</v>
      </c>
      <c r="S346" s="156">
        <v>0</v>
      </c>
      <c r="T346" s="157">
        <f>S346*H346</f>
        <v>0</v>
      </c>
      <c r="AR346" s="17" t="s">
        <v>103</v>
      </c>
      <c r="AT346" s="17" t="s">
        <v>202</v>
      </c>
      <c r="AU346" s="17" t="s">
        <v>99</v>
      </c>
      <c r="AY346" s="17" t="s">
        <v>198</v>
      </c>
      <c r="BE346" s="158">
        <f>IF(N346="základní",J346,0)</f>
        <v>0</v>
      </c>
      <c r="BF346" s="158">
        <f>IF(N346="snížená",J346,0)</f>
        <v>0</v>
      </c>
      <c r="BG346" s="158">
        <f>IF(N346="zákl. přenesená",J346,0)</f>
        <v>0</v>
      </c>
      <c r="BH346" s="158">
        <f>IF(N346="sníž. přenesená",J346,0)</f>
        <v>0</v>
      </c>
      <c r="BI346" s="158">
        <f>IF(N346="nulová",J346,0)</f>
        <v>0</v>
      </c>
      <c r="BJ346" s="17" t="s">
        <v>82</v>
      </c>
      <c r="BK346" s="158">
        <f>ROUND(I346*H346,2)</f>
        <v>0</v>
      </c>
      <c r="BL346" s="17" t="s">
        <v>103</v>
      </c>
      <c r="BM346" s="17" t="s">
        <v>1747</v>
      </c>
    </row>
    <row r="347" spans="2:65" s="12" customFormat="1" ht="11.25">
      <c r="B347" s="159"/>
      <c r="D347" s="160" t="s">
        <v>207</v>
      </c>
      <c r="E347" s="161" t="s">
        <v>1</v>
      </c>
      <c r="F347" s="162" t="s">
        <v>1748</v>
      </c>
      <c r="H347" s="163">
        <v>68.5</v>
      </c>
      <c r="I347" s="164"/>
      <c r="L347" s="159"/>
      <c r="M347" s="165"/>
      <c r="N347" s="166"/>
      <c r="O347" s="166"/>
      <c r="P347" s="166"/>
      <c r="Q347" s="166"/>
      <c r="R347" s="166"/>
      <c r="S347" s="166"/>
      <c r="T347" s="167"/>
      <c r="AT347" s="161" t="s">
        <v>207</v>
      </c>
      <c r="AU347" s="161" t="s">
        <v>99</v>
      </c>
      <c r="AV347" s="12" t="s">
        <v>84</v>
      </c>
      <c r="AW347" s="12" t="s">
        <v>36</v>
      </c>
      <c r="AX347" s="12" t="s">
        <v>82</v>
      </c>
      <c r="AY347" s="161" t="s">
        <v>198</v>
      </c>
    </row>
    <row r="348" spans="2:65" s="11" customFormat="1" ht="22.9" customHeight="1">
      <c r="B348" s="133"/>
      <c r="D348" s="134" t="s">
        <v>74</v>
      </c>
      <c r="E348" s="144" t="s">
        <v>250</v>
      </c>
      <c r="F348" s="144" t="s">
        <v>480</v>
      </c>
      <c r="I348" s="136"/>
      <c r="J348" s="145">
        <f>BK348</f>
        <v>0</v>
      </c>
      <c r="L348" s="133"/>
      <c r="M348" s="138"/>
      <c r="N348" s="139"/>
      <c r="O348" s="139"/>
      <c r="P348" s="140">
        <f>P349+P352+P385+P394+P399+P415</f>
        <v>0</v>
      </c>
      <c r="Q348" s="139"/>
      <c r="R348" s="140">
        <f>R349+R352+R385+R394+R399+R415</f>
        <v>504.44956880749999</v>
      </c>
      <c r="S348" s="139"/>
      <c r="T348" s="141">
        <f>T349+T352+T385+T394+T399+T415</f>
        <v>0</v>
      </c>
      <c r="AR348" s="134" t="s">
        <v>82</v>
      </c>
      <c r="AT348" s="142" t="s">
        <v>74</v>
      </c>
      <c r="AU348" s="142" t="s">
        <v>82</v>
      </c>
      <c r="AY348" s="134" t="s">
        <v>198</v>
      </c>
      <c r="BK348" s="143">
        <f>BK349+BK352+BK385+BK394+BK399+BK415</f>
        <v>0</v>
      </c>
    </row>
    <row r="349" spans="2:65" s="11" customFormat="1" ht="20.85" customHeight="1">
      <c r="B349" s="133"/>
      <c r="D349" s="134" t="s">
        <v>74</v>
      </c>
      <c r="E349" s="144" t="s">
        <v>481</v>
      </c>
      <c r="F349" s="144" t="s">
        <v>482</v>
      </c>
      <c r="I349" s="136"/>
      <c r="J349" s="145">
        <f>BK349</f>
        <v>0</v>
      </c>
      <c r="L349" s="133"/>
      <c r="M349" s="138"/>
      <c r="N349" s="139"/>
      <c r="O349" s="139"/>
      <c r="P349" s="140">
        <f>SUM(P350:P351)</f>
        <v>0</v>
      </c>
      <c r="Q349" s="139"/>
      <c r="R349" s="140">
        <f>SUM(R350:R351)</f>
        <v>8.3493199999999987</v>
      </c>
      <c r="S349" s="139"/>
      <c r="T349" s="141">
        <f>SUM(T350:T351)</f>
        <v>0</v>
      </c>
      <c r="AR349" s="134" t="s">
        <v>82</v>
      </c>
      <c r="AT349" s="142" t="s">
        <v>74</v>
      </c>
      <c r="AU349" s="142" t="s">
        <v>84</v>
      </c>
      <c r="AY349" s="134" t="s">
        <v>198</v>
      </c>
      <c r="BK349" s="143">
        <f>SUM(BK350:BK351)</f>
        <v>0</v>
      </c>
    </row>
    <row r="350" spans="2:65" s="1" customFormat="1" ht="16.5" customHeight="1">
      <c r="B350" s="146"/>
      <c r="C350" s="147" t="s">
        <v>559</v>
      </c>
      <c r="D350" s="147" t="s">
        <v>202</v>
      </c>
      <c r="E350" s="148" t="s">
        <v>978</v>
      </c>
      <c r="F350" s="149" t="s">
        <v>979</v>
      </c>
      <c r="G350" s="150" t="s">
        <v>486</v>
      </c>
      <c r="H350" s="151">
        <v>14</v>
      </c>
      <c r="I350" s="152"/>
      <c r="J350" s="153">
        <f>ROUND(I350*H350,2)</f>
        <v>0</v>
      </c>
      <c r="K350" s="149" t="s">
        <v>211</v>
      </c>
      <c r="L350" s="31"/>
      <c r="M350" s="154" t="s">
        <v>1</v>
      </c>
      <c r="N350" s="155" t="s">
        <v>46</v>
      </c>
      <c r="O350" s="50"/>
      <c r="P350" s="156">
        <f>O350*H350</f>
        <v>0</v>
      </c>
      <c r="Q350" s="156">
        <v>0.32973999999999998</v>
      </c>
      <c r="R350" s="156">
        <f>Q350*H350</f>
        <v>4.6163599999999994</v>
      </c>
      <c r="S350" s="156">
        <v>0</v>
      </c>
      <c r="T350" s="157">
        <f>S350*H350</f>
        <v>0</v>
      </c>
      <c r="AR350" s="17" t="s">
        <v>103</v>
      </c>
      <c r="AT350" s="17" t="s">
        <v>202</v>
      </c>
      <c r="AU350" s="17" t="s">
        <v>99</v>
      </c>
      <c r="AY350" s="17" t="s">
        <v>198</v>
      </c>
      <c r="BE350" s="158">
        <f>IF(N350="základní",J350,0)</f>
        <v>0</v>
      </c>
      <c r="BF350" s="158">
        <f>IF(N350="snížená",J350,0)</f>
        <v>0</v>
      </c>
      <c r="BG350" s="158">
        <f>IF(N350="zákl. přenesená",J350,0)</f>
        <v>0</v>
      </c>
      <c r="BH350" s="158">
        <f>IF(N350="sníž. přenesená",J350,0)</f>
        <v>0</v>
      </c>
      <c r="BI350" s="158">
        <f>IF(N350="nulová",J350,0)</f>
        <v>0</v>
      </c>
      <c r="BJ350" s="17" t="s">
        <v>82</v>
      </c>
      <c r="BK350" s="158">
        <f>ROUND(I350*H350,2)</f>
        <v>0</v>
      </c>
      <c r="BL350" s="17" t="s">
        <v>103</v>
      </c>
      <c r="BM350" s="17" t="s">
        <v>1749</v>
      </c>
    </row>
    <row r="351" spans="2:65" s="1" customFormat="1" ht="16.5" customHeight="1">
      <c r="B351" s="146"/>
      <c r="C351" s="147" t="s">
        <v>563</v>
      </c>
      <c r="D351" s="147" t="s">
        <v>202</v>
      </c>
      <c r="E351" s="148" t="s">
        <v>484</v>
      </c>
      <c r="F351" s="149" t="s">
        <v>485</v>
      </c>
      <c r="G351" s="150" t="s">
        <v>486</v>
      </c>
      <c r="H351" s="151">
        <v>12</v>
      </c>
      <c r="I351" s="152"/>
      <c r="J351" s="153">
        <f>ROUND(I351*H351,2)</f>
        <v>0</v>
      </c>
      <c r="K351" s="149" t="s">
        <v>211</v>
      </c>
      <c r="L351" s="31"/>
      <c r="M351" s="154" t="s">
        <v>1</v>
      </c>
      <c r="N351" s="155" t="s">
        <v>46</v>
      </c>
      <c r="O351" s="50"/>
      <c r="P351" s="156">
        <f>O351*H351</f>
        <v>0</v>
      </c>
      <c r="Q351" s="156">
        <v>0.31108000000000002</v>
      </c>
      <c r="R351" s="156">
        <f>Q351*H351</f>
        <v>3.7329600000000003</v>
      </c>
      <c r="S351" s="156">
        <v>0</v>
      </c>
      <c r="T351" s="157">
        <f>S351*H351</f>
        <v>0</v>
      </c>
      <c r="AR351" s="17" t="s">
        <v>103</v>
      </c>
      <c r="AT351" s="17" t="s">
        <v>202</v>
      </c>
      <c r="AU351" s="17" t="s">
        <v>99</v>
      </c>
      <c r="AY351" s="17" t="s">
        <v>198</v>
      </c>
      <c r="BE351" s="158">
        <f>IF(N351="základní",J351,0)</f>
        <v>0</v>
      </c>
      <c r="BF351" s="158">
        <f>IF(N351="snížená",J351,0)</f>
        <v>0</v>
      </c>
      <c r="BG351" s="158">
        <f>IF(N351="zákl. přenesená",J351,0)</f>
        <v>0</v>
      </c>
      <c r="BH351" s="158">
        <f>IF(N351="sníž. přenesená",J351,0)</f>
        <v>0</v>
      </c>
      <c r="BI351" s="158">
        <f>IF(N351="nulová",J351,0)</f>
        <v>0</v>
      </c>
      <c r="BJ351" s="17" t="s">
        <v>82</v>
      </c>
      <c r="BK351" s="158">
        <f>ROUND(I351*H351,2)</f>
        <v>0</v>
      </c>
      <c r="BL351" s="17" t="s">
        <v>103</v>
      </c>
      <c r="BM351" s="17" t="s">
        <v>487</v>
      </c>
    </row>
    <row r="352" spans="2:65" s="11" customFormat="1" ht="20.85" customHeight="1">
      <c r="B352" s="133"/>
      <c r="D352" s="134" t="s">
        <v>74</v>
      </c>
      <c r="E352" s="144" t="s">
        <v>488</v>
      </c>
      <c r="F352" s="144" t="s">
        <v>489</v>
      </c>
      <c r="I352" s="136"/>
      <c r="J352" s="145">
        <f>BK352</f>
        <v>0</v>
      </c>
      <c r="L352" s="133"/>
      <c r="M352" s="138"/>
      <c r="N352" s="139"/>
      <c r="O352" s="139"/>
      <c r="P352" s="140">
        <f>SUM(P353:P384)</f>
        <v>0</v>
      </c>
      <c r="Q352" s="139"/>
      <c r="R352" s="140">
        <f>SUM(R353:R384)</f>
        <v>62.318402999999996</v>
      </c>
      <c r="S352" s="139"/>
      <c r="T352" s="141">
        <f>SUM(T353:T384)</f>
        <v>0</v>
      </c>
      <c r="AR352" s="134" t="s">
        <v>82</v>
      </c>
      <c r="AT352" s="142" t="s">
        <v>74</v>
      </c>
      <c r="AU352" s="142" t="s">
        <v>84</v>
      </c>
      <c r="AY352" s="134" t="s">
        <v>198</v>
      </c>
      <c r="BK352" s="143">
        <f>SUM(BK353:BK384)</f>
        <v>0</v>
      </c>
    </row>
    <row r="353" spans="2:65" s="1" customFormat="1" ht="16.5" customHeight="1">
      <c r="B353" s="146"/>
      <c r="C353" s="147" t="s">
        <v>567</v>
      </c>
      <c r="D353" s="147" t="s">
        <v>202</v>
      </c>
      <c r="E353" s="148" t="s">
        <v>491</v>
      </c>
      <c r="F353" s="149" t="s">
        <v>492</v>
      </c>
      <c r="G353" s="150" t="s">
        <v>205</v>
      </c>
      <c r="H353" s="151">
        <v>27.15</v>
      </c>
      <c r="I353" s="152"/>
      <c r="J353" s="153">
        <f>ROUND(I353*H353,2)</f>
        <v>0</v>
      </c>
      <c r="K353" s="149" t="s">
        <v>211</v>
      </c>
      <c r="L353" s="31"/>
      <c r="M353" s="154" t="s">
        <v>1</v>
      </c>
      <c r="N353" s="155" t="s">
        <v>46</v>
      </c>
      <c r="O353" s="50"/>
      <c r="P353" s="156">
        <f>O353*H353</f>
        <v>0</v>
      </c>
      <c r="Q353" s="156">
        <v>1.8907700000000001</v>
      </c>
      <c r="R353" s="156">
        <f>Q353*H353</f>
        <v>51.334405499999995</v>
      </c>
      <c r="S353" s="156">
        <v>0</v>
      </c>
      <c r="T353" s="157">
        <f>S353*H353</f>
        <v>0</v>
      </c>
      <c r="AR353" s="17" t="s">
        <v>103</v>
      </c>
      <c r="AT353" s="17" t="s">
        <v>202</v>
      </c>
      <c r="AU353" s="17" t="s">
        <v>99</v>
      </c>
      <c r="AY353" s="17" t="s">
        <v>198</v>
      </c>
      <c r="BE353" s="158">
        <f>IF(N353="základní",J353,0)</f>
        <v>0</v>
      </c>
      <c r="BF353" s="158">
        <f>IF(N353="snížená",J353,0)</f>
        <v>0</v>
      </c>
      <c r="BG353" s="158">
        <f>IF(N353="zákl. přenesená",J353,0)</f>
        <v>0</v>
      </c>
      <c r="BH353" s="158">
        <f>IF(N353="sníž. přenesená",J353,0)</f>
        <v>0</v>
      </c>
      <c r="BI353" s="158">
        <f>IF(N353="nulová",J353,0)</f>
        <v>0</v>
      </c>
      <c r="BJ353" s="17" t="s">
        <v>82</v>
      </c>
      <c r="BK353" s="158">
        <f>ROUND(I353*H353,2)</f>
        <v>0</v>
      </c>
      <c r="BL353" s="17" t="s">
        <v>103</v>
      </c>
      <c r="BM353" s="17" t="s">
        <v>493</v>
      </c>
    </row>
    <row r="354" spans="2:65" s="12" customFormat="1" ht="11.25">
      <c r="B354" s="159"/>
      <c r="D354" s="160" t="s">
        <v>207</v>
      </c>
      <c r="E354" s="161" t="s">
        <v>1</v>
      </c>
      <c r="F354" s="162" t="s">
        <v>1750</v>
      </c>
      <c r="H354" s="163">
        <v>27.15</v>
      </c>
      <c r="I354" s="164"/>
      <c r="L354" s="159"/>
      <c r="M354" s="165"/>
      <c r="N354" s="166"/>
      <c r="O354" s="166"/>
      <c r="P354" s="166"/>
      <c r="Q354" s="166"/>
      <c r="R354" s="166"/>
      <c r="S354" s="166"/>
      <c r="T354" s="167"/>
      <c r="AT354" s="161" t="s">
        <v>207</v>
      </c>
      <c r="AU354" s="161" t="s">
        <v>99</v>
      </c>
      <c r="AV354" s="12" t="s">
        <v>84</v>
      </c>
      <c r="AW354" s="12" t="s">
        <v>36</v>
      </c>
      <c r="AX354" s="12" t="s">
        <v>82</v>
      </c>
      <c r="AY354" s="161" t="s">
        <v>198</v>
      </c>
    </row>
    <row r="355" spans="2:65" s="1" customFormat="1" ht="16.5" customHeight="1">
      <c r="B355" s="146"/>
      <c r="C355" s="147" t="s">
        <v>571</v>
      </c>
      <c r="D355" s="147" t="s">
        <v>202</v>
      </c>
      <c r="E355" s="148" t="s">
        <v>982</v>
      </c>
      <c r="F355" s="149" t="s">
        <v>983</v>
      </c>
      <c r="G355" s="150" t="s">
        <v>499</v>
      </c>
      <c r="H355" s="151">
        <v>6.5</v>
      </c>
      <c r="I355" s="152"/>
      <c r="J355" s="153">
        <f>ROUND(I355*H355,2)</f>
        <v>0</v>
      </c>
      <c r="K355" s="149" t="s">
        <v>211</v>
      </c>
      <c r="L355" s="31"/>
      <c r="M355" s="154" t="s">
        <v>1</v>
      </c>
      <c r="N355" s="155" t="s">
        <v>46</v>
      </c>
      <c r="O355" s="50"/>
      <c r="P355" s="156">
        <f>O355*H355</f>
        <v>0</v>
      </c>
      <c r="Q355" s="156">
        <v>1.0000000000000001E-5</v>
      </c>
      <c r="R355" s="156">
        <f>Q355*H355</f>
        <v>6.5000000000000008E-5</v>
      </c>
      <c r="S355" s="156">
        <v>0</v>
      </c>
      <c r="T355" s="157">
        <f>S355*H355</f>
        <v>0</v>
      </c>
      <c r="AR355" s="17" t="s">
        <v>103</v>
      </c>
      <c r="AT355" s="17" t="s">
        <v>202</v>
      </c>
      <c r="AU355" s="17" t="s">
        <v>99</v>
      </c>
      <c r="AY355" s="17" t="s">
        <v>198</v>
      </c>
      <c r="BE355" s="158">
        <f>IF(N355="základní",J355,0)</f>
        <v>0</v>
      </c>
      <c r="BF355" s="158">
        <f>IF(N355="snížená",J355,0)</f>
        <v>0</v>
      </c>
      <c r="BG355" s="158">
        <f>IF(N355="zákl. přenesená",J355,0)</f>
        <v>0</v>
      </c>
      <c r="BH355" s="158">
        <f>IF(N355="sníž. přenesená",J355,0)</f>
        <v>0</v>
      </c>
      <c r="BI355" s="158">
        <f>IF(N355="nulová",J355,0)</f>
        <v>0</v>
      </c>
      <c r="BJ355" s="17" t="s">
        <v>82</v>
      </c>
      <c r="BK355" s="158">
        <f>ROUND(I355*H355,2)</f>
        <v>0</v>
      </c>
      <c r="BL355" s="17" t="s">
        <v>103</v>
      </c>
      <c r="BM355" s="17" t="s">
        <v>1751</v>
      </c>
    </row>
    <row r="356" spans="2:65" s="12" customFormat="1" ht="11.25">
      <c r="B356" s="159"/>
      <c r="D356" s="160" t="s">
        <v>207</v>
      </c>
      <c r="E356" s="161" t="s">
        <v>1</v>
      </c>
      <c r="F356" s="162" t="s">
        <v>1752</v>
      </c>
      <c r="H356" s="163">
        <v>6.5</v>
      </c>
      <c r="I356" s="164"/>
      <c r="L356" s="159"/>
      <c r="M356" s="165"/>
      <c r="N356" s="166"/>
      <c r="O356" s="166"/>
      <c r="P356" s="166"/>
      <c r="Q356" s="166"/>
      <c r="R356" s="166"/>
      <c r="S356" s="166"/>
      <c r="T356" s="167"/>
      <c r="AT356" s="161" t="s">
        <v>207</v>
      </c>
      <c r="AU356" s="161" t="s">
        <v>99</v>
      </c>
      <c r="AV356" s="12" t="s">
        <v>84</v>
      </c>
      <c r="AW356" s="12" t="s">
        <v>36</v>
      </c>
      <c r="AX356" s="12" t="s">
        <v>82</v>
      </c>
      <c r="AY356" s="161" t="s">
        <v>198</v>
      </c>
    </row>
    <row r="357" spans="2:65" s="1" customFormat="1" ht="16.5" customHeight="1">
      <c r="B357" s="146"/>
      <c r="C357" s="191" t="s">
        <v>577</v>
      </c>
      <c r="D357" s="191" t="s">
        <v>329</v>
      </c>
      <c r="E357" s="192" t="s">
        <v>986</v>
      </c>
      <c r="F357" s="193" t="s">
        <v>987</v>
      </c>
      <c r="G357" s="194" t="s">
        <v>499</v>
      </c>
      <c r="H357" s="195">
        <v>6.8250000000000002</v>
      </c>
      <c r="I357" s="196"/>
      <c r="J357" s="197">
        <f>ROUND(I357*H357,2)</f>
        <v>0</v>
      </c>
      <c r="K357" s="193" t="s">
        <v>211</v>
      </c>
      <c r="L357" s="198"/>
      <c r="M357" s="199" t="s">
        <v>1</v>
      </c>
      <c r="N357" s="200" t="s">
        <v>46</v>
      </c>
      <c r="O357" s="50"/>
      <c r="P357" s="156">
        <f>O357*H357</f>
        <v>0</v>
      </c>
      <c r="Q357" s="156">
        <v>2.8999999999999998E-3</v>
      </c>
      <c r="R357" s="156">
        <f>Q357*H357</f>
        <v>1.9792499999999998E-2</v>
      </c>
      <c r="S357" s="156">
        <v>0</v>
      </c>
      <c r="T357" s="157">
        <f>S357*H357</f>
        <v>0</v>
      </c>
      <c r="AR357" s="17" t="s">
        <v>250</v>
      </c>
      <c r="AT357" s="17" t="s">
        <v>329</v>
      </c>
      <c r="AU357" s="17" t="s">
        <v>99</v>
      </c>
      <c r="AY357" s="17" t="s">
        <v>198</v>
      </c>
      <c r="BE357" s="158">
        <f>IF(N357="základní",J357,0)</f>
        <v>0</v>
      </c>
      <c r="BF357" s="158">
        <f>IF(N357="snížená",J357,0)</f>
        <v>0</v>
      </c>
      <c r="BG357" s="158">
        <f>IF(N357="zákl. přenesená",J357,0)</f>
        <v>0</v>
      </c>
      <c r="BH357" s="158">
        <f>IF(N357="sníž. přenesená",J357,0)</f>
        <v>0</v>
      </c>
      <c r="BI357" s="158">
        <f>IF(N357="nulová",J357,0)</f>
        <v>0</v>
      </c>
      <c r="BJ357" s="17" t="s">
        <v>82</v>
      </c>
      <c r="BK357" s="158">
        <f>ROUND(I357*H357,2)</f>
        <v>0</v>
      </c>
      <c r="BL357" s="17" t="s">
        <v>103</v>
      </c>
      <c r="BM357" s="17" t="s">
        <v>1753</v>
      </c>
    </row>
    <row r="358" spans="2:65" s="12" customFormat="1" ht="11.25">
      <c r="B358" s="159"/>
      <c r="D358" s="160" t="s">
        <v>207</v>
      </c>
      <c r="E358" s="161" t="s">
        <v>1</v>
      </c>
      <c r="F358" s="162" t="s">
        <v>1752</v>
      </c>
      <c r="H358" s="163">
        <v>6.5</v>
      </c>
      <c r="I358" s="164"/>
      <c r="L358" s="159"/>
      <c r="M358" s="165"/>
      <c r="N358" s="166"/>
      <c r="O358" s="166"/>
      <c r="P358" s="166"/>
      <c r="Q358" s="166"/>
      <c r="R358" s="166"/>
      <c r="S358" s="166"/>
      <c r="T358" s="167"/>
      <c r="AT358" s="161" t="s">
        <v>207</v>
      </c>
      <c r="AU358" s="161" t="s">
        <v>99</v>
      </c>
      <c r="AV358" s="12" t="s">
        <v>84</v>
      </c>
      <c r="AW358" s="12" t="s">
        <v>36</v>
      </c>
      <c r="AX358" s="12" t="s">
        <v>75</v>
      </c>
      <c r="AY358" s="161" t="s">
        <v>198</v>
      </c>
    </row>
    <row r="359" spans="2:65" s="12" customFormat="1" ht="11.25">
      <c r="B359" s="159"/>
      <c r="D359" s="160" t="s">
        <v>207</v>
      </c>
      <c r="E359" s="161" t="s">
        <v>1</v>
      </c>
      <c r="F359" s="162" t="s">
        <v>1754</v>
      </c>
      <c r="H359" s="163">
        <v>0.32500000000000001</v>
      </c>
      <c r="I359" s="164"/>
      <c r="L359" s="159"/>
      <c r="M359" s="165"/>
      <c r="N359" s="166"/>
      <c r="O359" s="166"/>
      <c r="P359" s="166"/>
      <c r="Q359" s="166"/>
      <c r="R359" s="166"/>
      <c r="S359" s="166"/>
      <c r="T359" s="167"/>
      <c r="AT359" s="161" t="s">
        <v>207</v>
      </c>
      <c r="AU359" s="161" t="s">
        <v>99</v>
      </c>
      <c r="AV359" s="12" t="s">
        <v>84</v>
      </c>
      <c r="AW359" s="12" t="s">
        <v>36</v>
      </c>
      <c r="AX359" s="12" t="s">
        <v>75</v>
      </c>
      <c r="AY359" s="161" t="s">
        <v>198</v>
      </c>
    </row>
    <row r="360" spans="2:65" s="14" customFormat="1" ht="11.25">
      <c r="B360" s="175"/>
      <c r="D360" s="160" t="s">
        <v>207</v>
      </c>
      <c r="E360" s="176" t="s">
        <v>1</v>
      </c>
      <c r="F360" s="177" t="s">
        <v>227</v>
      </c>
      <c r="H360" s="178">
        <v>6.8250000000000002</v>
      </c>
      <c r="I360" s="179"/>
      <c r="L360" s="175"/>
      <c r="M360" s="180"/>
      <c r="N360" s="181"/>
      <c r="O360" s="181"/>
      <c r="P360" s="181"/>
      <c r="Q360" s="181"/>
      <c r="R360" s="181"/>
      <c r="S360" s="181"/>
      <c r="T360" s="182"/>
      <c r="AT360" s="176" t="s">
        <v>207</v>
      </c>
      <c r="AU360" s="176" t="s">
        <v>99</v>
      </c>
      <c r="AV360" s="14" t="s">
        <v>103</v>
      </c>
      <c r="AW360" s="14" t="s">
        <v>36</v>
      </c>
      <c r="AX360" s="14" t="s">
        <v>82</v>
      </c>
      <c r="AY360" s="176" t="s">
        <v>198</v>
      </c>
    </row>
    <row r="361" spans="2:65" s="1" customFormat="1" ht="16.5" customHeight="1">
      <c r="B361" s="146"/>
      <c r="C361" s="147" t="s">
        <v>583</v>
      </c>
      <c r="D361" s="147" t="s">
        <v>202</v>
      </c>
      <c r="E361" s="148" t="s">
        <v>497</v>
      </c>
      <c r="F361" s="149" t="s">
        <v>498</v>
      </c>
      <c r="G361" s="150" t="s">
        <v>499</v>
      </c>
      <c r="H361" s="151">
        <v>84</v>
      </c>
      <c r="I361" s="152"/>
      <c r="J361" s="153">
        <f>ROUND(I361*H361,2)</f>
        <v>0</v>
      </c>
      <c r="K361" s="149" t="s">
        <v>211</v>
      </c>
      <c r="L361" s="31"/>
      <c r="M361" s="154" t="s">
        <v>1</v>
      </c>
      <c r="N361" s="155" t="s">
        <v>46</v>
      </c>
      <c r="O361" s="50"/>
      <c r="P361" s="156">
        <f>O361*H361</f>
        <v>0</v>
      </c>
      <c r="Q361" s="156">
        <v>1.0000000000000001E-5</v>
      </c>
      <c r="R361" s="156">
        <f>Q361*H361</f>
        <v>8.4000000000000003E-4</v>
      </c>
      <c r="S361" s="156">
        <v>0</v>
      </c>
      <c r="T361" s="157">
        <f>S361*H361</f>
        <v>0</v>
      </c>
      <c r="AR361" s="17" t="s">
        <v>103</v>
      </c>
      <c r="AT361" s="17" t="s">
        <v>202</v>
      </c>
      <c r="AU361" s="17" t="s">
        <v>99</v>
      </c>
      <c r="AY361" s="17" t="s">
        <v>198</v>
      </c>
      <c r="BE361" s="158">
        <f>IF(N361="základní",J361,0)</f>
        <v>0</v>
      </c>
      <c r="BF361" s="158">
        <f>IF(N361="snížená",J361,0)</f>
        <v>0</v>
      </c>
      <c r="BG361" s="158">
        <f>IF(N361="zákl. přenesená",J361,0)</f>
        <v>0</v>
      </c>
      <c r="BH361" s="158">
        <f>IF(N361="sníž. přenesená",J361,0)</f>
        <v>0</v>
      </c>
      <c r="BI361" s="158">
        <f>IF(N361="nulová",J361,0)</f>
        <v>0</v>
      </c>
      <c r="BJ361" s="17" t="s">
        <v>82</v>
      </c>
      <c r="BK361" s="158">
        <f>ROUND(I361*H361,2)</f>
        <v>0</v>
      </c>
      <c r="BL361" s="17" t="s">
        <v>103</v>
      </c>
      <c r="BM361" s="17" t="s">
        <v>500</v>
      </c>
    </row>
    <row r="362" spans="2:65" s="12" customFormat="1" ht="11.25">
      <c r="B362" s="159"/>
      <c r="D362" s="160" t="s">
        <v>207</v>
      </c>
      <c r="E362" s="161" t="s">
        <v>1</v>
      </c>
      <c r="F362" s="162" t="s">
        <v>1755</v>
      </c>
      <c r="H362" s="163">
        <v>84</v>
      </c>
      <c r="I362" s="164"/>
      <c r="L362" s="159"/>
      <c r="M362" s="165"/>
      <c r="N362" s="166"/>
      <c r="O362" s="166"/>
      <c r="P362" s="166"/>
      <c r="Q362" s="166"/>
      <c r="R362" s="166"/>
      <c r="S362" s="166"/>
      <c r="T362" s="167"/>
      <c r="AT362" s="161" t="s">
        <v>207</v>
      </c>
      <c r="AU362" s="161" t="s">
        <v>99</v>
      </c>
      <c r="AV362" s="12" t="s">
        <v>84</v>
      </c>
      <c r="AW362" s="12" t="s">
        <v>36</v>
      </c>
      <c r="AX362" s="12" t="s">
        <v>82</v>
      </c>
      <c r="AY362" s="161" t="s">
        <v>198</v>
      </c>
    </row>
    <row r="363" spans="2:65" s="1" customFormat="1" ht="16.5" customHeight="1">
      <c r="B363" s="146"/>
      <c r="C363" s="191" t="s">
        <v>588</v>
      </c>
      <c r="D363" s="191" t="s">
        <v>329</v>
      </c>
      <c r="E363" s="192" t="s">
        <v>503</v>
      </c>
      <c r="F363" s="193" t="s">
        <v>504</v>
      </c>
      <c r="G363" s="194" t="s">
        <v>499</v>
      </c>
      <c r="H363" s="195">
        <v>88.2</v>
      </c>
      <c r="I363" s="196"/>
      <c r="J363" s="197">
        <f>ROUND(I363*H363,2)</f>
        <v>0</v>
      </c>
      <c r="K363" s="193" t="s">
        <v>211</v>
      </c>
      <c r="L363" s="198"/>
      <c r="M363" s="199" t="s">
        <v>1</v>
      </c>
      <c r="N363" s="200" t="s">
        <v>46</v>
      </c>
      <c r="O363" s="50"/>
      <c r="P363" s="156">
        <f>O363*H363</f>
        <v>0</v>
      </c>
      <c r="Q363" s="156">
        <v>4.5999999999999999E-3</v>
      </c>
      <c r="R363" s="156">
        <f>Q363*H363</f>
        <v>0.40572000000000003</v>
      </c>
      <c r="S363" s="156">
        <v>0</v>
      </c>
      <c r="T363" s="157">
        <f>S363*H363</f>
        <v>0</v>
      </c>
      <c r="AR363" s="17" t="s">
        <v>250</v>
      </c>
      <c r="AT363" s="17" t="s">
        <v>329</v>
      </c>
      <c r="AU363" s="17" t="s">
        <v>99</v>
      </c>
      <c r="AY363" s="17" t="s">
        <v>198</v>
      </c>
      <c r="BE363" s="158">
        <f>IF(N363="základní",J363,0)</f>
        <v>0</v>
      </c>
      <c r="BF363" s="158">
        <f>IF(N363="snížená",J363,0)</f>
        <v>0</v>
      </c>
      <c r="BG363" s="158">
        <f>IF(N363="zákl. přenesená",J363,0)</f>
        <v>0</v>
      </c>
      <c r="BH363" s="158">
        <f>IF(N363="sníž. přenesená",J363,0)</f>
        <v>0</v>
      </c>
      <c r="BI363" s="158">
        <f>IF(N363="nulová",J363,0)</f>
        <v>0</v>
      </c>
      <c r="BJ363" s="17" t="s">
        <v>82</v>
      </c>
      <c r="BK363" s="158">
        <f>ROUND(I363*H363,2)</f>
        <v>0</v>
      </c>
      <c r="BL363" s="17" t="s">
        <v>103</v>
      </c>
      <c r="BM363" s="17" t="s">
        <v>505</v>
      </c>
    </row>
    <row r="364" spans="2:65" s="12" customFormat="1" ht="11.25">
      <c r="B364" s="159"/>
      <c r="D364" s="160" t="s">
        <v>207</v>
      </c>
      <c r="E364" s="161" t="s">
        <v>1</v>
      </c>
      <c r="F364" s="162" t="s">
        <v>1755</v>
      </c>
      <c r="H364" s="163">
        <v>84</v>
      </c>
      <c r="I364" s="164"/>
      <c r="L364" s="159"/>
      <c r="M364" s="165"/>
      <c r="N364" s="166"/>
      <c r="O364" s="166"/>
      <c r="P364" s="166"/>
      <c r="Q364" s="166"/>
      <c r="R364" s="166"/>
      <c r="S364" s="166"/>
      <c r="T364" s="167"/>
      <c r="AT364" s="161" t="s">
        <v>207</v>
      </c>
      <c r="AU364" s="161" t="s">
        <v>99</v>
      </c>
      <c r="AV364" s="12" t="s">
        <v>84</v>
      </c>
      <c r="AW364" s="12" t="s">
        <v>36</v>
      </c>
      <c r="AX364" s="12" t="s">
        <v>75</v>
      </c>
      <c r="AY364" s="161" t="s">
        <v>198</v>
      </c>
    </row>
    <row r="365" spans="2:65" s="12" customFormat="1" ht="11.25">
      <c r="B365" s="159"/>
      <c r="D365" s="160" t="s">
        <v>207</v>
      </c>
      <c r="E365" s="161" t="s">
        <v>1</v>
      </c>
      <c r="F365" s="162" t="s">
        <v>1756</v>
      </c>
      <c r="H365" s="163">
        <v>4.2</v>
      </c>
      <c r="I365" s="164"/>
      <c r="L365" s="159"/>
      <c r="M365" s="165"/>
      <c r="N365" s="166"/>
      <c r="O365" s="166"/>
      <c r="P365" s="166"/>
      <c r="Q365" s="166"/>
      <c r="R365" s="166"/>
      <c r="S365" s="166"/>
      <c r="T365" s="167"/>
      <c r="AT365" s="161" t="s">
        <v>207</v>
      </c>
      <c r="AU365" s="161" t="s">
        <v>99</v>
      </c>
      <c r="AV365" s="12" t="s">
        <v>84</v>
      </c>
      <c r="AW365" s="12" t="s">
        <v>36</v>
      </c>
      <c r="AX365" s="12" t="s">
        <v>75</v>
      </c>
      <c r="AY365" s="161" t="s">
        <v>198</v>
      </c>
    </row>
    <row r="366" spans="2:65" s="14" customFormat="1" ht="11.25">
      <c r="B366" s="175"/>
      <c r="D366" s="160" t="s">
        <v>207</v>
      </c>
      <c r="E366" s="176" t="s">
        <v>1</v>
      </c>
      <c r="F366" s="177" t="s">
        <v>227</v>
      </c>
      <c r="H366" s="178">
        <v>88.2</v>
      </c>
      <c r="I366" s="179"/>
      <c r="L366" s="175"/>
      <c r="M366" s="180"/>
      <c r="N366" s="181"/>
      <c r="O366" s="181"/>
      <c r="P366" s="181"/>
      <c r="Q366" s="181"/>
      <c r="R366" s="181"/>
      <c r="S366" s="181"/>
      <c r="T366" s="182"/>
      <c r="AT366" s="176" t="s">
        <v>207</v>
      </c>
      <c r="AU366" s="176" t="s">
        <v>99</v>
      </c>
      <c r="AV366" s="14" t="s">
        <v>103</v>
      </c>
      <c r="AW366" s="14" t="s">
        <v>36</v>
      </c>
      <c r="AX366" s="14" t="s">
        <v>82</v>
      </c>
      <c r="AY366" s="176" t="s">
        <v>198</v>
      </c>
    </row>
    <row r="367" spans="2:65" s="1" customFormat="1" ht="16.5" customHeight="1">
      <c r="B367" s="146"/>
      <c r="C367" s="147" t="s">
        <v>594</v>
      </c>
      <c r="D367" s="147" t="s">
        <v>202</v>
      </c>
      <c r="E367" s="148" t="s">
        <v>994</v>
      </c>
      <c r="F367" s="149" t="s">
        <v>995</v>
      </c>
      <c r="G367" s="150" t="s">
        <v>486</v>
      </c>
      <c r="H367" s="151">
        <v>2</v>
      </c>
      <c r="I367" s="152"/>
      <c r="J367" s="153">
        <f>ROUND(I367*H367,2)</f>
        <v>0</v>
      </c>
      <c r="K367" s="149" t="s">
        <v>211</v>
      </c>
      <c r="L367" s="31"/>
      <c r="M367" s="154" t="s">
        <v>1</v>
      </c>
      <c r="N367" s="155" t="s">
        <v>46</v>
      </c>
      <c r="O367" s="50"/>
      <c r="P367" s="156">
        <f>O367*H367</f>
        <v>0</v>
      </c>
      <c r="Q367" s="156">
        <v>0</v>
      </c>
      <c r="R367" s="156">
        <f>Q367*H367</f>
        <v>0</v>
      </c>
      <c r="S367" s="156">
        <v>0</v>
      </c>
      <c r="T367" s="157">
        <f>S367*H367</f>
        <v>0</v>
      </c>
      <c r="AR367" s="17" t="s">
        <v>103</v>
      </c>
      <c r="AT367" s="17" t="s">
        <v>202</v>
      </c>
      <c r="AU367" s="17" t="s">
        <v>99</v>
      </c>
      <c r="AY367" s="17" t="s">
        <v>198</v>
      </c>
      <c r="BE367" s="158">
        <f>IF(N367="základní",J367,0)</f>
        <v>0</v>
      </c>
      <c r="BF367" s="158">
        <f>IF(N367="snížená",J367,0)</f>
        <v>0</v>
      </c>
      <c r="BG367" s="158">
        <f>IF(N367="zákl. přenesená",J367,0)</f>
        <v>0</v>
      </c>
      <c r="BH367" s="158">
        <f>IF(N367="sníž. přenesená",J367,0)</f>
        <v>0</v>
      </c>
      <c r="BI367" s="158">
        <f>IF(N367="nulová",J367,0)</f>
        <v>0</v>
      </c>
      <c r="BJ367" s="17" t="s">
        <v>82</v>
      </c>
      <c r="BK367" s="158">
        <f>ROUND(I367*H367,2)</f>
        <v>0</v>
      </c>
      <c r="BL367" s="17" t="s">
        <v>103</v>
      </c>
      <c r="BM367" s="17" t="s">
        <v>1757</v>
      </c>
    </row>
    <row r="368" spans="2:65" s="12" customFormat="1" ht="11.25">
      <c r="B368" s="159"/>
      <c r="D368" s="160" t="s">
        <v>207</v>
      </c>
      <c r="E368" s="161" t="s">
        <v>1</v>
      </c>
      <c r="F368" s="162" t="s">
        <v>1758</v>
      </c>
      <c r="H368" s="163">
        <v>2</v>
      </c>
      <c r="I368" s="164"/>
      <c r="L368" s="159"/>
      <c r="M368" s="165"/>
      <c r="N368" s="166"/>
      <c r="O368" s="166"/>
      <c r="P368" s="166"/>
      <c r="Q368" s="166"/>
      <c r="R368" s="166"/>
      <c r="S368" s="166"/>
      <c r="T368" s="167"/>
      <c r="AT368" s="161" t="s">
        <v>207</v>
      </c>
      <c r="AU368" s="161" t="s">
        <v>99</v>
      </c>
      <c r="AV368" s="12" t="s">
        <v>84</v>
      </c>
      <c r="AW368" s="12" t="s">
        <v>36</v>
      </c>
      <c r="AX368" s="12" t="s">
        <v>82</v>
      </c>
      <c r="AY368" s="161" t="s">
        <v>198</v>
      </c>
    </row>
    <row r="369" spans="2:65" s="1" customFormat="1" ht="16.5" customHeight="1">
      <c r="B369" s="146"/>
      <c r="C369" s="191" t="s">
        <v>600</v>
      </c>
      <c r="D369" s="191" t="s">
        <v>329</v>
      </c>
      <c r="E369" s="192" t="s">
        <v>998</v>
      </c>
      <c r="F369" s="193" t="s">
        <v>999</v>
      </c>
      <c r="G369" s="194" t="s">
        <v>486</v>
      </c>
      <c r="H369" s="195">
        <v>2</v>
      </c>
      <c r="I369" s="196"/>
      <c r="J369" s="197">
        <f>ROUND(I369*H369,2)</f>
        <v>0</v>
      </c>
      <c r="K369" s="193" t="s">
        <v>211</v>
      </c>
      <c r="L369" s="198"/>
      <c r="M369" s="199" t="s">
        <v>1</v>
      </c>
      <c r="N369" s="200" t="s">
        <v>46</v>
      </c>
      <c r="O369" s="50"/>
      <c r="P369" s="156">
        <f>O369*H369</f>
        <v>0</v>
      </c>
      <c r="Q369" s="156">
        <v>8.0000000000000004E-4</v>
      </c>
      <c r="R369" s="156">
        <f>Q369*H369</f>
        <v>1.6000000000000001E-3</v>
      </c>
      <c r="S369" s="156">
        <v>0</v>
      </c>
      <c r="T369" s="157">
        <f>S369*H369</f>
        <v>0</v>
      </c>
      <c r="AR369" s="17" t="s">
        <v>250</v>
      </c>
      <c r="AT369" s="17" t="s">
        <v>329</v>
      </c>
      <c r="AU369" s="17" t="s">
        <v>99</v>
      </c>
      <c r="AY369" s="17" t="s">
        <v>198</v>
      </c>
      <c r="BE369" s="158">
        <f>IF(N369="základní",J369,0)</f>
        <v>0</v>
      </c>
      <c r="BF369" s="158">
        <f>IF(N369="snížená",J369,0)</f>
        <v>0</v>
      </c>
      <c r="BG369" s="158">
        <f>IF(N369="zákl. přenesená",J369,0)</f>
        <v>0</v>
      </c>
      <c r="BH369" s="158">
        <f>IF(N369="sníž. přenesená",J369,0)</f>
        <v>0</v>
      </c>
      <c r="BI369" s="158">
        <f>IF(N369="nulová",J369,0)</f>
        <v>0</v>
      </c>
      <c r="BJ369" s="17" t="s">
        <v>82</v>
      </c>
      <c r="BK369" s="158">
        <f>ROUND(I369*H369,2)</f>
        <v>0</v>
      </c>
      <c r="BL369" s="17" t="s">
        <v>103</v>
      </c>
      <c r="BM369" s="17" t="s">
        <v>1759</v>
      </c>
    </row>
    <row r="370" spans="2:65" s="1" customFormat="1" ht="16.5" customHeight="1">
      <c r="B370" s="146"/>
      <c r="C370" s="147" t="s">
        <v>607</v>
      </c>
      <c r="D370" s="147" t="s">
        <v>202</v>
      </c>
      <c r="E370" s="148" t="s">
        <v>508</v>
      </c>
      <c r="F370" s="149" t="s">
        <v>509</v>
      </c>
      <c r="G370" s="150" t="s">
        <v>486</v>
      </c>
      <c r="H370" s="151">
        <v>18</v>
      </c>
      <c r="I370" s="152"/>
      <c r="J370" s="153">
        <f>ROUND(I370*H370,2)</f>
        <v>0</v>
      </c>
      <c r="K370" s="149" t="s">
        <v>211</v>
      </c>
      <c r="L370" s="31"/>
      <c r="M370" s="154" t="s">
        <v>1</v>
      </c>
      <c r="N370" s="155" t="s">
        <v>46</v>
      </c>
      <c r="O370" s="50"/>
      <c r="P370" s="156">
        <f>O370*H370</f>
        <v>0</v>
      </c>
      <c r="Q370" s="156">
        <v>1.0000000000000001E-5</v>
      </c>
      <c r="R370" s="156">
        <f>Q370*H370</f>
        <v>1.8000000000000001E-4</v>
      </c>
      <c r="S370" s="156">
        <v>0</v>
      </c>
      <c r="T370" s="157">
        <f>S370*H370</f>
        <v>0</v>
      </c>
      <c r="AR370" s="17" t="s">
        <v>103</v>
      </c>
      <c r="AT370" s="17" t="s">
        <v>202</v>
      </c>
      <c r="AU370" s="17" t="s">
        <v>99</v>
      </c>
      <c r="AY370" s="17" t="s">
        <v>198</v>
      </c>
      <c r="BE370" s="158">
        <f>IF(N370="základní",J370,0)</f>
        <v>0</v>
      </c>
      <c r="BF370" s="158">
        <f>IF(N370="snížená",J370,0)</f>
        <v>0</v>
      </c>
      <c r="BG370" s="158">
        <f>IF(N370="zákl. přenesená",J370,0)</f>
        <v>0</v>
      </c>
      <c r="BH370" s="158">
        <f>IF(N370="sníž. přenesená",J370,0)</f>
        <v>0</v>
      </c>
      <c r="BI370" s="158">
        <f>IF(N370="nulová",J370,0)</f>
        <v>0</v>
      </c>
      <c r="BJ370" s="17" t="s">
        <v>82</v>
      </c>
      <c r="BK370" s="158">
        <f>ROUND(I370*H370,2)</f>
        <v>0</v>
      </c>
      <c r="BL370" s="17" t="s">
        <v>103</v>
      </c>
      <c r="BM370" s="17" t="s">
        <v>510</v>
      </c>
    </row>
    <row r="371" spans="2:65" s="12" customFormat="1" ht="11.25">
      <c r="B371" s="159"/>
      <c r="D371" s="160" t="s">
        <v>207</v>
      </c>
      <c r="E371" s="161" t="s">
        <v>1</v>
      </c>
      <c r="F371" s="162" t="s">
        <v>1760</v>
      </c>
      <c r="H371" s="163">
        <v>18</v>
      </c>
      <c r="I371" s="164"/>
      <c r="L371" s="159"/>
      <c r="M371" s="165"/>
      <c r="N371" s="166"/>
      <c r="O371" s="166"/>
      <c r="P371" s="166"/>
      <c r="Q371" s="166"/>
      <c r="R371" s="166"/>
      <c r="S371" s="166"/>
      <c r="T371" s="167"/>
      <c r="AT371" s="161" t="s">
        <v>207</v>
      </c>
      <c r="AU371" s="161" t="s">
        <v>99</v>
      </c>
      <c r="AV371" s="12" t="s">
        <v>84</v>
      </c>
      <c r="AW371" s="12" t="s">
        <v>36</v>
      </c>
      <c r="AX371" s="12" t="s">
        <v>82</v>
      </c>
      <c r="AY371" s="161" t="s">
        <v>198</v>
      </c>
    </row>
    <row r="372" spans="2:65" s="1" customFormat="1" ht="16.5" customHeight="1">
      <c r="B372" s="146"/>
      <c r="C372" s="191" t="s">
        <v>615</v>
      </c>
      <c r="D372" s="191" t="s">
        <v>329</v>
      </c>
      <c r="E372" s="192" t="s">
        <v>513</v>
      </c>
      <c r="F372" s="193" t="s">
        <v>514</v>
      </c>
      <c r="G372" s="194" t="s">
        <v>486</v>
      </c>
      <c r="H372" s="195">
        <v>18</v>
      </c>
      <c r="I372" s="196"/>
      <c r="J372" s="197">
        <f>ROUND(I372*H372,2)</f>
        <v>0</v>
      </c>
      <c r="K372" s="193" t="s">
        <v>211</v>
      </c>
      <c r="L372" s="198"/>
      <c r="M372" s="199" t="s">
        <v>1</v>
      </c>
      <c r="N372" s="200" t="s">
        <v>46</v>
      </c>
      <c r="O372" s="50"/>
      <c r="P372" s="156">
        <f>O372*H372</f>
        <v>0</v>
      </c>
      <c r="Q372" s="156">
        <v>1.1999999999999999E-3</v>
      </c>
      <c r="R372" s="156">
        <f>Q372*H372</f>
        <v>2.1599999999999998E-2</v>
      </c>
      <c r="S372" s="156">
        <v>0</v>
      </c>
      <c r="T372" s="157">
        <f>S372*H372</f>
        <v>0</v>
      </c>
      <c r="AR372" s="17" t="s">
        <v>250</v>
      </c>
      <c r="AT372" s="17" t="s">
        <v>329</v>
      </c>
      <c r="AU372" s="17" t="s">
        <v>99</v>
      </c>
      <c r="AY372" s="17" t="s">
        <v>198</v>
      </c>
      <c r="BE372" s="158">
        <f>IF(N372="základní",J372,0)</f>
        <v>0</v>
      </c>
      <c r="BF372" s="158">
        <f>IF(N372="snížená",J372,0)</f>
        <v>0</v>
      </c>
      <c r="BG372" s="158">
        <f>IF(N372="zákl. přenesená",J372,0)</f>
        <v>0</v>
      </c>
      <c r="BH372" s="158">
        <f>IF(N372="sníž. přenesená",J372,0)</f>
        <v>0</v>
      </c>
      <c r="BI372" s="158">
        <f>IF(N372="nulová",J372,0)</f>
        <v>0</v>
      </c>
      <c r="BJ372" s="17" t="s">
        <v>82</v>
      </c>
      <c r="BK372" s="158">
        <f>ROUND(I372*H372,2)</f>
        <v>0</v>
      </c>
      <c r="BL372" s="17" t="s">
        <v>103</v>
      </c>
      <c r="BM372" s="17" t="s">
        <v>515</v>
      </c>
    </row>
    <row r="373" spans="2:65" s="1" customFormat="1" ht="16.5" customHeight="1">
      <c r="B373" s="146"/>
      <c r="C373" s="147" t="s">
        <v>621</v>
      </c>
      <c r="D373" s="147" t="s">
        <v>202</v>
      </c>
      <c r="E373" s="148" t="s">
        <v>1002</v>
      </c>
      <c r="F373" s="149" t="s">
        <v>1003</v>
      </c>
      <c r="G373" s="150" t="s">
        <v>486</v>
      </c>
      <c r="H373" s="151">
        <v>1</v>
      </c>
      <c r="I373" s="152"/>
      <c r="J373" s="153">
        <f>ROUND(I373*H373,2)</f>
        <v>0</v>
      </c>
      <c r="K373" s="149" t="s">
        <v>211</v>
      </c>
      <c r="L373" s="31"/>
      <c r="M373" s="154" t="s">
        <v>1</v>
      </c>
      <c r="N373" s="155" t="s">
        <v>46</v>
      </c>
      <c r="O373" s="50"/>
      <c r="P373" s="156">
        <f>O373*H373</f>
        <v>0</v>
      </c>
      <c r="Q373" s="156">
        <v>3.0269999999999998E-2</v>
      </c>
      <c r="R373" s="156">
        <f>Q373*H373</f>
        <v>3.0269999999999998E-2</v>
      </c>
      <c r="S373" s="156">
        <v>0</v>
      </c>
      <c r="T373" s="157">
        <f>S373*H373</f>
        <v>0</v>
      </c>
      <c r="AR373" s="17" t="s">
        <v>103</v>
      </c>
      <c r="AT373" s="17" t="s">
        <v>202</v>
      </c>
      <c r="AU373" s="17" t="s">
        <v>99</v>
      </c>
      <c r="AY373" s="17" t="s">
        <v>198</v>
      </c>
      <c r="BE373" s="158">
        <f>IF(N373="základní",J373,0)</f>
        <v>0</v>
      </c>
      <c r="BF373" s="158">
        <f>IF(N373="snížená",J373,0)</f>
        <v>0</v>
      </c>
      <c r="BG373" s="158">
        <f>IF(N373="zákl. přenesená",J373,0)</f>
        <v>0</v>
      </c>
      <c r="BH373" s="158">
        <f>IF(N373="sníž. přenesená",J373,0)</f>
        <v>0</v>
      </c>
      <c r="BI373" s="158">
        <f>IF(N373="nulová",J373,0)</f>
        <v>0</v>
      </c>
      <c r="BJ373" s="17" t="s">
        <v>82</v>
      </c>
      <c r="BK373" s="158">
        <f>ROUND(I373*H373,2)</f>
        <v>0</v>
      </c>
      <c r="BL373" s="17" t="s">
        <v>103</v>
      </c>
      <c r="BM373" s="17" t="s">
        <v>1761</v>
      </c>
    </row>
    <row r="374" spans="2:65" s="1" customFormat="1" ht="16.5" customHeight="1">
      <c r="B374" s="146"/>
      <c r="C374" s="147" t="s">
        <v>625</v>
      </c>
      <c r="D374" s="147" t="s">
        <v>202</v>
      </c>
      <c r="E374" s="148" t="s">
        <v>1005</v>
      </c>
      <c r="F374" s="149" t="s">
        <v>1006</v>
      </c>
      <c r="G374" s="150" t="s">
        <v>486</v>
      </c>
      <c r="H374" s="151">
        <v>5</v>
      </c>
      <c r="I374" s="152"/>
      <c r="J374" s="153">
        <f>ROUND(I374*H374,2)</f>
        <v>0</v>
      </c>
      <c r="K374" s="149" t="s">
        <v>1</v>
      </c>
      <c r="L374" s="31"/>
      <c r="M374" s="154" t="s">
        <v>1</v>
      </c>
      <c r="N374" s="155" t="s">
        <v>46</v>
      </c>
      <c r="O374" s="50"/>
      <c r="P374" s="156">
        <f>O374*H374</f>
        <v>0</v>
      </c>
      <c r="Q374" s="156">
        <v>0.27939999999999998</v>
      </c>
      <c r="R374" s="156">
        <f>Q374*H374</f>
        <v>1.3969999999999998</v>
      </c>
      <c r="S374" s="156">
        <v>0</v>
      </c>
      <c r="T374" s="157">
        <f>S374*H374</f>
        <v>0</v>
      </c>
      <c r="AR374" s="17" t="s">
        <v>103</v>
      </c>
      <c r="AT374" s="17" t="s">
        <v>202</v>
      </c>
      <c r="AU374" s="17" t="s">
        <v>99</v>
      </c>
      <c r="AY374" s="17" t="s">
        <v>198</v>
      </c>
      <c r="BE374" s="158">
        <f>IF(N374="základní",J374,0)</f>
        <v>0</v>
      </c>
      <c r="BF374" s="158">
        <f>IF(N374="snížená",J374,0)</f>
        <v>0</v>
      </c>
      <c r="BG374" s="158">
        <f>IF(N374="zákl. přenesená",J374,0)</f>
        <v>0</v>
      </c>
      <c r="BH374" s="158">
        <f>IF(N374="sníž. přenesená",J374,0)</f>
        <v>0</v>
      </c>
      <c r="BI374" s="158">
        <f>IF(N374="nulová",J374,0)</f>
        <v>0</v>
      </c>
      <c r="BJ374" s="17" t="s">
        <v>82</v>
      </c>
      <c r="BK374" s="158">
        <f>ROUND(I374*H374,2)</f>
        <v>0</v>
      </c>
      <c r="BL374" s="17" t="s">
        <v>103</v>
      </c>
      <c r="BM374" s="17" t="s">
        <v>1762</v>
      </c>
    </row>
    <row r="375" spans="2:65" s="12" customFormat="1" ht="11.25">
      <c r="B375" s="159"/>
      <c r="D375" s="160" t="s">
        <v>207</v>
      </c>
      <c r="E375" s="161" t="s">
        <v>1</v>
      </c>
      <c r="F375" s="162" t="s">
        <v>1763</v>
      </c>
      <c r="H375" s="163">
        <v>5</v>
      </c>
      <c r="I375" s="164"/>
      <c r="L375" s="159"/>
      <c r="M375" s="165"/>
      <c r="N375" s="166"/>
      <c r="O375" s="166"/>
      <c r="P375" s="166"/>
      <c r="Q375" s="166"/>
      <c r="R375" s="166"/>
      <c r="S375" s="166"/>
      <c r="T375" s="167"/>
      <c r="AT375" s="161" t="s">
        <v>207</v>
      </c>
      <c r="AU375" s="161" t="s">
        <v>99</v>
      </c>
      <c r="AV375" s="12" t="s">
        <v>84</v>
      </c>
      <c r="AW375" s="12" t="s">
        <v>36</v>
      </c>
      <c r="AX375" s="12" t="s">
        <v>82</v>
      </c>
      <c r="AY375" s="161" t="s">
        <v>198</v>
      </c>
    </row>
    <row r="376" spans="2:65" s="1" customFormat="1" ht="16.5" customHeight="1">
      <c r="B376" s="146"/>
      <c r="C376" s="191" t="s">
        <v>630</v>
      </c>
      <c r="D376" s="191" t="s">
        <v>329</v>
      </c>
      <c r="E376" s="192" t="s">
        <v>1009</v>
      </c>
      <c r="F376" s="193" t="s">
        <v>1010</v>
      </c>
      <c r="G376" s="194" t="s">
        <v>486</v>
      </c>
      <c r="H376" s="195">
        <v>5</v>
      </c>
      <c r="I376" s="196"/>
      <c r="J376" s="197">
        <f>ROUND(I376*H376,2)</f>
        <v>0</v>
      </c>
      <c r="K376" s="193" t="s">
        <v>1</v>
      </c>
      <c r="L376" s="198"/>
      <c r="M376" s="199" t="s">
        <v>1</v>
      </c>
      <c r="N376" s="200" t="s">
        <v>46</v>
      </c>
      <c r="O376" s="50"/>
      <c r="P376" s="156">
        <f>O376*H376</f>
        <v>0</v>
      </c>
      <c r="Q376" s="156">
        <v>1.3299999999999999E-2</v>
      </c>
      <c r="R376" s="156">
        <f>Q376*H376</f>
        <v>6.6500000000000004E-2</v>
      </c>
      <c r="S376" s="156">
        <v>0</v>
      </c>
      <c r="T376" s="157">
        <f>S376*H376</f>
        <v>0</v>
      </c>
      <c r="AR376" s="17" t="s">
        <v>250</v>
      </c>
      <c r="AT376" s="17" t="s">
        <v>329</v>
      </c>
      <c r="AU376" s="17" t="s">
        <v>99</v>
      </c>
      <c r="AY376" s="17" t="s">
        <v>198</v>
      </c>
      <c r="BE376" s="158">
        <f>IF(N376="základní",J376,0)</f>
        <v>0</v>
      </c>
      <c r="BF376" s="158">
        <f>IF(N376="snížená",J376,0)</f>
        <v>0</v>
      </c>
      <c r="BG376" s="158">
        <f>IF(N376="zákl. přenesená",J376,0)</f>
        <v>0</v>
      </c>
      <c r="BH376" s="158">
        <f>IF(N376="sníž. přenesená",J376,0)</f>
        <v>0</v>
      </c>
      <c r="BI376" s="158">
        <f>IF(N376="nulová",J376,0)</f>
        <v>0</v>
      </c>
      <c r="BJ376" s="17" t="s">
        <v>82</v>
      </c>
      <c r="BK376" s="158">
        <f>ROUND(I376*H376,2)</f>
        <v>0</v>
      </c>
      <c r="BL376" s="17" t="s">
        <v>103</v>
      </c>
      <c r="BM376" s="17" t="s">
        <v>1764</v>
      </c>
    </row>
    <row r="377" spans="2:65" s="12" customFormat="1" ht="11.25">
      <c r="B377" s="159"/>
      <c r="D377" s="160" t="s">
        <v>207</v>
      </c>
      <c r="E377" s="161" t="s">
        <v>1</v>
      </c>
      <c r="F377" s="162" t="s">
        <v>1763</v>
      </c>
      <c r="H377" s="163">
        <v>5</v>
      </c>
      <c r="I377" s="164"/>
      <c r="L377" s="159"/>
      <c r="M377" s="165"/>
      <c r="N377" s="166"/>
      <c r="O377" s="166"/>
      <c r="P377" s="166"/>
      <c r="Q377" s="166"/>
      <c r="R377" s="166"/>
      <c r="S377" s="166"/>
      <c r="T377" s="167"/>
      <c r="AT377" s="161" t="s">
        <v>207</v>
      </c>
      <c r="AU377" s="161" t="s">
        <v>99</v>
      </c>
      <c r="AV377" s="12" t="s">
        <v>84</v>
      </c>
      <c r="AW377" s="12" t="s">
        <v>36</v>
      </c>
      <c r="AX377" s="12" t="s">
        <v>82</v>
      </c>
      <c r="AY377" s="161" t="s">
        <v>198</v>
      </c>
    </row>
    <row r="378" spans="2:65" s="1" customFormat="1" ht="16.5" customHeight="1">
      <c r="B378" s="146"/>
      <c r="C378" s="147" t="s">
        <v>635</v>
      </c>
      <c r="D378" s="147" t="s">
        <v>202</v>
      </c>
      <c r="E378" s="148" t="s">
        <v>608</v>
      </c>
      <c r="F378" s="149" t="s">
        <v>609</v>
      </c>
      <c r="G378" s="150" t="s">
        <v>486</v>
      </c>
      <c r="H378" s="151">
        <v>1</v>
      </c>
      <c r="I378" s="152"/>
      <c r="J378" s="153">
        <f>ROUND(I378*H378,2)</f>
        <v>0</v>
      </c>
      <c r="K378" s="149" t="s">
        <v>211</v>
      </c>
      <c r="L378" s="31"/>
      <c r="M378" s="154" t="s">
        <v>1</v>
      </c>
      <c r="N378" s="155" t="s">
        <v>46</v>
      </c>
      <c r="O378" s="50"/>
      <c r="P378" s="156">
        <f>O378*H378</f>
        <v>0</v>
      </c>
      <c r="Q378" s="156">
        <v>2.0699999999999998E-3</v>
      </c>
      <c r="R378" s="156">
        <f>Q378*H378</f>
        <v>2.0699999999999998E-3</v>
      </c>
      <c r="S378" s="156">
        <v>0</v>
      </c>
      <c r="T378" s="157">
        <f>S378*H378</f>
        <v>0</v>
      </c>
      <c r="AR378" s="17" t="s">
        <v>103</v>
      </c>
      <c r="AT378" s="17" t="s">
        <v>202</v>
      </c>
      <c r="AU378" s="17" t="s">
        <v>99</v>
      </c>
      <c r="AY378" s="17" t="s">
        <v>198</v>
      </c>
      <c r="BE378" s="158">
        <f>IF(N378="základní",J378,0)</f>
        <v>0</v>
      </c>
      <c r="BF378" s="158">
        <f>IF(N378="snížená",J378,0)</f>
        <v>0</v>
      </c>
      <c r="BG378" s="158">
        <f>IF(N378="zákl. přenesená",J378,0)</f>
        <v>0</v>
      </c>
      <c r="BH378" s="158">
        <f>IF(N378="sníž. přenesená",J378,0)</f>
        <v>0</v>
      </c>
      <c r="BI378" s="158">
        <f>IF(N378="nulová",J378,0)</f>
        <v>0</v>
      </c>
      <c r="BJ378" s="17" t="s">
        <v>82</v>
      </c>
      <c r="BK378" s="158">
        <f>ROUND(I378*H378,2)</f>
        <v>0</v>
      </c>
      <c r="BL378" s="17" t="s">
        <v>103</v>
      </c>
      <c r="BM378" s="17" t="s">
        <v>1765</v>
      </c>
    </row>
    <row r="379" spans="2:65" s="12" customFormat="1" ht="11.25">
      <c r="B379" s="159"/>
      <c r="D379" s="160" t="s">
        <v>207</v>
      </c>
      <c r="E379" s="161" t="s">
        <v>1</v>
      </c>
      <c r="F379" s="162" t="s">
        <v>1766</v>
      </c>
      <c r="H379" s="163">
        <v>1</v>
      </c>
      <c r="I379" s="164"/>
      <c r="L379" s="159"/>
      <c r="M379" s="165"/>
      <c r="N379" s="166"/>
      <c r="O379" s="166"/>
      <c r="P379" s="166"/>
      <c r="Q379" s="166"/>
      <c r="R379" s="166"/>
      <c r="S379" s="166"/>
      <c r="T379" s="167"/>
      <c r="AT379" s="161" t="s">
        <v>207</v>
      </c>
      <c r="AU379" s="161" t="s">
        <v>99</v>
      </c>
      <c r="AV379" s="12" t="s">
        <v>84</v>
      </c>
      <c r="AW379" s="12" t="s">
        <v>36</v>
      </c>
      <c r="AX379" s="12" t="s">
        <v>82</v>
      </c>
      <c r="AY379" s="161" t="s">
        <v>198</v>
      </c>
    </row>
    <row r="380" spans="2:65" s="1" customFormat="1" ht="16.5" customHeight="1">
      <c r="B380" s="146"/>
      <c r="C380" s="147" t="s">
        <v>646</v>
      </c>
      <c r="D380" s="147" t="s">
        <v>202</v>
      </c>
      <c r="E380" s="148" t="s">
        <v>517</v>
      </c>
      <c r="F380" s="149" t="s">
        <v>518</v>
      </c>
      <c r="G380" s="150" t="s">
        <v>486</v>
      </c>
      <c r="H380" s="151">
        <v>4</v>
      </c>
      <c r="I380" s="152"/>
      <c r="J380" s="153">
        <f>ROUND(I380*H380,2)</f>
        <v>0</v>
      </c>
      <c r="K380" s="149" t="s">
        <v>211</v>
      </c>
      <c r="L380" s="31"/>
      <c r="M380" s="154" t="s">
        <v>1</v>
      </c>
      <c r="N380" s="155" t="s">
        <v>46</v>
      </c>
      <c r="O380" s="50"/>
      <c r="P380" s="156">
        <f>O380*H380</f>
        <v>0</v>
      </c>
      <c r="Q380" s="156">
        <v>3.2499999999999999E-3</v>
      </c>
      <c r="R380" s="156">
        <f>Q380*H380</f>
        <v>1.2999999999999999E-2</v>
      </c>
      <c r="S380" s="156">
        <v>0</v>
      </c>
      <c r="T380" s="157">
        <f>S380*H380</f>
        <v>0</v>
      </c>
      <c r="AR380" s="17" t="s">
        <v>103</v>
      </c>
      <c r="AT380" s="17" t="s">
        <v>202</v>
      </c>
      <c r="AU380" s="17" t="s">
        <v>99</v>
      </c>
      <c r="AY380" s="17" t="s">
        <v>198</v>
      </c>
      <c r="BE380" s="158">
        <f>IF(N380="základní",J380,0)</f>
        <v>0</v>
      </c>
      <c r="BF380" s="158">
        <f>IF(N380="snížená",J380,0)</f>
        <v>0</v>
      </c>
      <c r="BG380" s="158">
        <f>IF(N380="zákl. přenesená",J380,0)</f>
        <v>0</v>
      </c>
      <c r="BH380" s="158">
        <f>IF(N380="sníž. přenesená",J380,0)</f>
        <v>0</v>
      </c>
      <c r="BI380" s="158">
        <f>IF(N380="nulová",J380,0)</f>
        <v>0</v>
      </c>
      <c r="BJ380" s="17" t="s">
        <v>82</v>
      </c>
      <c r="BK380" s="158">
        <f>ROUND(I380*H380,2)</f>
        <v>0</v>
      </c>
      <c r="BL380" s="17" t="s">
        <v>103</v>
      </c>
      <c r="BM380" s="17" t="s">
        <v>519</v>
      </c>
    </row>
    <row r="381" spans="2:65" s="12" customFormat="1" ht="11.25">
      <c r="B381" s="159"/>
      <c r="D381" s="160" t="s">
        <v>207</v>
      </c>
      <c r="E381" s="161" t="s">
        <v>1</v>
      </c>
      <c r="F381" s="162" t="s">
        <v>1767</v>
      </c>
      <c r="H381" s="163">
        <v>4</v>
      </c>
      <c r="I381" s="164"/>
      <c r="L381" s="159"/>
      <c r="M381" s="165"/>
      <c r="N381" s="166"/>
      <c r="O381" s="166"/>
      <c r="P381" s="166"/>
      <c r="Q381" s="166"/>
      <c r="R381" s="166"/>
      <c r="S381" s="166"/>
      <c r="T381" s="167"/>
      <c r="AT381" s="161" t="s">
        <v>207</v>
      </c>
      <c r="AU381" s="161" t="s">
        <v>99</v>
      </c>
      <c r="AV381" s="12" t="s">
        <v>84</v>
      </c>
      <c r="AW381" s="12" t="s">
        <v>36</v>
      </c>
      <c r="AX381" s="12" t="s">
        <v>82</v>
      </c>
      <c r="AY381" s="161" t="s">
        <v>198</v>
      </c>
    </row>
    <row r="382" spans="2:65" s="1" customFormat="1" ht="16.5" customHeight="1">
      <c r="B382" s="146"/>
      <c r="C382" s="147" t="s">
        <v>651</v>
      </c>
      <c r="D382" s="147" t="s">
        <v>202</v>
      </c>
      <c r="E382" s="148" t="s">
        <v>536</v>
      </c>
      <c r="F382" s="149" t="s">
        <v>537</v>
      </c>
      <c r="G382" s="150" t="s">
        <v>205</v>
      </c>
      <c r="H382" s="151">
        <v>4</v>
      </c>
      <c r="I382" s="152"/>
      <c r="J382" s="153">
        <f>ROUND(I382*H382,2)</f>
        <v>0</v>
      </c>
      <c r="K382" s="149" t="s">
        <v>211</v>
      </c>
      <c r="L382" s="31"/>
      <c r="M382" s="154" t="s">
        <v>1</v>
      </c>
      <c r="N382" s="155" t="s">
        <v>46</v>
      </c>
      <c r="O382" s="50"/>
      <c r="P382" s="156">
        <f>O382*H382</f>
        <v>0</v>
      </c>
      <c r="Q382" s="156">
        <v>2.2563399999999998</v>
      </c>
      <c r="R382" s="156">
        <f>Q382*H382</f>
        <v>9.0253599999999992</v>
      </c>
      <c r="S382" s="156">
        <v>0</v>
      </c>
      <c r="T382" s="157">
        <f>S382*H382</f>
        <v>0</v>
      </c>
      <c r="AR382" s="17" t="s">
        <v>103</v>
      </c>
      <c r="AT382" s="17" t="s">
        <v>202</v>
      </c>
      <c r="AU382" s="17" t="s">
        <v>99</v>
      </c>
      <c r="AY382" s="17" t="s">
        <v>198</v>
      </c>
      <c r="BE382" s="158">
        <f>IF(N382="základní",J382,0)</f>
        <v>0</v>
      </c>
      <c r="BF382" s="158">
        <f>IF(N382="snížená",J382,0)</f>
        <v>0</v>
      </c>
      <c r="BG382" s="158">
        <f>IF(N382="zákl. přenesená",J382,0)</f>
        <v>0</v>
      </c>
      <c r="BH382" s="158">
        <f>IF(N382="sníž. přenesená",J382,0)</f>
        <v>0</v>
      </c>
      <c r="BI382" s="158">
        <f>IF(N382="nulová",J382,0)</f>
        <v>0</v>
      </c>
      <c r="BJ382" s="17" t="s">
        <v>82</v>
      </c>
      <c r="BK382" s="158">
        <f>ROUND(I382*H382,2)</f>
        <v>0</v>
      </c>
      <c r="BL382" s="17" t="s">
        <v>103</v>
      </c>
      <c r="BM382" s="17" t="s">
        <v>538</v>
      </c>
    </row>
    <row r="383" spans="2:65" s="13" customFormat="1" ht="11.25">
      <c r="B383" s="168"/>
      <c r="D383" s="160" t="s">
        <v>207</v>
      </c>
      <c r="E383" s="169" t="s">
        <v>1</v>
      </c>
      <c r="F383" s="170" t="s">
        <v>539</v>
      </c>
      <c r="H383" s="169" t="s">
        <v>1</v>
      </c>
      <c r="I383" s="171"/>
      <c r="L383" s="168"/>
      <c r="M383" s="172"/>
      <c r="N383" s="173"/>
      <c r="O383" s="173"/>
      <c r="P383" s="173"/>
      <c r="Q383" s="173"/>
      <c r="R383" s="173"/>
      <c r="S383" s="173"/>
      <c r="T383" s="174"/>
      <c r="AT383" s="169" t="s">
        <v>207</v>
      </c>
      <c r="AU383" s="169" t="s">
        <v>99</v>
      </c>
      <c r="AV383" s="13" t="s">
        <v>82</v>
      </c>
      <c r="AW383" s="13" t="s">
        <v>36</v>
      </c>
      <c r="AX383" s="13" t="s">
        <v>75</v>
      </c>
      <c r="AY383" s="169" t="s">
        <v>198</v>
      </c>
    </row>
    <row r="384" spans="2:65" s="12" customFormat="1" ht="11.25">
      <c r="B384" s="159"/>
      <c r="D384" s="160" t="s">
        <v>207</v>
      </c>
      <c r="E384" s="161" t="s">
        <v>1</v>
      </c>
      <c r="F384" s="162" t="s">
        <v>1768</v>
      </c>
      <c r="H384" s="163">
        <v>4</v>
      </c>
      <c r="I384" s="164"/>
      <c r="L384" s="159"/>
      <c r="M384" s="165"/>
      <c r="N384" s="166"/>
      <c r="O384" s="166"/>
      <c r="P384" s="166"/>
      <c r="Q384" s="166"/>
      <c r="R384" s="166"/>
      <c r="S384" s="166"/>
      <c r="T384" s="167"/>
      <c r="AT384" s="161" t="s">
        <v>207</v>
      </c>
      <c r="AU384" s="161" t="s">
        <v>99</v>
      </c>
      <c r="AV384" s="12" t="s">
        <v>84</v>
      </c>
      <c r="AW384" s="12" t="s">
        <v>36</v>
      </c>
      <c r="AX384" s="12" t="s">
        <v>82</v>
      </c>
      <c r="AY384" s="161" t="s">
        <v>198</v>
      </c>
    </row>
    <row r="385" spans="2:65" s="11" customFormat="1" ht="20.85" customHeight="1">
      <c r="B385" s="133"/>
      <c r="D385" s="134" t="s">
        <v>74</v>
      </c>
      <c r="E385" s="144" t="s">
        <v>541</v>
      </c>
      <c r="F385" s="144" t="s">
        <v>542</v>
      </c>
      <c r="I385" s="136"/>
      <c r="J385" s="145">
        <f>BK385</f>
        <v>0</v>
      </c>
      <c r="L385" s="133"/>
      <c r="M385" s="138"/>
      <c r="N385" s="139"/>
      <c r="O385" s="139"/>
      <c r="P385" s="140">
        <f>SUM(P386:P393)</f>
        <v>0</v>
      </c>
      <c r="Q385" s="139"/>
      <c r="R385" s="140">
        <f>SUM(R386:R393)</f>
        <v>7.2387199999999989</v>
      </c>
      <c r="S385" s="139"/>
      <c r="T385" s="141">
        <f>SUM(T386:T393)</f>
        <v>0</v>
      </c>
      <c r="AR385" s="134" t="s">
        <v>82</v>
      </c>
      <c r="AT385" s="142" t="s">
        <v>74</v>
      </c>
      <c r="AU385" s="142" t="s">
        <v>84</v>
      </c>
      <c r="AY385" s="134" t="s">
        <v>198</v>
      </c>
      <c r="BK385" s="143">
        <f>SUM(BK386:BK393)</f>
        <v>0</v>
      </c>
    </row>
    <row r="386" spans="2:65" s="1" customFormat="1" ht="16.5" customHeight="1">
      <c r="B386" s="146"/>
      <c r="C386" s="147" t="s">
        <v>658</v>
      </c>
      <c r="D386" s="147" t="s">
        <v>202</v>
      </c>
      <c r="E386" s="148" t="s">
        <v>544</v>
      </c>
      <c r="F386" s="149" t="s">
        <v>545</v>
      </c>
      <c r="G386" s="150" t="s">
        <v>486</v>
      </c>
      <c r="H386" s="151">
        <v>8</v>
      </c>
      <c r="I386" s="152"/>
      <c r="J386" s="153">
        <f t="shared" ref="J386:J393" si="0">ROUND(I386*H386,2)</f>
        <v>0</v>
      </c>
      <c r="K386" s="149" t="s">
        <v>211</v>
      </c>
      <c r="L386" s="31"/>
      <c r="M386" s="154" t="s">
        <v>1</v>
      </c>
      <c r="N386" s="155" t="s">
        <v>46</v>
      </c>
      <c r="O386" s="50"/>
      <c r="P386" s="156">
        <f t="shared" ref="P386:P393" si="1">O386*H386</f>
        <v>0</v>
      </c>
      <c r="Q386" s="156">
        <v>0.34089999999999998</v>
      </c>
      <c r="R386" s="156">
        <f t="shared" ref="R386:R393" si="2">Q386*H386</f>
        <v>2.7271999999999998</v>
      </c>
      <c r="S386" s="156">
        <v>0</v>
      </c>
      <c r="T386" s="157">
        <f t="shared" ref="T386:T393" si="3">S386*H386</f>
        <v>0</v>
      </c>
      <c r="AR386" s="17" t="s">
        <v>103</v>
      </c>
      <c r="AT386" s="17" t="s">
        <v>202</v>
      </c>
      <c r="AU386" s="17" t="s">
        <v>99</v>
      </c>
      <c r="AY386" s="17" t="s">
        <v>198</v>
      </c>
      <c r="BE386" s="158">
        <f t="shared" ref="BE386:BE393" si="4">IF(N386="základní",J386,0)</f>
        <v>0</v>
      </c>
      <c r="BF386" s="158">
        <f t="shared" ref="BF386:BF393" si="5">IF(N386="snížená",J386,0)</f>
        <v>0</v>
      </c>
      <c r="BG386" s="158">
        <f t="shared" ref="BG386:BG393" si="6">IF(N386="zákl. přenesená",J386,0)</f>
        <v>0</v>
      </c>
      <c r="BH386" s="158">
        <f t="shared" ref="BH386:BH393" si="7">IF(N386="sníž. přenesená",J386,0)</f>
        <v>0</v>
      </c>
      <c r="BI386" s="158">
        <f t="shared" ref="BI386:BI393" si="8">IF(N386="nulová",J386,0)</f>
        <v>0</v>
      </c>
      <c r="BJ386" s="17" t="s">
        <v>82</v>
      </c>
      <c r="BK386" s="158">
        <f t="shared" ref="BK386:BK393" si="9">ROUND(I386*H386,2)</f>
        <v>0</v>
      </c>
      <c r="BL386" s="17" t="s">
        <v>103</v>
      </c>
      <c r="BM386" s="17" t="s">
        <v>546</v>
      </c>
    </row>
    <row r="387" spans="2:65" s="1" customFormat="1" ht="16.5" customHeight="1">
      <c r="B387" s="146"/>
      <c r="C387" s="191" t="s">
        <v>664</v>
      </c>
      <c r="D387" s="191" t="s">
        <v>329</v>
      </c>
      <c r="E387" s="192" t="s">
        <v>548</v>
      </c>
      <c r="F387" s="193" t="s">
        <v>549</v>
      </c>
      <c r="G387" s="194" t="s">
        <v>486</v>
      </c>
      <c r="H387" s="195">
        <v>8</v>
      </c>
      <c r="I387" s="196"/>
      <c r="J387" s="197">
        <f t="shared" si="0"/>
        <v>0</v>
      </c>
      <c r="K387" s="193" t="s">
        <v>211</v>
      </c>
      <c r="L387" s="198"/>
      <c r="M387" s="199" t="s">
        <v>1</v>
      </c>
      <c r="N387" s="200" t="s">
        <v>46</v>
      </c>
      <c r="O387" s="50"/>
      <c r="P387" s="156">
        <f t="shared" si="1"/>
        <v>0</v>
      </c>
      <c r="Q387" s="156">
        <v>2.7E-2</v>
      </c>
      <c r="R387" s="156">
        <f t="shared" si="2"/>
        <v>0.216</v>
      </c>
      <c r="S387" s="156">
        <v>0</v>
      </c>
      <c r="T387" s="157">
        <f t="shared" si="3"/>
        <v>0</v>
      </c>
      <c r="AR387" s="17" t="s">
        <v>250</v>
      </c>
      <c r="AT387" s="17" t="s">
        <v>329</v>
      </c>
      <c r="AU387" s="17" t="s">
        <v>99</v>
      </c>
      <c r="AY387" s="17" t="s">
        <v>198</v>
      </c>
      <c r="BE387" s="158">
        <f t="shared" si="4"/>
        <v>0</v>
      </c>
      <c r="BF387" s="158">
        <f t="shared" si="5"/>
        <v>0</v>
      </c>
      <c r="BG387" s="158">
        <f t="shared" si="6"/>
        <v>0</v>
      </c>
      <c r="BH387" s="158">
        <f t="shared" si="7"/>
        <v>0</v>
      </c>
      <c r="BI387" s="158">
        <f t="shared" si="8"/>
        <v>0</v>
      </c>
      <c r="BJ387" s="17" t="s">
        <v>82</v>
      </c>
      <c r="BK387" s="158">
        <f t="shared" si="9"/>
        <v>0</v>
      </c>
      <c r="BL387" s="17" t="s">
        <v>103</v>
      </c>
      <c r="BM387" s="17" t="s">
        <v>550</v>
      </c>
    </row>
    <row r="388" spans="2:65" s="1" customFormat="1" ht="16.5" customHeight="1">
      <c r="B388" s="146"/>
      <c r="C388" s="191" t="s">
        <v>671</v>
      </c>
      <c r="D388" s="191" t="s">
        <v>329</v>
      </c>
      <c r="E388" s="192" t="s">
        <v>552</v>
      </c>
      <c r="F388" s="193" t="s">
        <v>553</v>
      </c>
      <c r="G388" s="194" t="s">
        <v>486</v>
      </c>
      <c r="H388" s="195">
        <v>8</v>
      </c>
      <c r="I388" s="196"/>
      <c r="J388" s="197">
        <f t="shared" si="0"/>
        <v>0</v>
      </c>
      <c r="K388" s="193" t="s">
        <v>211</v>
      </c>
      <c r="L388" s="198"/>
      <c r="M388" s="199" t="s">
        <v>1</v>
      </c>
      <c r="N388" s="200" t="s">
        <v>46</v>
      </c>
      <c r="O388" s="50"/>
      <c r="P388" s="156">
        <f t="shared" si="1"/>
        <v>0</v>
      </c>
      <c r="Q388" s="156">
        <v>6.0000000000000001E-3</v>
      </c>
      <c r="R388" s="156">
        <f t="shared" si="2"/>
        <v>4.8000000000000001E-2</v>
      </c>
      <c r="S388" s="156">
        <v>0</v>
      </c>
      <c r="T388" s="157">
        <f t="shared" si="3"/>
        <v>0</v>
      </c>
      <c r="AR388" s="17" t="s">
        <v>250</v>
      </c>
      <c r="AT388" s="17" t="s">
        <v>329</v>
      </c>
      <c r="AU388" s="17" t="s">
        <v>99</v>
      </c>
      <c r="AY388" s="17" t="s">
        <v>198</v>
      </c>
      <c r="BE388" s="158">
        <f t="shared" si="4"/>
        <v>0</v>
      </c>
      <c r="BF388" s="158">
        <f t="shared" si="5"/>
        <v>0</v>
      </c>
      <c r="BG388" s="158">
        <f t="shared" si="6"/>
        <v>0</v>
      </c>
      <c r="BH388" s="158">
        <f t="shared" si="7"/>
        <v>0</v>
      </c>
      <c r="BI388" s="158">
        <f t="shared" si="8"/>
        <v>0</v>
      </c>
      <c r="BJ388" s="17" t="s">
        <v>82</v>
      </c>
      <c r="BK388" s="158">
        <f t="shared" si="9"/>
        <v>0</v>
      </c>
      <c r="BL388" s="17" t="s">
        <v>103</v>
      </c>
      <c r="BM388" s="17" t="s">
        <v>554</v>
      </c>
    </row>
    <row r="389" spans="2:65" s="1" customFormat="1" ht="16.5" customHeight="1">
      <c r="B389" s="146"/>
      <c r="C389" s="191" t="s">
        <v>676</v>
      </c>
      <c r="D389" s="191" t="s">
        <v>329</v>
      </c>
      <c r="E389" s="192" t="s">
        <v>556</v>
      </c>
      <c r="F389" s="193" t="s">
        <v>557</v>
      </c>
      <c r="G389" s="194" t="s">
        <v>486</v>
      </c>
      <c r="H389" s="195">
        <v>8</v>
      </c>
      <c r="I389" s="196"/>
      <c r="J389" s="197">
        <f t="shared" si="0"/>
        <v>0</v>
      </c>
      <c r="K389" s="193" t="s">
        <v>211</v>
      </c>
      <c r="L389" s="198"/>
      <c r="M389" s="199" t="s">
        <v>1</v>
      </c>
      <c r="N389" s="200" t="s">
        <v>46</v>
      </c>
      <c r="O389" s="50"/>
      <c r="P389" s="156">
        <f t="shared" si="1"/>
        <v>0</v>
      </c>
      <c r="Q389" s="156">
        <v>0.111</v>
      </c>
      <c r="R389" s="156">
        <f t="shared" si="2"/>
        <v>0.88800000000000001</v>
      </c>
      <c r="S389" s="156">
        <v>0</v>
      </c>
      <c r="T389" s="157">
        <f t="shared" si="3"/>
        <v>0</v>
      </c>
      <c r="AR389" s="17" t="s">
        <v>250</v>
      </c>
      <c r="AT389" s="17" t="s">
        <v>329</v>
      </c>
      <c r="AU389" s="17" t="s">
        <v>99</v>
      </c>
      <c r="AY389" s="17" t="s">
        <v>198</v>
      </c>
      <c r="BE389" s="158">
        <f t="shared" si="4"/>
        <v>0</v>
      </c>
      <c r="BF389" s="158">
        <f t="shared" si="5"/>
        <v>0</v>
      </c>
      <c r="BG389" s="158">
        <f t="shared" si="6"/>
        <v>0</v>
      </c>
      <c r="BH389" s="158">
        <f t="shared" si="7"/>
        <v>0</v>
      </c>
      <c r="BI389" s="158">
        <f t="shared" si="8"/>
        <v>0</v>
      </c>
      <c r="BJ389" s="17" t="s">
        <v>82</v>
      </c>
      <c r="BK389" s="158">
        <f t="shared" si="9"/>
        <v>0</v>
      </c>
      <c r="BL389" s="17" t="s">
        <v>103</v>
      </c>
      <c r="BM389" s="17" t="s">
        <v>558</v>
      </c>
    </row>
    <row r="390" spans="2:65" s="1" customFormat="1" ht="16.5" customHeight="1">
      <c r="B390" s="146"/>
      <c r="C390" s="191" t="s">
        <v>683</v>
      </c>
      <c r="D390" s="191" t="s">
        <v>329</v>
      </c>
      <c r="E390" s="192" t="s">
        <v>560</v>
      </c>
      <c r="F390" s="193" t="s">
        <v>561</v>
      </c>
      <c r="G390" s="194" t="s">
        <v>486</v>
      </c>
      <c r="H390" s="195">
        <v>8</v>
      </c>
      <c r="I390" s="196"/>
      <c r="J390" s="197">
        <f t="shared" si="0"/>
        <v>0</v>
      </c>
      <c r="K390" s="193" t="s">
        <v>211</v>
      </c>
      <c r="L390" s="198"/>
      <c r="M390" s="199" t="s">
        <v>1</v>
      </c>
      <c r="N390" s="200" t="s">
        <v>46</v>
      </c>
      <c r="O390" s="50"/>
      <c r="P390" s="156">
        <f t="shared" si="1"/>
        <v>0</v>
      </c>
      <c r="Q390" s="156">
        <v>0.08</v>
      </c>
      <c r="R390" s="156">
        <f t="shared" si="2"/>
        <v>0.64</v>
      </c>
      <c r="S390" s="156">
        <v>0</v>
      </c>
      <c r="T390" s="157">
        <f t="shared" si="3"/>
        <v>0</v>
      </c>
      <c r="AR390" s="17" t="s">
        <v>250</v>
      </c>
      <c r="AT390" s="17" t="s">
        <v>329</v>
      </c>
      <c r="AU390" s="17" t="s">
        <v>99</v>
      </c>
      <c r="AY390" s="17" t="s">
        <v>198</v>
      </c>
      <c r="BE390" s="158">
        <f t="shared" si="4"/>
        <v>0</v>
      </c>
      <c r="BF390" s="158">
        <f t="shared" si="5"/>
        <v>0</v>
      </c>
      <c r="BG390" s="158">
        <f t="shared" si="6"/>
        <v>0</v>
      </c>
      <c r="BH390" s="158">
        <f t="shared" si="7"/>
        <v>0</v>
      </c>
      <c r="BI390" s="158">
        <f t="shared" si="8"/>
        <v>0</v>
      </c>
      <c r="BJ390" s="17" t="s">
        <v>82</v>
      </c>
      <c r="BK390" s="158">
        <f t="shared" si="9"/>
        <v>0</v>
      </c>
      <c r="BL390" s="17" t="s">
        <v>103</v>
      </c>
      <c r="BM390" s="17" t="s">
        <v>562</v>
      </c>
    </row>
    <row r="391" spans="2:65" s="1" customFormat="1" ht="16.5" customHeight="1">
      <c r="B391" s="146"/>
      <c r="C391" s="191" t="s">
        <v>689</v>
      </c>
      <c r="D391" s="191" t="s">
        <v>329</v>
      </c>
      <c r="E391" s="192" t="s">
        <v>564</v>
      </c>
      <c r="F391" s="193" t="s">
        <v>565</v>
      </c>
      <c r="G391" s="194" t="s">
        <v>486</v>
      </c>
      <c r="H391" s="195">
        <v>8</v>
      </c>
      <c r="I391" s="196"/>
      <c r="J391" s="197">
        <f t="shared" si="0"/>
        <v>0</v>
      </c>
      <c r="K391" s="193" t="s">
        <v>211</v>
      </c>
      <c r="L391" s="198"/>
      <c r="M391" s="199" t="s">
        <v>1</v>
      </c>
      <c r="N391" s="200" t="s">
        <v>46</v>
      </c>
      <c r="O391" s="50"/>
      <c r="P391" s="156">
        <f t="shared" si="1"/>
        <v>0</v>
      </c>
      <c r="Q391" s="156">
        <v>7.1999999999999995E-2</v>
      </c>
      <c r="R391" s="156">
        <f t="shared" si="2"/>
        <v>0.57599999999999996</v>
      </c>
      <c r="S391" s="156">
        <v>0</v>
      </c>
      <c r="T391" s="157">
        <f t="shared" si="3"/>
        <v>0</v>
      </c>
      <c r="AR391" s="17" t="s">
        <v>250</v>
      </c>
      <c r="AT391" s="17" t="s">
        <v>329</v>
      </c>
      <c r="AU391" s="17" t="s">
        <v>99</v>
      </c>
      <c r="AY391" s="17" t="s">
        <v>198</v>
      </c>
      <c r="BE391" s="158">
        <f t="shared" si="4"/>
        <v>0</v>
      </c>
      <c r="BF391" s="158">
        <f t="shared" si="5"/>
        <v>0</v>
      </c>
      <c r="BG391" s="158">
        <f t="shared" si="6"/>
        <v>0</v>
      </c>
      <c r="BH391" s="158">
        <f t="shared" si="7"/>
        <v>0</v>
      </c>
      <c r="BI391" s="158">
        <f t="shared" si="8"/>
        <v>0</v>
      </c>
      <c r="BJ391" s="17" t="s">
        <v>82</v>
      </c>
      <c r="BK391" s="158">
        <f t="shared" si="9"/>
        <v>0</v>
      </c>
      <c r="BL391" s="17" t="s">
        <v>103</v>
      </c>
      <c r="BM391" s="17" t="s">
        <v>566</v>
      </c>
    </row>
    <row r="392" spans="2:65" s="1" customFormat="1" ht="16.5" customHeight="1">
      <c r="B392" s="146"/>
      <c r="C392" s="147" t="s">
        <v>693</v>
      </c>
      <c r="D392" s="147" t="s">
        <v>202</v>
      </c>
      <c r="E392" s="148" t="s">
        <v>568</v>
      </c>
      <c r="F392" s="149" t="s">
        <v>569</v>
      </c>
      <c r="G392" s="150" t="s">
        <v>486</v>
      </c>
      <c r="H392" s="151">
        <v>8</v>
      </c>
      <c r="I392" s="152"/>
      <c r="J392" s="153">
        <f t="shared" si="0"/>
        <v>0</v>
      </c>
      <c r="K392" s="149" t="s">
        <v>211</v>
      </c>
      <c r="L392" s="31"/>
      <c r="M392" s="154" t="s">
        <v>1</v>
      </c>
      <c r="N392" s="155" t="s">
        <v>46</v>
      </c>
      <c r="O392" s="50"/>
      <c r="P392" s="156">
        <f t="shared" si="1"/>
        <v>0</v>
      </c>
      <c r="Q392" s="156">
        <v>0.21734000000000001</v>
      </c>
      <c r="R392" s="156">
        <f t="shared" si="2"/>
        <v>1.73872</v>
      </c>
      <c r="S392" s="156">
        <v>0</v>
      </c>
      <c r="T392" s="157">
        <f t="shared" si="3"/>
        <v>0</v>
      </c>
      <c r="AR392" s="17" t="s">
        <v>103</v>
      </c>
      <c r="AT392" s="17" t="s">
        <v>202</v>
      </c>
      <c r="AU392" s="17" t="s">
        <v>99</v>
      </c>
      <c r="AY392" s="17" t="s">
        <v>198</v>
      </c>
      <c r="BE392" s="158">
        <f t="shared" si="4"/>
        <v>0</v>
      </c>
      <c r="BF392" s="158">
        <f t="shared" si="5"/>
        <v>0</v>
      </c>
      <c r="BG392" s="158">
        <f t="shared" si="6"/>
        <v>0</v>
      </c>
      <c r="BH392" s="158">
        <f t="shared" si="7"/>
        <v>0</v>
      </c>
      <c r="BI392" s="158">
        <f t="shared" si="8"/>
        <v>0</v>
      </c>
      <c r="BJ392" s="17" t="s">
        <v>82</v>
      </c>
      <c r="BK392" s="158">
        <f t="shared" si="9"/>
        <v>0</v>
      </c>
      <c r="BL392" s="17" t="s">
        <v>103</v>
      </c>
      <c r="BM392" s="17" t="s">
        <v>570</v>
      </c>
    </row>
    <row r="393" spans="2:65" s="1" customFormat="1" ht="16.5" customHeight="1">
      <c r="B393" s="146"/>
      <c r="C393" s="191" t="s">
        <v>698</v>
      </c>
      <c r="D393" s="191" t="s">
        <v>329</v>
      </c>
      <c r="E393" s="192" t="s">
        <v>572</v>
      </c>
      <c r="F393" s="193" t="s">
        <v>573</v>
      </c>
      <c r="G393" s="194" t="s">
        <v>486</v>
      </c>
      <c r="H393" s="195">
        <v>8</v>
      </c>
      <c r="I393" s="196"/>
      <c r="J393" s="197">
        <f t="shared" si="0"/>
        <v>0</v>
      </c>
      <c r="K393" s="193" t="s">
        <v>211</v>
      </c>
      <c r="L393" s="198"/>
      <c r="M393" s="199" t="s">
        <v>1</v>
      </c>
      <c r="N393" s="200" t="s">
        <v>46</v>
      </c>
      <c r="O393" s="50"/>
      <c r="P393" s="156">
        <f t="shared" si="1"/>
        <v>0</v>
      </c>
      <c r="Q393" s="156">
        <v>5.0599999999999999E-2</v>
      </c>
      <c r="R393" s="156">
        <f t="shared" si="2"/>
        <v>0.40479999999999999</v>
      </c>
      <c r="S393" s="156">
        <v>0</v>
      </c>
      <c r="T393" s="157">
        <f t="shared" si="3"/>
        <v>0</v>
      </c>
      <c r="AR393" s="17" t="s">
        <v>250</v>
      </c>
      <c r="AT393" s="17" t="s">
        <v>329</v>
      </c>
      <c r="AU393" s="17" t="s">
        <v>99</v>
      </c>
      <c r="AY393" s="17" t="s">
        <v>198</v>
      </c>
      <c r="BE393" s="158">
        <f t="shared" si="4"/>
        <v>0</v>
      </c>
      <c r="BF393" s="158">
        <f t="shared" si="5"/>
        <v>0</v>
      </c>
      <c r="BG393" s="158">
        <f t="shared" si="6"/>
        <v>0</v>
      </c>
      <c r="BH393" s="158">
        <f t="shared" si="7"/>
        <v>0</v>
      </c>
      <c r="BI393" s="158">
        <f t="shared" si="8"/>
        <v>0</v>
      </c>
      <c r="BJ393" s="17" t="s">
        <v>82</v>
      </c>
      <c r="BK393" s="158">
        <f t="shared" si="9"/>
        <v>0</v>
      </c>
      <c r="BL393" s="17" t="s">
        <v>103</v>
      </c>
      <c r="BM393" s="17" t="s">
        <v>574</v>
      </c>
    </row>
    <row r="394" spans="2:65" s="11" customFormat="1" ht="20.85" customHeight="1">
      <c r="B394" s="133"/>
      <c r="D394" s="134" t="s">
        <v>74</v>
      </c>
      <c r="E394" s="144" t="s">
        <v>1769</v>
      </c>
      <c r="F394" s="144" t="s">
        <v>1770</v>
      </c>
      <c r="I394" s="136"/>
      <c r="J394" s="145">
        <f>BK394</f>
        <v>0</v>
      </c>
      <c r="L394" s="133"/>
      <c r="M394" s="138"/>
      <c r="N394" s="139"/>
      <c r="O394" s="139"/>
      <c r="P394" s="140">
        <f>SUM(P395:P398)</f>
        <v>0</v>
      </c>
      <c r="Q394" s="139"/>
      <c r="R394" s="140">
        <f>SUM(R395:R398)</f>
        <v>6.1254189999999999</v>
      </c>
      <c r="S394" s="139"/>
      <c r="T394" s="141">
        <f>SUM(T395:T398)</f>
        <v>0</v>
      </c>
      <c r="AR394" s="134" t="s">
        <v>82</v>
      </c>
      <c r="AT394" s="142" t="s">
        <v>74</v>
      </c>
      <c r="AU394" s="142" t="s">
        <v>84</v>
      </c>
      <c r="AY394" s="134" t="s">
        <v>198</v>
      </c>
      <c r="BK394" s="143">
        <f>SUM(BK395:BK398)</f>
        <v>0</v>
      </c>
    </row>
    <row r="395" spans="2:65" s="1" customFormat="1" ht="16.5" customHeight="1">
      <c r="B395" s="146"/>
      <c r="C395" s="147" t="s">
        <v>705</v>
      </c>
      <c r="D395" s="147" t="s">
        <v>202</v>
      </c>
      <c r="E395" s="148" t="s">
        <v>1771</v>
      </c>
      <c r="F395" s="149" t="s">
        <v>1772</v>
      </c>
      <c r="G395" s="150" t="s">
        <v>499</v>
      </c>
      <c r="H395" s="151">
        <v>19.899999999999999</v>
      </c>
      <c r="I395" s="152"/>
      <c r="J395" s="153">
        <f>ROUND(I395*H395,2)</f>
        <v>0</v>
      </c>
      <c r="K395" s="149" t="s">
        <v>211</v>
      </c>
      <c r="L395" s="31"/>
      <c r="M395" s="154" t="s">
        <v>1</v>
      </c>
      <c r="N395" s="155" t="s">
        <v>46</v>
      </c>
      <c r="O395" s="50"/>
      <c r="P395" s="156">
        <f>O395*H395</f>
        <v>0</v>
      </c>
      <c r="Q395" s="156">
        <v>0.29221000000000003</v>
      </c>
      <c r="R395" s="156">
        <f>Q395*H395</f>
        <v>5.8149790000000001</v>
      </c>
      <c r="S395" s="156">
        <v>0</v>
      </c>
      <c r="T395" s="157">
        <f>S395*H395</f>
        <v>0</v>
      </c>
      <c r="AR395" s="17" t="s">
        <v>103</v>
      </c>
      <c r="AT395" s="17" t="s">
        <v>202</v>
      </c>
      <c r="AU395" s="17" t="s">
        <v>99</v>
      </c>
      <c r="AY395" s="17" t="s">
        <v>198</v>
      </c>
      <c r="BE395" s="158">
        <f>IF(N395="základní",J395,0)</f>
        <v>0</v>
      </c>
      <c r="BF395" s="158">
        <f>IF(N395="snížená",J395,0)</f>
        <v>0</v>
      </c>
      <c r="BG395" s="158">
        <f>IF(N395="zákl. přenesená",J395,0)</f>
        <v>0</v>
      </c>
      <c r="BH395" s="158">
        <f>IF(N395="sníž. přenesená",J395,0)</f>
        <v>0</v>
      </c>
      <c r="BI395" s="158">
        <f>IF(N395="nulová",J395,0)</f>
        <v>0</v>
      </c>
      <c r="BJ395" s="17" t="s">
        <v>82</v>
      </c>
      <c r="BK395" s="158">
        <f>ROUND(I395*H395,2)</f>
        <v>0</v>
      </c>
      <c r="BL395" s="17" t="s">
        <v>103</v>
      </c>
      <c r="BM395" s="17" t="s">
        <v>1773</v>
      </c>
    </row>
    <row r="396" spans="2:65" s="12" customFormat="1" ht="11.25">
      <c r="B396" s="159"/>
      <c r="D396" s="160" t="s">
        <v>207</v>
      </c>
      <c r="E396" s="161" t="s">
        <v>1</v>
      </c>
      <c r="F396" s="162" t="s">
        <v>1774</v>
      </c>
      <c r="H396" s="163">
        <v>19.899999999999999</v>
      </c>
      <c r="I396" s="164"/>
      <c r="L396" s="159"/>
      <c r="M396" s="165"/>
      <c r="N396" s="166"/>
      <c r="O396" s="166"/>
      <c r="P396" s="166"/>
      <c r="Q396" s="166"/>
      <c r="R396" s="166"/>
      <c r="S396" s="166"/>
      <c r="T396" s="167"/>
      <c r="AT396" s="161" t="s">
        <v>207</v>
      </c>
      <c r="AU396" s="161" t="s">
        <v>99</v>
      </c>
      <c r="AV396" s="12" t="s">
        <v>84</v>
      </c>
      <c r="AW396" s="12" t="s">
        <v>36</v>
      </c>
      <c r="AX396" s="12" t="s">
        <v>82</v>
      </c>
      <c r="AY396" s="161" t="s">
        <v>198</v>
      </c>
    </row>
    <row r="397" spans="2:65" s="1" customFormat="1" ht="16.5" customHeight="1">
      <c r="B397" s="146"/>
      <c r="C397" s="191" t="s">
        <v>710</v>
      </c>
      <c r="D397" s="191" t="s">
        <v>329</v>
      </c>
      <c r="E397" s="192" t="s">
        <v>1775</v>
      </c>
      <c r="F397" s="193" t="s">
        <v>1776</v>
      </c>
      <c r="G397" s="194" t="s">
        <v>499</v>
      </c>
      <c r="H397" s="195">
        <v>19.899999999999999</v>
      </c>
      <c r="I397" s="196"/>
      <c r="J397" s="197">
        <f>ROUND(I397*H397,2)</f>
        <v>0</v>
      </c>
      <c r="K397" s="193" t="s">
        <v>1</v>
      </c>
      <c r="L397" s="198"/>
      <c r="M397" s="199" t="s">
        <v>1</v>
      </c>
      <c r="N397" s="200" t="s">
        <v>46</v>
      </c>
      <c r="O397" s="50"/>
      <c r="P397" s="156">
        <f>O397*H397</f>
        <v>0</v>
      </c>
      <c r="Q397" s="156">
        <v>1.5599999999999999E-2</v>
      </c>
      <c r="R397" s="156">
        <f>Q397*H397</f>
        <v>0.31043999999999994</v>
      </c>
      <c r="S397" s="156">
        <v>0</v>
      </c>
      <c r="T397" s="157">
        <f>S397*H397</f>
        <v>0</v>
      </c>
      <c r="AR397" s="17" t="s">
        <v>250</v>
      </c>
      <c r="AT397" s="17" t="s">
        <v>329</v>
      </c>
      <c r="AU397" s="17" t="s">
        <v>99</v>
      </c>
      <c r="AY397" s="17" t="s">
        <v>198</v>
      </c>
      <c r="BE397" s="158">
        <f>IF(N397="základní",J397,0)</f>
        <v>0</v>
      </c>
      <c r="BF397" s="158">
        <f>IF(N397="snížená",J397,0)</f>
        <v>0</v>
      </c>
      <c r="BG397" s="158">
        <f>IF(N397="zákl. přenesená",J397,0)</f>
        <v>0</v>
      </c>
      <c r="BH397" s="158">
        <f>IF(N397="sníž. přenesená",J397,0)</f>
        <v>0</v>
      </c>
      <c r="BI397" s="158">
        <f>IF(N397="nulová",J397,0)</f>
        <v>0</v>
      </c>
      <c r="BJ397" s="17" t="s">
        <v>82</v>
      </c>
      <c r="BK397" s="158">
        <f>ROUND(I397*H397,2)</f>
        <v>0</v>
      </c>
      <c r="BL397" s="17" t="s">
        <v>103</v>
      </c>
      <c r="BM397" s="17" t="s">
        <v>1777</v>
      </c>
    </row>
    <row r="398" spans="2:65" s="12" customFormat="1" ht="11.25">
      <c r="B398" s="159"/>
      <c r="D398" s="160" t="s">
        <v>207</v>
      </c>
      <c r="E398" s="161" t="s">
        <v>1</v>
      </c>
      <c r="F398" s="162" t="s">
        <v>1774</v>
      </c>
      <c r="H398" s="163">
        <v>19.899999999999999</v>
      </c>
      <c r="I398" s="164"/>
      <c r="L398" s="159"/>
      <c r="M398" s="165"/>
      <c r="N398" s="166"/>
      <c r="O398" s="166"/>
      <c r="P398" s="166"/>
      <c r="Q398" s="166"/>
      <c r="R398" s="166"/>
      <c r="S398" s="166"/>
      <c r="T398" s="167"/>
      <c r="AT398" s="161" t="s">
        <v>207</v>
      </c>
      <c r="AU398" s="161" t="s">
        <v>99</v>
      </c>
      <c r="AV398" s="12" t="s">
        <v>84</v>
      </c>
      <c r="AW398" s="12" t="s">
        <v>36</v>
      </c>
      <c r="AX398" s="12" t="s">
        <v>82</v>
      </c>
      <c r="AY398" s="161" t="s">
        <v>198</v>
      </c>
    </row>
    <row r="399" spans="2:65" s="11" customFormat="1" ht="20.85" customHeight="1">
      <c r="B399" s="133"/>
      <c r="D399" s="134" t="s">
        <v>74</v>
      </c>
      <c r="E399" s="144" t="s">
        <v>1400</v>
      </c>
      <c r="F399" s="144" t="s">
        <v>1401</v>
      </c>
      <c r="I399" s="136"/>
      <c r="J399" s="145">
        <f>BK399</f>
        <v>0</v>
      </c>
      <c r="L399" s="133"/>
      <c r="M399" s="138"/>
      <c r="N399" s="139"/>
      <c r="O399" s="139"/>
      <c r="P399" s="140">
        <f>SUM(P400:P414)</f>
        <v>0</v>
      </c>
      <c r="Q399" s="139"/>
      <c r="R399" s="140">
        <f>SUM(R400:R414)</f>
        <v>66.153799807499993</v>
      </c>
      <c r="S399" s="139"/>
      <c r="T399" s="141">
        <f>SUM(T400:T414)</f>
        <v>0</v>
      </c>
      <c r="AR399" s="134" t="s">
        <v>82</v>
      </c>
      <c r="AT399" s="142" t="s">
        <v>74</v>
      </c>
      <c r="AU399" s="142" t="s">
        <v>84</v>
      </c>
      <c r="AY399" s="134" t="s">
        <v>198</v>
      </c>
      <c r="BK399" s="143">
        <f>SUM(BK400:BK414)</f>
        <v>0</v>
      </c>
    </row>
    <row r="400" spans="2:65" s="1" customFormat="1" ht="16.5" customHeight="1">
      <c r="B400" s="146"/>
      <c r="C400" s="147" t="s">
        <v>715</v>
      </c>
      <c r="D400" s="147" t="s">
        <v>202</v>
      </c>
      <c r="E400" s="148" t="s">
        <v>589</v>
      </c>
      <c r="F400" s="149" t="s">
        <v>590</v>
      </c>
      <c r="G400" s="150" t="s">
        <v>205</v>
      </c>
      <c r="H400" s="151">
        <v>40.5</v>
      </c>
      <c r="I400" s="152"/>
      <c r="J400" s="153">
        <f>ROUND(I400*H400,2)</f>
        <v>0</v>
      </c>
      <c r="K400" s="149" t="s">
        <v>211</v>
      </c>
      <c r="L400" s="31"/>
      <c r="M400" s="154" t="s">
        <v>1</v>
      </c>
      <c r="N400" s="155" t="s">
        <v>46</v>
      </c>
      <c r="O400" s="50"/>
      <c r="P400" s="156">
        <f>O400*H400</f>
        <v>0</v>
      </c>
      <c r="Q400" s="156">
        <v>1.63</v>
      </c>
      <c r="R400" s="156">
        <f>Q400*H400</f>
        <v>66.015000000000001</v>
      </c>
      <c r="S400" s="156">
        <v>0</v>
      </c>
      <c r="T400" s="157">
        <f>S400*H400</f>
        <v>0</v>
      </c>
      <c r="AR400" s="17" t="s">
        <v>103</v>
      </c>
      <c r="AT400" s="17" t="s">
        <v>202</v>
      </c>
      <c r="AU400" s="17" t="s">
        <v>99</v>
      </c>
      <c r="AY400" s="17" t="s">
        <v>198</v>
      </c>
      <c r="BE400" s="158">
        <f>IF(N400="základní",J400,0)</f>
        <v>0</v>
      </c>
      <c r="BF400" s="158">
        <f>IF(N400="snížená",J400,0)</f>
        <v>0</v>
      </c>
      <c r="BG400" s="158">
        <f>IF(N400="zákl. přenesená",J400,0)</f>
        <v>0</v>
      </c>
      <c r="BH400" s="158">
        <f>IF(N400="sníž. přenesená",J400,0)</f>
        <v>0</v>
      </c>
      <c r="BI400" s="158">
        <f>IF(N400="nulová",J400,0)</f>
        <v>0</v>
      </c>
      <c r="BJ400" s="17" t="s">
        <v>82</v>
      </c>
      <c r="BK400" s="158">
        <f>ROUND(I400*H400,2)</f>
        <v>0</v>
      </c>
      <c r="BL400" s="17" t="s">
        <v>103</v>
      </c>
      <c r="BM400" s="17" t="s">
        <v>1778</v>
      </c>
    </row>
    <row r="401" spans="2:65" s="13" customFormat="1" ht="11.25">
      <c r="B401" s="168"/>
      <c r="D401" s="160" t="s">
        <v>207</v>
      </c>
      <c r="E401" s="169" t="s">
        <v>1</v>
      </c>
      <c r="F401" s="170" t="s">
        <v>1403</v>
      </c>
      <c r="H401" s="169" t="s">
        <v>1</v>
      </c>
      <c r="I401" s="171"/>
      <c r="L401" s="168"/>
      <c r="M401" s="172"/>
      <c r="N401" s="173"/>
      <c r="O401" s="173"/>
      <c r="P401" s="173"/>
      <c r="Q401" s="173"/>
      <c r="R401" s="173"/>
      <c r="S401" s="173"/>
      <c r="T401" s="174"/>
      <c r="AT401" s="169" t="s">
        <v>207</v>
      </c>
      <c r="AU401" s="169" t="s">
        <v>99</v>
      </c>
      <c r="AV401" s="13" t="s">
        <v>82</v>
      </c>
      <c r="AW401" s="13" t="s">
        <v>36</v>
      </c>
      <c r="AX401" s="13" t="s">
        <v>75</v>
      </c>
      <c r="AY401" s="169" t="s">
        <v>198</v>
      </c>
    </row>
    <row r="402" spans="2:65" s="12" customFormat="1" ht="11.25">
      <c r="B402" s="159"/>
      <c r="D402" s="160" t="s">
        <v>207</v>
      </c>
      <c r="E402" s="161" t="s">
        <v>1</v>
      </c>
      <c r="F402" s="162" t="s">
        <v>1779</v>
      </c>
      <c r="H402" s="163">
        <v>40.5</v>
      </c>
      <c r="I402" s="164"/>
      <c r="L402" s="159"/>
      <c r="M402" s="165"/>
      <c r="N402" s="166"/>
      <c r="O402" s="166"/>
      <c r="P402" s="166"/>
      <c r="Q402" s="166"/>
      <c r="R402" s="166"/>
      <c r="S402" s="166"/>
      <c r="T402" s="167"/>
      <c r="AT402" s="161" t="s">
        <v>207</v>
      </c>
      <c r="AU402" s="161" t="s">
        <v>99</v>
      </c>
      <c r="AV402" s="12" t="s">
        <v>84</v>
      </c>
      <c r="AW402" s="12" t="s">
        <v>36</v>
      </c>
      <c r="AX402" s="12" t="s">
        <v>82</v>
      </c>
      <c r="AY402" s="161" t="s">
        <v>198</v>
      </c>
    </row>
    <row r="403" spans="2:65" s="1" customFormat="1" ht="16.5" customHeight="1">
      <c r="B403" s="146"/>
      <c r="C403" s="147" t="s">
        <v>720</v>
      </c>
      <c r="D403" s="147" t="s">
        <v>202</v>
      </c>
      <c r="E403" s="148" t="s">
        <v>1406</v>
      </c>
      <c r="F403" s="149" t="s">
        <v>1407</v>
      </c>
      <c r="G403" s="150" t="s">
        <v>242</v>
      </c>
      <c r="H403" s="151">
        <v>271.125</v>
      </c>
      <c r="I403" s="152"/>
      <c r="J403" s="153">
        <f>ROUND(I403*H403,2)</f>
        <v>0</v>
      </c>
      <c r="K403" s="149" t="s">
        <v>211</v>
      </c>
      <c r="L403" s="31"/>
      <c r="M403" s="154" t="s">
        <v>1</v>
      </c>
      <c r="N403" s="155" t="s">
        <v>46</v>
      </c>
      <c r="O403" s="50"/>
      <c r="P403" s="156">
        <f>O403*H403</f>
        <v>0</v>
      </c>
      <c r="Q403" s="156">
        <v>1.6694E-4</v>
      </c>
      <c r="R403" s="156">
        <f>Q403*H403</f>
        <v>4.5261607500000002E-2</v>
      </c>
      <c r="S403" s="156">
        <v>0</v>
      </c>
      <c r="T403" s="157">
        <f>S403*H403</f>
        <v>0</v>
      </c>
      <c r="AR403" s="17" t="s">
        <v>103</v>
      </c>
      <c r="AT403" s="17" t="s">
        <v>202</v>
      </c>
      <c r="AU403" s="17" t="s">
        <v>99</v>
      </c>
      <c r="AY403" s="17" t="s">
        <v>198</v>
      </c>
      <c r="BE403" s="158">
        <f>IF(N403="základní",J403,0)</f>
        <v>0</v>
      </c>
      <c r="BF403" s="158">
        <f>IF(N403="snížená",J403,0)</f>
        <v>0</v>
      </c>
      <c r="BG403" s="158">
        <f>IF(N403="zákl. přenesená",J403,0)</f>
        <v>0</v>
      </c>
      <c r="BH403" s="158">
        <f>IF(N403="sníž. přenesená",J403,0)</f>
        <v>0</v>
      </c>
      <c r="BI403" s="158">
        <f>IF(N403="nulová",J403,0)</f>
        <v>0</v>
      </c>
      <c r="BJ403" s="17" t="s">
        <v>82</v>
      </c>
      <c r="BK403" s="158">
        <f>ROUND(I403*H403,2)</f>
        <v>0</v>
      </c>
      <c r="BL403" s="17" t="s">
        <v>103</v>
      </c>
      <c r="BM403" s="17" t="s">
        <v>1780</v>
      </c>
    </row>
    <row r="404" spans="2:65" s="12" customFormat="1" ht="11.25">
      <c r="B404" s="159"/>
      <c r="D404" s="160" t="s">
        <v>207</v>
      </c>
      <c r="E404" s="161" t="s">
        <v>1</v>
      </c>
      <c r="F404" s="162" t="s">
        <v>1781</v>
      </c>
      <c r="H404" s="163">
        <v>162</v>
      </c>
      <c r="I404" s="164"/>
      <c r="L404" s="159"/>
      <c r="M404" s="165"/>
      <c r="N404" s="166"/>
      <c r="O404" s="166"/>
      <c r="P404" s="166"/>
      <c r="Q404" s="166"/>
      <c r="R404" s="166"/>
      <c r="S404" s="166"/>
      <c r="T404" s="167"/>
      <c r="AT404" s="161" t="s">
        <v>207</v>
      </c>
      <c r="AU404" s="161" t="s">
        <v>99</v>
      </c>
      <c r="AV404" s="12" t="s">
        <v>84</v>
      </c>
      <c r="AW404" s="12" t="s">
        <v>36</v>
      </c>
      <c r="AX404" s="12" t="s">
        <v>75</v>
      </c>
      <c r="AY404" s="161" t="s">
        <v>198</v>
      </c>
    </row>
    <row r="405" spans="2:65" s="12" customFormat="1" ht="11.25">
      <c r="B405" s="159"/>
      <c r="D405" s="160" t="s">
        <v>207</v>
      </c>
      <c r="E405" s="161" t="s">
        <v>1</v>
      </c>
      <c r="F405" s="162" t="s">
        <v>1782</v>
      </c>
      <c r="H405" s="163">
        <v>108</v>
      </c>
      <c r="I405" s="164"/>
      <c r="L405" s="159"/>
      <c r="M405" s="165"/>
      <c r="N405" s="166"/>
      <c r="O405" s="166"/>
      <c r="P405" s="166"/>
      <c r="Q405" s="166"/>
      <c r="R405" s="166"/>
      <c r="S405" s="166"/>
      <c r="T405" s="167"/>
      <c r="AT405" s="161" t="s">
        <v>207</v>
      </c>
      <c r="AU405" s="161" t="s">
        <v>99</v>
      </c>
      <c r="AV405" s="12" t="s">
        <v>84</v>
      </c>
      <c r="AW405" s="12" t="s">
        <v>36</v>
      </c>
      <c r="AX405" s="12" t="s">
        <v>75</v>
      </c>
      <c r="AY405" s="161" t="s">
        <v>198</v>
      </c>
    </row>
    <row r="406" spans="2:65" s="12" customFormat="1" ht="11.25">
      <c r="B406" s="159"/>
      <c r="D406" s="160" t="s">
        <v>207</v>
      </c>
      <c r="E406" s="161" t="s">
        <v>1</v>
      </c>
      <c r="F406" s="162" t="s">
        <v>1783</v>
      </c>
      <c r="H406" s="163">
        <v>1.125</v>
      </c>
      <c r="I406" s="164"/>
      <c r="L406" s="159"/>
      <c r="M406" s="165"/>
      <c r="N406" s="166"/>
      <c r="O406" s="166"/>
      <c r="P406" s="166"/>
      <c r="Q406" s="166"/>
      <c r="R406" s="166"/>
      <c r="S406" s="166"/>
      <c r="T406" s="167"/>
      <c r="AT406" s="161" t="s">
        <v>207</v>
      </c>
      <c r="AU406" s="161" t="s">
        <v>99</v>
      </c>
      <c r="AV406" s="12" t="s">
        <v>84</v>
      </c>
      <c r="AW406" s="12" t="s">
        <v>36</v>
      </c>
      <c r="AX406" s="12" t="s">
        <v>75</v>
      </c>
      <c r="AY406" s="161" t="s">
        <v>198</v>
      </c>
    </row>
    <row r="407" spans="2:65" s="14" customFormat="1" ht="11.25">
      <c r="B407" s="175"/>
      <c r="D407" s="160" t="s">
        <v>207</v>
      </c>
      <c r="E407" s="176" t="s">
        <v>1</v>
      </c>
      <c r="F407" s="177" t="s">
        <v>227</v>
      </c>
      <c r="H407" s="178">
        <v>271.125</v>
      </c>
      <c r="I407" s="179"/>
      <c r="L407" s="175"/>
      <c r="M407" s="180"/>
      <c r="N407" s="181"/>
      <c r="O407" s="181"/>
      <c r="P407" s="181"/>
      <c r="Q407" s="181"/>
      <c r="R407" s="181"/>
      <c r="S407" s="181"/>
      <c r="T407" s="182"/>
      <c r="AT407" s="176" t="s">
        <v>207</v>
      </c>
      <c r="AU407" s="176" t="s">
        <v>99</v>
      </c>
      <c r="AV407" s="14" t="s">
        <v>103</v>
      </c>
      <c r="AW407" s="14" t="s">
        <v>36</v>
      </c>
      <c r="AX407" s="14" t="s">
        <v>82</v>
      </c>
      <c r="AY407" s="176" t="s">
        <v>198</v>
      </c>
    </row>
    <row r="408" spans="2:65" s="1" customFormat="1" ht="16.5" customHeight="1">
      <c r="B408" s="146"/>
      <c r="C408" s="191" t="s">
        <v>725</v>
      </c>
      <c r="D408" s="191" t="s">
        <v>329</v>
      </c>
      <c r="E408" s="192" t="s">
        <v>1412</v>
      </c>
      <c r="F408" s="193" t="s">
        <v>1413</v>
      </c>
      <c r="G408" s="194" t="s">
        <v>242</v>
      </c>
      <c r="H408" s="195">
        <v>311.79399999999998</v>
      </c>
      <c r="I408" s="196"/>
      <c r="J408" s="197">
        <f>ROUND(I408*H408,2)</f>
        <v>0</v>
      </c>
      <c r="K408" s="193" t="s">
        <v>211</v>
      </c>
      <c r="L408" s="198"/>
      <c r="M408" s="199" t="s">
        <v>1</v>
      </c>
      <c r="N408" s="200" t="s">
        <v>46</v>
      </c>
      <c r="O408" s="50"/>
      <c r="P408" s="156">
        <f>O408*H408</f>
        <v>0</v>
      </c>
      <c r="Q408" s="156">
        <v>2.9999999999999997E-4</v>
      </c>
      <c r="R408" s="156">
        <f>Q408*H408</f>
        <v>9.3538199999999988E-2</v>
      </c>
      <c r="S408" s="156">
        <v>0</v>
      </c>
      <c r="T408" s="157">
        <f>S408*H408</f>
        <v>0</v>
      </c>
      <c r="AR408" s="17" t="s">
        <v>250</v>
      </c>
      <c r="AT408" s="17" t="s">
        <v>329</v>
      </c>
      <c r="AU408" s="17" t="s">
        <v>99</v>
      </c>
      <c r="AY408" s="17" t="s">
        <v>198</v>
      </c>
      <c r="BE408" s="158">
        <f>IF(N408="základní",J408,0)</f>
        <v>0</v>
      </c>
      <c r="BF408" s="158">
        <f>IF(N408="snížená",J408,0)</f>
        <v>0</v>
      </c>
      <c r="BG408" s="158">
        <f>IF(N408="zákl. přenesená",J408,0)</f>
        <v>0</v>
      </c>
      <c r="BH408" s="158">
        <f>IF(N408="sníž. přenesená",J408,0)</f>
        <v>0</v>
      </c>
      <c r="BI408" s="158">
        <f>IF(N408="nulová",J408,0)</f>
        <v>0</v>
      </c>
      <c r="BJ408" s="17" t="s">
        <v>82</v>
      </c>
      <c r="BK408" s="158">
        <f>ROUND(I408*H408,2)</f>
        <v>0</v>
      </c>
      <c r="BL408" s="17" t="s">
        <v>103</v>
      </c>
      <c r="BM408" s="17" t="s">
        <v>1784</v>
      </c>
    </row>
    <row r="409" spans="2:65" s="12" customFormat="1" ht="11.25">
      <c r="B409" s="159"/>
      <c r="D409" s="160" t="s">
        <v>207</v>
      </c>
      <c r="E409" s="161" t="s">
        <v>1</v>
      </c>
      <c r="F409" s="162" t="s">
        <v>1781</v>
      </c>
      <c r="H409" s="163">
        <v>162</v>
      </c>
      <c r="I409" s="164"/>
      <c r="L409" s="159"/>
      <c r="M409" s="165"/>
      <c r="N409" s="166"/>
      <c r="O409" s="166"/>
      <c r="P409" s="166"/>
      <c r="Q409" s="166"/>
      <c r="R409" s="166"/>
      <c r="S409" s="166"/>
      <c r="T409" s="167"/>
      <c r="AT409" s="161" t="s">
        <v>207</v>
      </c>
      <c r="AU409" s="161" t="s">
        <v>99</v>
      </c>
      <c r="AV409" s="12" t="s">
        <v>84</v>
      </c>
      <c r="AW409" s="12" t="s">
        <v>36</v>
      </c>
      <c r="AX409" s="12" t="s">
        <v>75</v>
      </c>
      <c r="AY409" s="161" t="s">
        <v>198</v>
      </c>
    </row>
    <row r="410" spans="2:65" s="12" customFormat="1" ht="11.25">
      <c r="B410" s="159"/>
      <c r="D410" s="160" t="s">
        <v>207</v>
      </c>
      <c r="E410" s="161" t="s">
        <v>1</v>
      </c>
      <c r="F410" s="162" t="s">
        <v>1782</v>
      </c>
      <c r="H410" s="163">
        <v>108</v>
      </c>
      <c r="I410" s="164"/>
      <c r="L410" s="159"/>
      <c r="M410" s="165"/>
      <c r="N410" s="166"/>
      <c r="O410" s="166"/>
      <c r="P410" s="166"/>
      <c r="Q410" s="166"/>
      <c r="R410" s="166"/>
      <c r="S410" s="166"/>
      <c r="T410" s="167"/>
      <c r="AT410" s="161" t="s">
        <v>207</v>
      </c>
      <c r="AU410" s="161" t="s">
        <v>99</v>
      </c>
      <c r="AV410" s="12" t="s">
        <v>84</v>
      </c>
      <c r="AW410" s="12" t="s">
        <v>36</v>
      </c>
      <c r="AX410" s="12" t="s">
        <v>75</v>
      </c>
      <c r="AY410" s="161" t="s">
        <v>198</v>
      </c>
    </row>
    <row r="411" spans="2:65" s="12" customFormat="1" ht="11.25">
      <c r="B411" s="159"/>
      <c r="D411" s="160" t="s">
        <v>207</v>
      </c>
      <c r="E411" s="161" t="s">
        <v>1</v>
      </c>
      <c r="F411" s="162" t="s">
        <v>1783</v>
      </c>
      <c r="H411" s="163">
        <v>1.125</v>
      </c>
      <c r="I411" s="164"/>
      <c r="L411" s="159"/>
      <c r="M411" s="165"/>
      <c r="N411" s="166"/>
      <c r="O411" s="166"/>
      <c r="P411" s="166"/>
      <c r="Q411" s="166"/>
      <c r="R411" s="166"/>
      <c r="S411" s="166"/>
      <c r="T411" s="167"/>
      <c r="AT411" s="161" t="s">
        <v>207</v>
      </c>
      <c r="AU411" s="161" t="s">
        <v>99</v>
      </c>
      <c r="AV411" s="12" t="s">
        <v>84</v>
      </c>
      <c r="AW411" s="12" t="s">
        <v>36</v>
      </c>
      <c r="AX411" s="12" t="s">
        <v>75</v>
      </c>
      <c r="AY411" s="161" t="s">
        <v>198</v>
      </c>
    </row>
    <row r="412" spans="2:65" s="15" customFormat="1" ht="11.25">
      <c r="B412" s="183"/>
      <c r="D412" s="160" t="s">
        <v>207</v>
      </c>
      <c r="E412" s="184" t="s">
        <v>1</v>
      </c>
      <c r="F412" s="185" t="s">
        <v>258</v>
      </c>
      <c r="H412" s="186">
        <v>271.125</v>
      </c>
      <c r="I412" s="187"/>
      <c r="L412" s="183"/>
      <c r="M412" s="188"/>
      <c r="N412" s="189"/>
      <c r="O412" s="189"/>
      <c r="P412" s="189"/>
      <c r="Q412" s="189"/>
      <c r="R412" s="189"/>
      <c r="S412" s="189"/>
      <c r="T412" s="190"/>
      <c r="AT412" s="184" t="s">
        <v>207</v>
      </c>
      <c r="AU412" s="184" t="s">
        <v>99</v>
      </c>
      <c r="AV412" s="15" t="s">
        <v>99</v>
      </c>
      <c r="AW412" s="15" t="s">
        <v>36</v>
      </c>
      <c r="AX412" s="15" t="s">
        <v>75</v>
      </c>
      <c r="AY412" s="184" t="s">
        <v>198</v>
      </c>
    </row>
    <row r="413" spans="2:65" s="12" customFormat="1" ht="11.25">
      <c r="B413" s="159"/>
      <c r="D413" s="160" t="s">
        <v>207</v>
      </c>
      <c r="E413" s="161" t="s">
        <v>1</v>
      </c>
      <c r="F413" s="162" t="s">
        <v>1785</v>
      </c>
      <c r="H413" s="163">
        <v>40.668999999999997</v>
      </c>
      <c r="I413" s="164"/>
      <c r="L413" s="159"/>
      <c r="M413" s="165"/>
      <c r="N413" s="166"/>
      <c r="O413" s="166"/>
      <c r="P413" s="166"/>
      <c r="Q413" s="166"/>
      <c r="R413" s="166"/>
      <c r="S413" s="166"/>
      <c r="T413" s="167"/>
      <c r="AT413" s="161" t="s">
        <v>207</v>
      </c>
      <c r="AU413" s="161" t="s">
        <v>99</v>
      </c>
      <c r="AV413" s="12" t="s">
        <v>84</v>
      </c>
      <c r="AW413" s="12" t="s">
        <v>36</v>
      </c>
      <c r="AX413" s="12" t="s">
        <v>75</v>
      </c>
      <c r="AY413" s="161" t="s">
        <v>198</v>
      </c>
    </row>
    <row r="414" spans="2:65" s="14" customFormat="1" ht="11.25">
      <c r="B414" s="175"/>
      <c r="D414" s="160" t="s">
        <v>207</v>
      </c>
      <c r="E414" s="176" t="s">
        <v>1</v>
      </c>
      <c r="F414" s="177" t="s">
        <v>227</v>
      </c>
      <c r="H414" s="178">
        <v>311.79399999999998</v>
      </c>
      <c r="I414" s="179"/>
      <c r="L414" s="175"/>
      <c r="M414" s="180"/>
      <c r="N414" s="181"/>
      <c r="O414" s="181"/>
      <c r="P414" s="181"/>
      <c r="Q414" s="181"/>
      <c r="R414" s="181"/>
      <c r="S414" s="181"/>
      <c r="T414" s="182"/>
      <c r="AT414" s="176" t="s">
        <v>207</v>
      </c>
      <c r="AU414" s="176" t="s">
        <v>99</v>
      </c>
      <c r="AV414" s="14" t="s">
        <v>103</v>
      </c>
      <c r="AW414" s="14" t="s">
        <v>36</v>
      </c>
      <c r="AX414" s="14" t="s">
        <v>82</v>
      </c>
      <c r="AY414" s="176" t="s">
        <v>198</v>
      </c>
    </row>
    <row r="415" spans="2:65" s="11" customFormat="1" ht="20.85" customHeight="1">
      <c r="B415" s="133"/>
      <c r="D415" s="134" t="s">
        <v>74</v>
      </c>
      <c r="E415" s="144" t="s">
        <v>575</v>
      </c>
      <c r="F415" s="144" t="s">
        <v>576</v>
      </c>
      <c r="I415" s="136"/>
      <c r="J415" s="145">
        <f>BK415</f>
        <v>0</v>
      </c>
      <c r="L415" s="133"/>
      <c r="M415" s="138"/>
      <c r="N415" s="139"/>
      <c r="O415" s="139"/>
      <c r="P415" s="140">
        <f>SUM(P416:P433)</f>
        <v>0</v>
      </c>
      <c r="Q415" s="139"/>
      <c r="R415" s="140">
        <f>SUM(R416:R433)</f>
        <v>354.26390700000002</v>
      </c>
      <c r="S415" s="139"/>
      <c r="T415" s="141">
        <f>SUM(T416:T433)</f>
        <v>0</v>
      </c>
      <c r="AR415" s="134" t="s">
        <v>82</v>
      </c>
      <c r="AT415" s="142" t="s">
        <v>74</v>
      </c>
      <c r="AU415" s="142" t="s">
        <v>84</v>
      </c>
      <c r="AY415" s="134" t="s">
        <v>198</v>
      </c>
      <c r="BK415" s="143">
        <f>SUM(BK416:BK433)</f>
        <v>0</v>
      </c>
    </row>
    <row r="416" spans="2:65" s="1" customFormat="1" ht="16.5" customHeight="1">
      <c r="B416" s="146"/>
      <c r="C416" s="147" t="s">
        <v>732</v>
      </c>
      <c r="D416" s="147" t="s">
        <v>202</v>
      </c>
      <c r="E416" s="148" t="s">
        <v>578</v>
      </c>
      <c r="F416" s="149" t="s">
        <v>579</v>
      </c>
      <c r="G416" s="150" t="s">
        <v>205</v>
      </c>
      <c r="H416" s="151">
        <v>17.309999999999999</v>
      </c>
      <c r="I416" s="152"/>
      <c r="J416" s="153">
        <f>ROUND(I416*H416,2)</f>
        <v>0</v>
      </c>
      <c r="K416" s="149" t="s">
        <v>211</v>
      </c>
      <c r="L416" s="31"/>
      <c r="M416" s="154" t="s">
        <v>1</v>
      </c>
      <c r="N416" s="155" t="s">
        <v>46</v>
      </c>
      <c r="O416" s="50"/>
      <c r="P416" s="156">
        <f>O416*H416</f>
        <v>0</v>
      </c>
      <c r="Q416" s="156">
        <v>1.9205000000000001</v>
      </c>
      <c r="R416" s="156">
        <f>Q416*H416</f>
        <v>33.243854999999996</v>
      </c>
      <c r="S416" s="156">
        <v>0</v>
      </c>
      <c r="T416" s="157">
        <f>S416*H416</f>
        <v>0</v>
      </c>
      <c r="AR416" s="17" t="s">
        <v>103</v>
      </c>
      <c r="AT416" s="17" t="s">
        <v>202</v>
      </c>
      <c r="AU416" s="17" t="s">
        <v>99</v>
      </c>
      <c r="AY416" s="17" t="s">
        <v>198</v>
      </c>
      <c r="BE416" s="158">
        <f>IF(N416="základní",J416,0)</f>
        <v>0</v>
      </c>
      <c r="BF416" s="158">
        <f>IF(N416="snížená",J416,0)</f>
        <v>0</v>
      </c>
      <c r="BG416" s="158">
        <f>IF(N416="zákl. přenesená",J416,0)</f>
        <v>0</v>
      </c>
      <c r="BH416" s="158">
        <f>IF(N416="sníž. přenesená",J416,0)</f>
        <v>0</v>
      </c>
      <c r="BI416" s="158">
        <f>IF(N416="nulová",J416,0)</f>
        <v>0</v>
      </c>
      <c r="BJ416" s="17" t="s">
        <v>82</v>
      </c>
      <c r="BK416" s="158">
        <f>ROUND(I416*H416,2)</f>
        <v>0</v>
      </c>
      <c r="BL416" s="17" t="s">
        <v>103</v>
      </c>
      <c r="BM416" s="17" t="s">
        <v>580</v>
      </c>
    </row>
    <row r="417" spans="2:65" s="13" customFormat="1" ht="11.25">
      <c r="B417" s="168"/>
      <c r="D417" s="160" t="s">
        <v>207</v>
      </c>
      <c r="E417" s="169" t="s">
        <v>1</v>
      </c>
      <c r="F417" s="170" t="s">
        <v>581</v>
      </c>
      <c r="H417" s="169" t="s">
        <v>1</v>
      </c>
      <c r="I417" s="171"/>
      <c r="L417" s="168"/>
      <c r="M417" s="172"/>
      <c r="N417" s="173"/>
      <c r="O417" s="173"/>
      <c r="P417" s="173"/>
      <c r="Q417" s="173"/>
      <c r="R417" s="173"/>
      <c r="S417" s="173"/>
      <c r="T417" s="174"/>
      <c r="AT417" s="169" t="s">
        <v>207</v>
      </c>
      <c r="AU417" s="169" t="s">
        <v>99</v>
      </c>
      <c r="AV417" s="13" t="s">
        <v>82</v>
      </c>
      <c r="AW417" s="13" t="s">
        <v>36</v>
      </c>
      <c r="AX417" s="13" t="s">
        <v>75</v>
      </c>
      <c r="AY417" s="169" t="s">
        <v>198</v>
      </c>
    </row>
    <row r="418" spans="2:65" s="12" customFormat="1" ht="11.25">
      <c r="B418" s="159"/>
      <c r="D418" s="160" t="s">
        <v>207</v>
      </c>
      <c r="E418" s="161" t="s">
        <v>1</v>
      </c>
      <c r="F418" s="162" t="s">
        <v>1786</v>
      </c>
      <c r="H418" s="163">
        <v>17.309999999999999</v>
      </c>
      <c r="I418" s="164"/>
      <c r="L418" s="159"/>
      <c r="M418" s="165"/>
      <c r="N418" s="166"/>
      <c r="O418" s="166"/>
      <c r="P418" s="166"/>
      <c r="Q418" s="166"/>
      <c r="R418" s="166"/>
      <c r="S418" s="166"/>
      <c r="T418" s="167"/>
      <c r="AT418" s="161" t="s">
        <v>207</v>
      </c>
      <c r="AU418" s="161" t="s">
        <v>99</v>
      </c>
      <c r="AV418" s="12" t="s">
        <v>84</v>
      </c>
      <c r="AW418" s="12" t="s">
        <v>36</v>
      </c>
      <c r="AX418" s="12" t="s">
        <v>82</v>
      </c>
      <c r="AY418" s="161" t="s">
        <v>198</v>
      </c>
    </row>
    <row r="419" spans="2:65" s="1" customFormat="1" ht="16.5" customHeight="1">
      <c r="B419" s="146"/>
      <c r="C419" s="147" t="s">
        <v>736</v>
      </c>
      <c r="D419" s="147" t="s">
        <v>202</v>
      </c>
      <c r="E419" s="148" t="s">
        <v>584</v>
      </c>
      <c r="F419" s="149" t="s">
        <v>585</v>
      </c>
      <c r="G419" s="150" t="s">
        <v>499</v>
      </c>
      <c r="H419" s="151">
        <v>577</v>
      </c>
      <c r="I419" s="152"/>
      <c r="J419" s="153">
        <f>ROUND(I419*H419,2)</f>
        <v>0</v>
      </c>
      <c r="K419" s="149" t="s">
        <v>211</v>
      </c>
      <c r="L419" s="31"/>
      <c r="M419" s="154" t="s">
        <v>1</v>
      </c>
      <c r="N419" s="155" t="s">
        <v>46</v>
      </c>
      <c r="O419" s="50"/>
      <c r="P419" s="156">
        <f>O419*H419</f>
        <v>0</v>
      </c>
      <c r="Q419" s="156">
        <v>7.2999999999999996E-4</v>
      </c>
      <c r="R419" s="156">
        <f>Q419*H419</f>
        <v>0.42120999999999997</v>
      </c>
      <c r="S419" s="156">
        <v>0</v>
      </c>
      <c r="T419" s="157">
        <f>S419*H419</f>
        <v>0</v>
      </c>
      <c r="AR419" s="17" t="s">
        <v>103</v>
      </c>
      <c r="AT419" s="17" t="s">
        <v>202</v>
      </c>
      <c r="AU419" s="17" t="s">
        <v>99</v>
      </c>
      <c r="AY419" s="17" t="s">
        <v>198</v>
      </c>
      <c r="BE419" s="158">
        <f>IF(N419="základní",J419,0)</f>
        <v>0</v>
      </c>
      <c r="BF419" s="158">
        <f>IF(N419="snížená",J419,0)</f>
        <v>0</v>
      </c>
      <c r="BG419" s="158">
        <f>IF(N419="zákl. přenesená",J419,0)</f>
        <v>0</v>
      </c>
      <c r="BH419" s="158">
        <f>IF(N419="sníž. přenesená",J419,0)</f>
        <v>0</v>
      </c>
      <c r="BI419" s="158">
        <f>IF(N419="nulová",J419,0)</f>
        <v>0</v>
      </c>
      <c r="BJ419" s="17" t="s">
        <v>82</v>
      </c>
      <c r="BK419" s="158">
        <f>ROUND(I419*H419,2)</f>
        <v>0</v>
      </c>
      <c r="BL419" s="17" t="s">
        <v>103</v>
      </c>
      <c r="BM419" s="17" t="s">
        <v>586</v>
      </c>
    </row>
    <row r="420" spans="2:65" s="12" customFormat="1" ht="11.25">
      <c r="B420" s="159"/>
      <c r="D420" s="160" t="s">
        <v>207</v>
      </c>
      <c r="E420" s="161" t="s">
        <v>1</v>
      </c>
      <c r="F420" s="162" t="s">
        <v>1787</v>
      </c>
      <c r="H420" s="163">
        <v>577</v>
      </c>
      <c r="I420" s="164"/>
      <c r="L420" s="159"/>
      <c r="M420" s="165"/>
      <c r="N420" s="166"/>
      <c r="O420" s="166"/>
      <c r="P420" s="166"/>
      <c r="Q420" s="166"/>
      <c r="R420" s="166"/>
      <c r="S420" s="166"/>
      <c r="T420" s="167"/>
      <c r="AT420" s="161" t="s">
        <v>207</v>
      </c>
      <c r="AU420" s="161" t="s">
        <v>99</v>
      </c>
      <c r="AV420" s="12" t="s">
        <v>84</v>
      </c>
      <c r="AW420" s="12" t="s">
        <v>36</v>
      </c>
      <c r="AX420" s="12" t="s">
        <v>82</v>
      </c>
      <c r="AY420" s="161" t="s">
        <v>198</v>
      </c>
    </row>
    <row r="421" spans="2:65" s="1" customFormat="1" ht="16.5" customHeight="1">
      <c r="B421" s="146"/>
      <c r="C421" s="147" t="s">
        <v>741</v>
      </c>
      <c r="D421" s="147" t="s">
        <v>202</v>
      </c>
      <c r="E421" s="148" t="s">
        <v>589</v>
      </c>
      <c r="F421" s="149" t="s">
        <v>590</v>
      </c>
      <c r="G421" s="150" t="s">
        <v>205</v>
      </c>
      <c r="H421" s="151">
        <v>196.18</v>
      </c>
      <c r="I421" s="152"/>
      <c r="J421" s="153">
        <f>ROUND(I421*H421,2)</f>
        <v>0</v>
      </c>
      <c r="K421" s="149" t="s">
        <v>211</v>
      </c>
      <c r="L421" s="31"/>
      <c r="M421" s="154" t="s">
        <v>1</v>
      </c>
      <c r="N421" s="155" t="s">
        <v>46</v>
      </c>
      <c r="O421" s="50"/>
      <c r="P421" s="156">
        <f>O421*H421</f>
        <v>0</v>
      </c>
      <c r="Q421" s="156">
        <v>1.63</v>
      </c>
      <c r="R421" s="156">
        <f>Q421*H421</f>
        <v>319.77339999999998</v>
      </c>
      <c r="S421" s="156">
        <v>0</v>
      </c>
      <c r="T421" s="157">
        <f>S421*H421</f>
        <v>0</v>
      </c>
      <c r="AR421" s="17" t="s">
        <v>103</v>
      </c>
      <c r="AT421" s="17" t="s">
        <v>202</v>
      </c>
      <c r="AU421" s="17" t="s">
        <v>99</v>
      </c>
      <c r="AY421" s="17" t="s">
        <v>198</v>
      </c>
      <c r="BE421" s="158">
        <f>IF(N421="základní",J421,0)</f>
        <v>0</v>
      </c>
      <c r="BF421" s="158">
        <f>IF(N421="snížená",J421,0)</f>
        <v>0</v>
      </c>
      <c r="BG421" s="158">
        <f>IF(N421="zákl. přenesená",J421,0)</f>
        <v>0</v>
      </c>
      <c r="BH421" s="158">
        <f>IF(N421="sníž. přenesená",J421,0)</f>
        <v>0</v>
      </c>
      <c r="BI421" s="158">
        <f>IF(N421="nulová",J421,0)</f>
        <v>0</v>
      </c>
      <c r="BJ421" s="17" t="s">
        <v>82</v>
      </c>
      <c r="BK421" s="158">
        <f>ROUND(I421*H421,2)</f>
        <v>0</v>
      </c>
      <c r="BL421" s="17" t="s">
        <v>103</v>
      </c>
      <c r="BM421" s="17" t="s">
        <v>591</v>
      </c>
    </row>
    <row r="422" spans="2:65" s="13" customFormat="1" ht="11.25">
      <c r="B422" s="168"/>
      <c r="D422" s="160" t="s">
        <v>207</v>
      </c>
      <c r="E422" s="169" t="s">
        <v>1</v>
      </c>
      <c r="F422" s="170" t="s">
        <v>592</v>
      </c>
      <c r="H422" s="169" t="s">
        <v>1</v>
      </c>
      <c r="I422" s="171"/>
      <c r="L422" s="168"/>
      <c r="M422" s="172"/>
      <c r="N422" s="173"/>
      <c r="O422" s="173"/>
      <c r="P422" s="173"/>
      <c r="Q422" s="173"/>
      <c r="R422" s="173"/>
      <c r="S422" s="173"/>
      <c r="T422" s="174"/>
      <c r="AT422" s="169" t="s">
        <v>207</v>
      </c>
      <c r="AU422" s="169" t="s">
        <v>99</v>
      </c>
      <c r="AV422" s="13" t="s">
        <v>82</v>
      </c>
      <c r="AW422" s="13" t="s">
        <v>36</v>
      </c>
      <c r="AX422" s="13" t="s">
        <v>75</v>
      </c>
      <c r="AY422" s="169" t="s">
        <v>198</v>
      </c>
    </row>
    <row r="423" spans="2:65" s="12" customFormat="1" ht="11.25">
      <c r="B423" s="159"/>
      <c r="D423" s="160" t="s">
        <v>207</v>
      </c>
      <c r="E423" s="161" t="s">
        <v>1</v>
      </c>
      <c r="F423" s="162" t="s">
        <v>1788</v>
      </c>
      <c r="H423" s="163">
        <v>196.18</v>
      </c>
      <c r="I423" s="164"/>
      <c r="L423" s="159"/>
      <c r="M423" s="165"/>
      <c r="N423" s="166"/>
      <c r="O423" s="166"/>
      <c r="P423" s="166"/>
      <c r="Q423" s="166"/>
      <c r="R423" s="166"/>
      <c r="S423" s="166"/>
      <c r="T423" s="167"/>
      <c r="AT423" s="161" t="s">
        <v>207</v>
      </c>
      <c r="AU423" s="161" t="s">
        <v>99</v>
      </c>
      <c r="AV423" s="12" t="s">
        <v>84</v>
      </c>
      <c r="AW423" s="12" t="s">
        <v>36</v>
      </c>
      <c r="AX423" s="12" t="s">
        <v>82</v>
      </c>
      <c r="AY423" s="161" t="s">
        <v>198</v>
      </c>
    </row>
    <row r="424" spans="2:65" s="1" customFormat="1" ht="16.5" customHeight="1">
      <c r="B424" s="146"/>
      <c r="C424" s="147" t="s">
        <v>745</v>
      </c>
      <c r="D424" s="147" t="s">
        <v>202</v>
      </c>
      <c r="E424" s="148" t="s">
        <v>595</v>
      </c>
      <c r="F424" s="149" t="s">
        <v>596</v>
      </c>
      <c r="G424" s="150" t="s">
        <v>242</v>
      </c>
      <c r="H424" s="151">
        <v>1298.25</v>
      </c>
      <c r="I424" s="152"/>
      <c r="J424" s="153">
        <f>ROUND(I424*H424,2)</f>
        <v>0</v>
      </c>
      <c r="K424" s="149" t="s">
        <v>211</v>
      </c>
      <c r="L424" s="31"/>
      <c r="M424" s="154" t="s">
        <v>1</v>
      </c>
      <c r="N424" s="155" t="s">
        <v>46</v>
      </c>
      <c r="O424" s="50"/>
      <c r="P424" s="156">
        <f>O424*H424</f>
        <v>0</v>
      </c>
      <c r="Q424" s="156">
        <v>3.1E-4</v>
      </c>
      <c r="R424" s="156">
        <f>Q424*H424</f>
        <v>0.40245750000000002</v>
      </c>
      <c r="S424" s="156">
        <v>0</v>
      </c>
      <c r="T424" s="157">
        <f>S424*H424</f>
        <v>0</v>
      </c>
      <c r="AR424" s="17" t="s">
        <v>103</v>
      </c>
      <c r="AT424" s="17" t="s">
        <v>202</v>
      </c>
      <c r="AU424" s="17" t="s">
        <v>99</v>
      </c>
      <c r="AY424" s="17" t="s">
        <v>198</v>
      </c>
      <c r="BE424" s="158">
        <f>IF(N424="základní",J424,0)</f>
        <v>0</v>
      </c>
      <c r="BF424" s="158">
        <f>IF(N424="snížená",J424,0)</f>
        <v>0</v>
      </c>
      <c r="BG424" s="158">
        <f>IF(N424="zákl. přenesená",J424,0)</f>
        <v>0</v>
      </c>
      <c r="BH424" s="158">
        <f>IF(N424="sníž. přenesená",J424,0)</f>
        <v>0</v>
      </c>
      <c r="BI424" s="158">
        <f>IF(N424="nulová",J424,0)</f>
        <v>0</v>
      </c>
      <c r="BJ424" s="17" t="s">
        <v>82</v>
      </c>
      <c r="BK424" s="158">
        <f>ROUND(I424*H424,2)</f>
        <v>0</v>
      </c>
      <c r="BL424" s="17" t="s">
        <v>103</v>
      </c>
      <c r="BM424" s="17" t="s">
        <v>597</v>
      </c>
    </row>
    <row r="425" spans="2:65" s="13" customFormat="1" ht="11.25">
      <c r="B425" s="168"/>
      <c r="D425" s="160" t="s">
        <v>207</v>
      </c>
      <c r="E425" s="169" t="s">
        <v>1</v>
      </c>
      <c r="F425" s="170" t="s">
        <v>598</v>
      </c>
      <c r="H425" s="169" t="s">
        <v>1</v>
      </c>
      <c r="I425" s="171"/>
      <c r="L425" s="168"/>
      <c r="M425" s="172"/>
      <c r="N425" s="173"/>
      <c r="O425" s="173"/>
      <c r="P425" s="173"/>
      <c r="Q425" s="173"/>
      <c r="R425" s="173"/>
      <c r="S425" s="173"/>
      <c r="T425" s="174"/>
      <c r="AT425" s="169" t="s">
        <v>207</v>
      </c>
      <c r="AU425" s="169" t="s">
        <v>99</v>
      </c>
      <c r="AV425" s="13" t="s">
        <v>82</v>
      </c>
      <c r="AW425" s="13" t="s">
        <v>36</v>
      </c>
      <c r="AX425" s="13" t="s">
        <v>75</v>
      </c>
      <c r="AY425" s="169" t="s">
        <v>198</v>
      </c>
    </row>
    <row r="426" spans="2:65" s="12" customFormat="1" ht="11.25">
      <c r="B426" s="159"/>
      <c r="D426" s="160" t="s">
        <v>207</v>
      </c>
      <c r="E426" s="161" t="s">
        <v>1</v>
      </c>
      <c r="F426" s="162" t="s">
        <v>1789</v>
      </c>
      <c r="H426" s="163">
        <v>1298.25</v>
      </c>
      <c r="I426" s="164"/>
      <c r="L426" s="159"/>
      <c r="M426" s="165"/>
      <c r="N426" s="166"/>
      <c r="O426" s="166"/>
      <c r="P426" s="166"/>
      <c r="Q426" s="166"/>
      <c r="R426" s="166"/>
      <c r="S426" s="166"/>
      <c r="T426" s="167"/>
      <c r="AT426" s="161" t="s">
        <v>207</v>
      </c>
      <c r="AU426" s="161" t="s">
        <v>99</v>
      </c>
      <c r="AV426" s="12" t="s">
        <v>84</v>
      </c>
      <c r="AW426" s="12" t="s">
        <v>36</v>
      </c>
      <c r="AX426" s="12" t="s">
        <v>82</v>
      </c>
      <c r="AY426" s="161" t="s">
        <v>198</v>
      </c>
    </row>
    <row r="427" spans="2:65" s="1" customFormat="1" ht="16.5" customHeight="1">
      <c r="B427" s="146"/>
      <c r="C427" s="191" t="s">
        <v>749</v>
      </c>
      <c r="D427" s="191" t="s">
        <v>329</v>
      </c>
      <c r="E427" s="192" t="s">
        <v>601</v>
      </c>
      <c r="F427" s="193" t="s">
        <v>602</v>
      </c>
      <c r="G427" s="194" t="s">
        <v>242</v>
      </c>
      <c r="H427" s="195">
        <v>1625.6980000000001</v>
      </c>
      <c r="I427" s="196"/>
      <c r="J427" s="197">
        <f>ROUND(I427*H427,2)</f>
        <v>0</v>
      </c>
      <c r="K427" s="193" t="s">
        <v>1</v>
      </c>
      <c r="L427" s="198"/>
      <c r="M427" s="199" t="s">
        <v>1</v>
      </c>
      <c r="N427" s="200" t="s">
        <v>46</v>
      </c>
      <c r="O427" s="50"/>
      <c r="P427" s="156">
        <f>O427*H427</f>
        <v>0</v>
      </c>
      <c r="Q427" s="156">
        <v>2.5000000000000001E-4</v>
      </c>
      <c r="R427" s="156">
        <f>Q427*H427</f>
        <v>0.40642450000000002</v>
      </c>
      <c r="S427" s="156">
        <v>0</v>
      </c>
      <c r="T427" s="157">
        <f>S427*H427</f>
        <v>0</v>
      </c>
      <c r="AR427" s="17" t="s">
        <v>250</v>
      </c>
      <c r="AT427" s="17" t="s">
        <v>329</v>
      </c>
      <c r="AU427" s="17" t="s">
        <v>99</v>
      </c>
      <c r="AY427" s="17" t="s">
        <v>198</v>
      </c>
      <c r="BE427" s="158">
        <f>IF(N427="základní",J427,0)</f>
        <v>0</v>
      </c>
      <c r="BF427" s="158">
        <f>IF(N427="snížená",J427,0)</f>
        <v>0</v>
      </c>
      <c r="BG427" s="158">
        <f>IF(N427="zákl. přenesená",J427,0)</f>
        <v>0</v>
      </c>
      <c r="BH427" s="158">
        <f>IF(N427="sníž. přenesená",J427,0)</f>
        <v>0</v>
      </c>
      <c r="BI427" s="158">
        <f>IF(N427="nulová",J427,0)</f>
        <v>0</v>
      </c>
      <c r="BJ427" s="17" t="s">
        <v>82</v>
      </c>
      <c r="BK427" s="158">
        <f>ROUND(I427*H427,2)</f>
        <v>0</v>
      </c>
      <c r="BL427" s="17" t="s">
        <v>103</v>
      </c>
      <c r="BM427" s="17" t="s">
        <v>603</v>
      </c>
    </row>
    <row r="428" spans="2:65" s="13" customFormat="1" ht="11.25">
      <c r="B428" s="168"/>
      <c r="D428" s="160" t="s">
        <v>207</v>
      </c>
      <c r="E428" s="169" t="s">
        <v>1</v>
      </c>
      <c r="F428" s="170" t="s">
        <v>604</v>
      </c>
      <c r="H428" s="169" t="s">
        <v>1</v>
      </c>
      <c r="I428" s="171"/>
      <c r="L428" s="168"/>
      <c r="M428" s="172"/>
      <c r="N428" s="173"/>
      <c r="O428" s="173"/>
      <c r="P428" s="173"/>
      <c r="Q428" s="173"/>
      <c r="R428" s="173"/>
      <c r="S428" s="173"/>
      <c r="T428" s="174"/>
      <c r="AT428" s="169" t="s">
        <v>207</v>
      </c>
      <c r="AU428" s="169" t="s">
        <v>99</v>
      </c>
      <c r="AV428" s="13" t="s">
        <v>82</v>
      </c>
      <c r="AW428" s="13" t="s">
        <v>36</v>
      </c>
      <c r="AX428" s="13" t="s">
        <v>75</v>
      </c>
      <c r="AY428" s="169" t="s">
        <v>198</v>
      </c>
    </row>
    <row r="429" spans="2:65" s="12" customFormat="1" ht="11.25">
      <c r="B429" s="159"/>
      <c r="D429" s="160" t="s">
        <v>207</v>
      </c>
      <c r="E429" s="161" t="s">
        <v>1</v>
      </c>
      <c r="F429" s="162" t="s">
        <v>1790</v>
      </c>
      <c r="H429" s="163">
        <v>1413.65</v>
      </c>
      <c r="I429" s="164"/>
      <c r="L429" s="159"/>
      <c r="M429" s="165"/>
      <c r="N429" s="166"/>
      <c r="O429" s="166"/>
      <c r="P429" s="166"/>
      <c r="Q429" s="166"/>
      <c r="R429" s="166"/>
      <c r="S429" s="166"/>
      <c r="T429" s="167"/>
      <c r="AT429" s="161" t="s">
        <v>207</v>
      </c>
      <c r="AU429" s="161" t="s">
        <v>99</v>
      </c>
      <c r="AV429" s="12" t="s">
        <v>84</v>
      </c>
      <c r="AW429" s="12" t="s">
        <v>36</v>
      </c>
      <c r="AX429" s="12" t="s">
        <v>75</v>
      </c>
      <c r="AY429" s="161" t="s">
        <v>198</v>
      </c>
    </row>
    <row r="430" spans="2:65" s="12" customFormat="1" ht="11.25">
      <c r="B430" s="159"/>
      <c r="D430" s="160" t="s">
        <v>207</v>
      </c>
      <c r="E430" s="161" t="s">
        <v>1</v>
      </c>
      <c r="F430" s="162" t="s">
        <v>1791</v>
      </c>
      <c r="H430" s="163">
        <v>212.048</v>
      </c>
      <c r="I430" s="164"/>
      <c r="L430" s="159"/>
      <c r="M430" s="165"/>
      <c r="N430" s="166"/>
      <c r="O430" s="166"/>
      <c r="P430" s="166"/>
      <c r="Q430" s="166"/>
      <c r="R430" s="166"/>
      <c r="S430" s="166"/>
      <c r="T430" s="167"/>
      <c r="AT430" s="161" t="s">
        <v>207</v>
      </c>
      <c r="AU430" s="161" t="s">
        <v>99</v>
      </c>
      <c r="AV430" s="12" t="s">
        <v>84</v>
      </c>
      <c r="AW430" s="12" t="s">
        <v>36</v>
      </c>
      <c r="AX430" s="12" t="s">
        <v>75</v>
      </c>
      <c r="AY430" s="161" t="s">
        <v>198</v>
      </c>
    </row>
    <row r="431" spans="2:65" s="14" customFormat="1" ht="11.25">
      <c r="B431" s="175"/>
      <c r="D431" s="160" t="s">
        <v>207</v>
      </c>
      <c r="E431" s="176" t="s">
        <v>1</v>
      </c>
      <c r="F431" s="177" t="s">
        <v>227</v>
      </c>
      <c r="H431" s="178">
        <v>1625.6980000000001</v>
      </c>
      <c r="I431" s="179"/>
      <c r="L431" s="175"/>
      <c r="M431" s="180"/>
      <c r="N431" s="181"/>
      <c r="O431" s="181"/>
      <c r="P431" s="181"/>
      <c r="Q431" s="181"/>
      <c r="R431" s="181"/>
      <c r="S431" s="181"/>
      <c r="T431" s="182"/>
      <c r="AT431" s="176" t="s">
        <v>207</v>
      </c>
      <c r="AU431" s="176" t="s">
        <v>99</v>
      </c>
      <c r="AV431" s="14" t="s">
        <v>103</v>
      </c>
      <c r="AW431" s="14" t="s">
        <v>36</v>
      </c>
      <c r="AX431" s="14" t="s">
        <v>82</v>
      </c>
      <c r="AY431" s="176" t="s">
        <v>198</v>
      </c>
    </row>
    <row r="432" spans="2:65" s="1" customFormat="1" ht="16.5" customHeight="1">
      <c r="B432" s="146"/>
      <c r="C432" s="147" t="s">
        <v>756</v>
      </c>
      <c r="D432" s="147" t="s">
        <v>202</v>
      </c>
      <c r="E432" s="148" t="s">
        <v>608</v>
      </c>
      <c r="F432" s="149" t="s">
        <v>609</v>
      </c>
      <c r="G432" s="150" t="s">
        <v>486</v>
      </c>
      <c r="H432" s="151">
        <v>8</v>
      </c>
      <c r="I432" s="152"/>
      <c r="J432" s="153">
        <f>ROUND(I432*H432,2)</f>
        <v>0</v>
      </c>
      <c r="K432" s="149" t="s">
        <v>211</v>
      </c>
      <c r="L432" s="31"/>
      <c r="M432" s="154" t="s">
        <v>1</v>
      </c>
      <c r="N432" s="155" t="s">
        <v>46</v>
      </c>
      <c r="O432" s="50"/>
      <c r="P432" s="156">
        <f>O432*H432</f>
        <v>0</v>
      </c>
      <c r="Q432" s="156">
        <v>2.0699999999999998E-3</v>
      </c>
      <c r="R432" s="156">
        <f>Q432*H432</f>
        <v>1.6559999999999998E-2</v>
      </c>
      <c r="S432" s="156">
        <v>0</v>
      </c>
      <c r="T432" s="157">
        <f>S432*H432</f>
        <v>0</v>
      </c>
      <c r="AR432" s="17" t="s">
        <v>103</v>
      </c>
      <c r="AT432" s="17" t="s">
        <v>202</v>
      </c>
      <c r="AU432" s="17" t="s">
        <v>99</v>
      </c>
      <c r="AY432" s="17" t="s">
        <v>198</v>
      </c>
      <c r="BE432" s="158">
        <f>IF(N432="základní",J432,0)</f>
        <v>0</v>
      </c>
      <c r="BF432" s="158">
        <f>IF(N432="snížená",J432,0)</f>
        <v>0</v>
      </c>
      <c r="BG432" s="158">
        <f>IF(N432="zákl. přenesená",J432,0)</f>
        <v>0</v>
      </c>
      <c r="BH432" s="158">
        <f>IF(N432="sníž. přenesená",J432,0)</f>
        <v>0</v>
      </c>
      <c r="BI432" s="158">
        <f>IF(N432="nulová",J432,0)</f>
        <v>0</v>
      </c>
      <c r="BJ432" s="17" t="s">
        <v>82</v>
      </c>
      <c r="BK432" s="158">
        <f>ROUND(I432*H432,2)</f>
        <v>0</v>
      </c>
      <c r="BL432" s="17" t="s">
        <v>103</v>
      </c>
      <c r="BM432" s="17" t="s">
        <v>610</v>
      </c>
    </row>
    <row r="433" spans="2:65" s="12" customFormat="1" ht="11.25">
      <c r="B433" s="159"/>
      <c r="D433" s="160" t="s">
        <v>207</v>
      </c>
      <c r="E433" s="161" t="s">
        <v>1</v>
      </c>
      <c r="F433" s="162" t="s">
        <v>1792</v>
      </c>
      <c r="H433" s="163">
        <v>8</v>
      </c>
      <c r="I433" s="164"/>
      <c r="L433" s="159"/>
      <c r="M433" s="165"/>
      <c r="N433" s="166"/>
      <c r="O433" s="166"/>
      <c r="P433" s="166"/>
      <c r="Q433" s="166"/>
      <c r="R433" s="166"/>
      <c r="S433" s="166"/>
      <c r="T433" s="167"/>
      <c r="AT433" s="161" t="s">
        <v>207</v>
      </c>
      <c r="AU433" s="161" t="s">
        <v>99</v>
      </c>
      <c r="AV433" s="12" t="s">
        <v>84</v>
      </c>
      <c r="AW433" s="12" t="s">
        <v>36</v>
      </c>
      <c r="AX433" s="12" t="s">
        <v>82</v>
      </c>
      <c r="AY433" s="161" t="s">
        <v>198</v>
      </c>
    </row>
    <row r="434" spans="2:65" s="11" customFormat="1" ht="22.9" customHeight="1">
      <c r="B434" s="133"/>
      <c r="D434" s="134" t="s">
        <v>74</v>
      </c>
      <c r="E434" s="144" t="s">
        <v>263</v>
      </c>
      <c r="F434" s="144" t="s">
        <v>612</v>
      </c>
      <c r="I434" s="136"/>
      <c r="J434" s="145">
        <f>BK434</f>
        <v>0</v>
      </c>
      <c r="L434" s="133"/>
      <c r="M434" s="138"/>
      <c r="N434" s="139"/>
      <c r="O434" s="139"/>
      <c r="P434" s="140">
        <f>P435+P455+P498+P527+P530+P575+P578</f>
        <v>0</v>
      </c>
      <c r="Q434" s="139"/>
      <c r="R434" s="140">
        <f>R435+R455+R498+R527+R530+R575+R578</f>
        <v>250.64158400000002</v>
      </c>
      <c r="S434" s="139"/>
      <c r="T434" s="141">
        <f>T435+T455+T498+T527+T530+T575+T578</f>
        <v>2857.7160000000003</v>
      </c>
      <c r="AR434" s="134" t="s">
        <v>82</v>
      </c>
      <c r="AT434" s="142" t="s">
        <v>74</v>
      </c>
      <c r="AU434" s="142" t="s">
        <v>82</v>
      </c>
      <c r="AY434" s="134" t="s">
        <v>198</v>
      </c>
      <c r="BK434" s="143">
        <f>BK435+BK455+BK498+BK527+BK530+BK575+BK578</f>
        <v>0</v>
      </c>
    </row>
    <row r="435" spans="2:65" s="11" customFormat="1" ht="20.85" customHeight="1">
      <c r="B435" s="133"/>
      <c r="D435" s="134" t="s">
        <v>74</v>
      </c>
      <c r="E435" s="144" t="s">
        <v>613</v>
      </c>
      <c r="F435" s="144" t="s">
        <v>614</v>
      </c>
      <c r="I435" s="136"/>
      <c r="J435" s="145">
        <f>BK435</f>
        <v>0</v>
      </c>
      <c r="L435" s="133"/>
      <c r="M435" s="138"/>
      <c r="N435" s="139"/>
      <c r="O435" s="139"/>
      <c r="P435" s="140">
        <f>SUM(P436:P454)</f>
        <v>0</v>
      </c>
      <c r="Q435" s="139"/>
      <c r="R435" s="140">
        <f>SUM(R436:R454)</f>
        <v>4.0665000000000007E-2</v>
      </c>
      <c r="S435" s="139"/>
      <c r="T435" s="141">
        <f>SUM(T436:T454)</f>
        <v>0</v>
      </c>
      <c r="AR435" s="134" t="s">
        <v>82</v>
      </c>
      <c r="AT435" s="142" t="s">
        <v>74</v>
      </c>
      <c r="AU435" s="142" t="s">
        <v>84</v>
      </c>
      <c r="AY435" s="134" t="s">
        <v>198</v>
      </c>
      <c r="BK435" s="143">
        <f>SUM(BK436:BK454)</f>
        <v>0</v>
      </c>
    </row>
    <row r="436" spans="2:65" s="1" customFormat="1" ht="16.5" customHeight="1">
      <c r="B436" s="146"/>
      <c r="C436" s="147" t="s">
        <v>763</v>
      </c>
      <c r="D436" s="147" t="s">
        <v>202</v>
      </c>
      <c r="E436" s="148" t="s">
        <v>616</v>
      </c>
      <c r="F436" s="149" t="s">
        <v>617</v>
      </c>
      <c r="G436" s="150" t="s">
        <v>499</v>
      </c>
      <c r="H436" s="151">
        <v>30</v>
      </c>
      <c r="I436" s="152"/>
      <c r="J436" s="153">
        <f>ROUND(I436*H436,2)</f>
        <v>0</v>
      </c>
      <c r="K436" s="149" t="s">
        <v>211</v>
      </c>
      <c r="L436" s="31"/>
      <c r="M436" s="154" t="s">
        <v>1</v>
      </c>
      <c r="N436" s="155" t="s">
        <v>46</v>
      </c>
      <c r="O436" s="50"/>
      <c r="P436" s="156">
        <f>O436*H436</f>
        <v>0</v>
      </c>
      <c r="Q436" s="156">
        <v>0</v>
      </c>
      <c r="R436" s="156">
        <f>Q436*H436</f>
        <v>0</v>
      </c>
      <c r="S436" s="156">
        <v>0</v>
      </c>
      <c r="T436" s="157">
        <f>S436*H436</f>
        <v>0</v>
      </c>
      <c r="AR436" s="17" t="s">
        <v>103</v>
      </c>
      <c r="AT436" s="17" t="s">
        <v>202</v>
      </c>
      <c r="AU436" s="17" t="s">
        <v>99</v>
      </c>
      <c r="AY436" s="17" t="s">
        <v>198</v>
      </c>
      <c r="BE436" s="158">
        <f>IF(N436="základní",J436,0)</f>
        <v>0</v>
      </c>
      <c r="BF436" s="158">
        <f>IF(N436="snížená",J436,0)</f>
        <v>0</v>
      </c>
      <c r="BG436" s="158">
        <f>IF(N436="zákl. přenesená",J436,0)</f>
        <v>0</v>
      </c>
      <c r="BH436" s="158">
        <f>IF(N436="sníž. přenesená",J436,0)</f>
        <v>0</v>
      </c>
      <c r="BI436" s="158">
        <f>IF(N436="nulová",J436,0)</f>
        <v>0</v>
      </c>
      <c r="BJ436" s="17" t="s">
        <v>82</v>
      </c>
      <c r="BK436" s="158">
        <f>ROUND(I436*H436,2)</f>
        <v>0</v>
      </c>
      <c r="BL436" s="17" t="s">
        <v>103</v>
      </c>
      <c r="BM436" s="17" t="s">
        <v>618</v>
      </c>
    </row>
    <row r="437" spans="2:65" s="13" customFormat="1" ht="11.25">
      <c r="B437" s="168"/>
      <c r="D437" s="160" t="s">
        <v>207</v>
      </c>
      <c r="E437" s="169" t="s">
        <v>1</v>
      </c>
      <c r="F437" s="170" t="s">
        <v>619</v>
      </c>
      <c r="H437" s="169" t="s">
        <v>1</v>
      </c>
      <c r="I437" s="171"/>
      <c r="L437" s="168"/>
      <c r="M437" s="172"/>
      <c r="N437" s="173"/>
      <c r="O437" s="173"/>
      <c r="P437" s="173"/>
      <c r="Q437" s="173"/>
      <c r="R437" s="173"/>
      <c r="S437" s="173"/>
      <c r="T437" s="174"/>
      <c r="AT437" s="169" t="s">
        <v>207</v>
      </c>
      <c r="AU437" s="169" t="s">
        <v>99</v>
      </c>
      <c r="AV437" s="13" t="s">
        <v>82</v>
      </c>
      <c r="AW437" s="13" t="s">
        <v>36</v>
      </c>
      <c r="AX437" s="13" t="s">
        <v>75</v>
      </c>
      <c r="AY437" s="169" t="s">
        <v>198</v>
      </c>
    </row>
    <row r="438" spans="2:65" s="12" customFormat="1" ht="11.25">
      <c r="B438" s="159"/>
      <c r="D438" s="160" t="s">
        <v>207</v>
      </c>
      <c r="E438" s="161" t="s">
        <v>1</v>
      </c>
      <c r="F438" s="162" t="s">
        <v>1793</v>
      </c>
      <c r="H438" s="163">
        <v>30</v>
      </c>
      <c r="I438" s="164"/>
      <c r="L438" s="159"/>
      <c r="M438" s="165"/>
      <c r="N438" s="166"/>
      <c r="O438" s="166"/>
      <c r="P438" s="166"/>
      <c r="Q438" s="166"/>
      <c r="R438" s="166"/>
      <c r="S438" s="166"/>
      <c r="T438" s="167"/>
      <c r="AT438" s="161" t="s">
        <v>207</v>
      </c>
      <c r="AU438" s="161" t="s">
        <v>99</v>
      </c>
      <c r="AV438" s="12" t="s">
        <v>84</v>
      </c>
      <c r="AW438" s="12" t="s">
        <v>36</v>
      </c>
      <c r="AX438" s="12" t="s">
        <v>82</v>
      </c>
      <c r="AY438" s="161" t="s">
        <v>198</v>
      </c>
    </row>
    <row r="439" spans="2:65" s="1" customFormat="1" ht="16.5" customHeight="1">
      <c r="B439" s="146"/>
      <c r="C439" s="147" t="s">
        <v>768</v>
      </c>
      <c r="D439" s="147" t="s">
        <v>202</v>
      </c>
      <c r="E439" s="148" t="s">
        <v>622</v>
      </c>
      <c r="F439" s="149" t="s">
        <v>623</v>
      </c>
      <c r="G439" s="150" t="s">
        <v>499</v>
      </c>
      <c r="H439" s="151">
        <v>56</v>
      </c>
      <c r="I439" s="152"/>
      <c r="J439" s="153">
        <f>ROUND(I439*H439,2)</f>
        <v>0</v>
      </c>
      <c r="K439" s="149" t="s">
        <v>211</v>
      </c>
      <c r="L439" s="31"/>
      <c r="M439" s="154" t="s">
        <v>1</v>
      </c>
      <c r="N439" s="155" t="s">
        <v>46</v>
      </c>
      <c r="O439" s="50"/>
      <c r="P439" s="156">
        <f>O439*H439</f>
        <v>0</v>
      </c>
      <c r="Q439" s="156">
        <v>0</v>
      </c>
      <c r="R439" s="156">
        <f>Q439*H439</f>
        <v>0</v>
      </c>
      <c r="S439" s="156">
        <v>0</v>
      </c>
      <c r="T439" s="157">
        <f>S439*H439</f>
        <v>0</v>
      </c>
      <c r="AR439" s="17" t="s">
        <v>103</v>
      </c>
      <c r="AT439" s="17" t="s">
        <v>202</v>
      </c>
      <c r="AU439" s="17" t="s">
        <v>99</v>
      </c>
      <c r="AY439" s="17" t="s">
        <v>198</v>
      </c>
      <c r="BE439" s="158">
        <f>IF(N439="základní",J439,0)</f>
        <v>0</v>
      </c>
      <c r="BF439" s="158">
        <f>IF(N439="snížená",J439,0)</f>
        <v>0</v>
      </c>
      <c r="BG439" s="158">
        <f>IF(N439="zákl. přenesená",J439,0)</f>
        <v>0</v>
      </c>
      <c r="BH439" s="158">
        <f>IF(N439="sníž. přenesená",J439,0)</f>
        <v>0</v>
      </c>
      <c r="BI439" s="158">
        <f>IF(N439="nulová",J439,0)</f>
        <v>0</v>
      </c>
      <c r="BJ439" s="17" t="s">
        <v>82</v>
      </c>
      <c r="BK439" s="158">
        <f>ROUND(I439*H439,2)</f>
        <v>0</v>
      </c>
      <c r="BL439" s="17" t="s">
        <v>103</v>
      </c>
      <c r="BM439" s="17" t="s">
        <v>624</v>
      </c>
    </row>
    <row r="440" spans="2:65" s="13" customFormat="1" ht="11.25">
      <c r="B440" s="168"/>
      <c r="D440" s="160" t="s">
        <v>207</v>
      </c>
      <c r="E440" s="169" t="s">
        <v>1</v>
      </c>
      <c r="F440" s="170" t="s">
        <v>619</v>
      </c>
      <c r="H440" s="169" t="s">
        <v>1</v>
      </c>
      <c r="I440" s="171"/>
      <c r="L440" s="168"/>
      <c r="M440" s="172"/>
      <c r="N440" s="173"/>
      <c r="O440" s="173"/>
      <c r="P440" s="173"/>
      <c r="Q440" s="173"/>
      <c r="R440" s="173"/>
      <c r="S440" s="173"/>
      <c r="T440" s="174"/>
      <c r="AT440" s="169" t="s">
        <v>207</v>
      </c>
      <c r="AU440" s="169" t="s">
        <v>99</v>
      </c>
      <c r="AV440" s="13" t="s">
        <v>82</v>
      </c>
      <c r="AW440" s="13" t="s">
        <v>36</v>
      </c>
      <c r="AX440" s="13" t="s">
        <v>75</v>
      </c>
      <c r="AY440" s="169" t="s">
        <v>198</v>
      </c>
    </row>
    <row r="441" spans="2:65" s="12" customFormat="1" ht="11.25">
      <c r="B441" s="159"/>
      <c r="D441" s="160" t="s">
        <v>207</v>
      </c>
      <c r="E441" s="161" t="s">
        <v>1</v>
      </c>
      <c r="F441" s="162" t="s">
        <v>1794</v>
      </c>
      <c r="H441" s="163">
        <v>56</v>
      </c>
      <c r="I441" s="164"/>
      <c r="L441" s="159"/>
      <c r="M441" s="165"/>
      <c r="N441" s="166"/>
      <c r="O441" s="166"/>
      <c r="P441" s="166"/>
      <c r="Q441" s="166"/>
      <c r="R441" s="166"/>
      <c r="S441" s="166"/>
      <c r="T441" s="167"/>
      <c r="AT441" s="161" t="s">
        <v>207</v>
      </c>
      <c r="AU441" s="161" t="s">
        <v>99</v>
      </c>
      <c r="AV441" s="12" t="s">
        <v>84</v>
      </c>
      <c r="AW441" s="12" t="s">
        <v>36</v>
      </c>
      <c r="AX441" s="12" t="s">
        <v>82</v>
      </c>
      <c r="AY441" s="161" t="s">
        <v>198</v>
      </c>
    </row>
    <row r="442" spans="2:65" s="1" customFormat="1" ht="16.5" customHeight="1">
      <c r="B442" s="146"/>
      <c r="C442" s="147" t="s">
        <v>773</v>
      </c>
      <c r="D442" s="147" t="s">
        <v>202</v>
      </c>
      <c r="E442" s="148" t="s">
        <v>626</v>
      </c>
      <c r="F442" s="149" t="s">
        <v>627</v>
      </c>
      <c r="G442" s="150" t="s">
        <v>499</v>
      </c>
      <c r="H442" s="151">
        <v>30</v>
      </c>
      <c r="I442" s="152"/>
      <c r="J442" s="153">
        <f>ROUND(I442*H442,2)</f>
        <v>0</v>
      </c>
      <c r="K442" s="149" t="s">
        <v>211</v>
      </c>
      <c r="L442" s="31"/>
      <c r="M442" s="154" t="s">
        <v>1</v>
      </c>
      <c r="N442" s="155" t="s">
        <v>46</v>
      </c>
      <c r="O442" s="50"/>
      <c r="P442" s="156">
        <f>O442*H442</f>
        <v>0</v>
      </c>
      <c r="Q442" s="156">
        <v>0</v>
      </c>
      <c r="R442" s="156">
        <f>Q442*H442</f>
        <v>0</v>
      </c>
      <c r="S442" s="156">
        <v>0</v>
      </c>
      <c r="T442" s="157">
        <f>S442*H442</f>
        <v>0</v>
      </c>
      <c r="AR442" s="17" t="s">
        <v>103</v>
      </c>
      <c r="AT442" s="17" t="s">
        <v>202</v>
      </c>
      <c r="AU442" s="17" t="s">
        <v>99</v>
      </c>
      <c r="AY442" s="17" t="s">
        <v>198</v>
      </c>
      <c r="BE442" s="158">
        <f>IF(N442="základní",J442,0)</f>
        <v>0</v>
      </c>
      <c r="BF442" s="158">
        <f>IF(N442="snížená",J442,0)</f>
        <v>0</v>
      </c>
      <c r="BG442" s="158">
        <f>IF(N442="zákl. přenesená",J442,0)</f>
        <v>0</v>
      </c>
      <c r="BH442" s="158">
        <f>IF(N442="sníž. přenesená",J442,0)</f>
        <v>0</v>
      </c>
      <c r="BI442" s="158">
        <f>IF(N442="nulová",J442,0)</f>
        <v>0</v>
      </c>
      <c r="BJ442" s="17" t="s">
        <v>82</v>
      </c>
      <c r="BK442" s="158">
        <f>ROUND(I442*H442,2)</f>
        <v>0</v>
      </c>
      <c r="BL442" s="17" t="s">
        <v>103</v>
      </c>
      <c r="BM442" s="17" t="s">
        <v>628</v>
      </c>
    </row>
    <row r="443" spans="2:65" s="12" customFormat="1" ht="11.25">
      <c r="B443" s="159"/>
      <c r="D443" s="160" t="s">
        <v>207</v>
      </c>
      <c r="E443" s="161" t="s">
        <v>1</v>
      </c>
      <c r="F443" s="162" t="s">
        <v>1795</v>
      </c>
      <c r="H443" s="163">
        <v>30</v>
      </c>
      <c r="I443" s="164"/>
      <c r="L443" s="159"/>
      <c r="M443" s="165"/>
      <c r="N443" s="166"/>
      <c r="O443" s="166"/>
      <c r="P443" s="166"/>
      <c r="Q443" s="166"/>
      <c r="R443" s="166"/>
      <c r="S443" s="166"/>
      <c r="T443" s="167"/>
      <c r="AT443" s="161" t="s">
        <v>207</v>
      </c>
      <c r="AU443" s="161" t="s">
        <v>99</v>
      </c>
      <c r="AV443" s="12" t="s">
        <v>84</v>
      </c>
      <c r="AW443" s="12" t="s">
        <v>36</v>
      </c>
      <c r="AX443" s="12" t="s">
        <v>82</v>
      </c>
      <c r="AY443" s="161" t="s">
        <v>198</v>
      </c>
    </row>
    <row r="444" spans="2:65" s="1" customFormat="1" ht="16.5" customHeight="1">
      <c r="B444" s="146"/>
      <c r="C444" s="147" t="s">
        <v>778</v>
      </c>
      <c r="D444" s="147" t="s">
        <v>202</v>
      </c>
      <c r="E444" s="148" t="s">
        <v>631</v>
      </c>
      <c r="F444" s="149" t="s">
        <v>632</v>
      </c>
      <c r="G444" s="150" t="s">
        <v>499</v>
      </c>
      <c r="H444" s="151">
        <v>30</v>
      </c>
      <c r="I444" s="152"/>
      <c r="J444" s="153">
        <f>ROUND(I444*H444,2)</f>
        <v>0</v>
      </c>
      <c r="K444" s="149" t="s">
        <v>211</v>
      </c>
      <c r="L444" s="31"/>
      <c r="M444" s="154" t="s">
        <v>1</v>
      </c>
      <c r="N444" s="155" t="s">
        <v>46</v>
      </c>
      <c r="O444" s="50"/>
      <c r="P444" s="156">
        <f>O444*H444</f>
        <v>0</v>
      </c>
      <c r="Q444" s="156">
        <v>2.2000000000000001E-4</v>
      </c>
      <c r="R444" s="156">
        <f>Q444*H444</f>
        <v>6.6E-3</v>
      </c>
      <c r="S444" s="156">
        <v>0</v>
      </c>
      <c r="T444" s="157">
        <f>S444*H444</f>
        <v>0</v>
      </c>
      <c r="AR444" s="17" t="s">
        <v>103</v>
      </c>
      <c r="AT444" s="17" t="s">
        <v>202</v>
      </c>
      <c r="AU444" s="17" t="s">
        <v>99</v>
      </c>
      <c r="AY444" s="17" t="s">
        <v>198</v>
      </c>
      <c r="BE444" s="158">
        <f>IF(N444="základní",J444,0)</f>
        <v>0</v>
      </c>
      <c r="BF444" s="158">
        <f>IF(N444="snížená",J444,0)</f>
        <v>0</v>
      </c>
      <c r="BG444" s="158">
        <f>IF(N444="zákl. přenesená",J444,0)</f>
        <v>0</v>
      </c>
      <c r="BH444" s="158">
        <f>IF(N444="sníž. přenesená",J444,0)</f>
        <v>0</v>
      </c>
      <c r="BI444" s="158">
        <f>IF(N444="nulová",J444,0)</f>
        <v>0</v>
      </c>
      <c r="BJ444" s="17" t="s">
        <v>82</v>
      </c>
      <c r="BK444" s="158">
        <f>ROUND(I444*H444,2)</f>
        <v>0</v>
      </c>
      <c r="BL444" s="17" t="s">
        <v>103</v>
      </c>
      <c r="BM444" s="17" t="s">
        <v>633</v>
      </c>
    </row>
    <row r="445" spans="2:65" s="12" customFormat="1" ht="11.25">
      <c r="B445" s="159"/>
      <c r="D445" s="160" t="s">
        <v>207</v>
      </c>
      <c r="E445" s="161" t="s">
        <v>1</v>
      </c>
      <c r="F445" s="162" t="s">
        <v>1796</v>
      </c>
      <c r="H445" s="163">
        <v>30</v>
      </c>
      <c r="I445" s="164"/>
      <c r="L445" s="159"/>
      <c r="M445" s="165"/>
      <c r="N445" s="166"/>
      <c r="O445" s="166"/>
      <c r="P445" s="166"/>
      <c r="Q445" s="166"/>
      <c r="R445" s="166"/>
      <c r="S445" s="166"/>
      <c r="T445" s="167"/>
      <c r="AT445" s="161" t="s">
        <v>207</v>
      </c>
      <c r="AU445" s="161" t="s">
        <v>99</v>
      </c>
      <c r="AV445" s="12" t="s">
        <v>84</v>
      </c>
      <c r="AW445" s="12" t="s">
        <v>36</v>
      </c>
      <c r="AX445" s="12" t="s">
        <v>82</v>
      </c>
      <c r="AY445" s="161" t="s">
        <v>198</v>
      </c>
    </row>
    <row r="446" spans="2:65" s="1" customFormat="1" ht="16.5" customHeight="1">
      <c r="B446" s="146"/>
      <c r="C446" s="147" t="s">
        <v>783</v>
      </c>
      <c r="D446" s="147" t="s">
        <v>202</v>
      </c>
      <c r="E446" s="148" t="s">
        <v>636</v>
      </c>
      <c r="F446" s="149" t="s">
        <v>637</v>
      </c>
      <c r="G446" s="150" t="s">
        <v>242</v>
      </c>
      <c r="H446" s="151">
        <v>3406.5</v>
      </c>
      <c r="I446" s="152"/>
      <c r="J446" s="153">
        <f>ROUND(I446*H446,2)</f>
        <v>0</v>
      </c>
      <c r="K446" s="149" t="s">
        <v>1</v>
      </c>
      <c r="L446" s="31"/>
      <c r="M446" s="154" t="s">
        <v>1</v>
      </c>
      <c r="N446" s="155" t="s">
        <v>46</v>
      </c>
      <c r="O446" s="50"/>
      <c r="P446" s="156">
        <f>O446*H446</f>
        <v>0</v>
      </c>
      <c r="Q446" s="156">
        <v>1.0000000000000001E-5</v>
      </c>
      <c r="R446" s="156">
        <f>Q446*H446</f>
        <v>3.4065000000000005E-2</v>
      </c>
      <c r="S446" s="156">
        <v>0</v>
      </c>
      <c r="T446" s="157">
        <f>S446*H446</f>
        <v>0</v>
      </c>
      <c r="AR446" s="17" t="s">
        <v>103</v>
      </c>
      <c r="AT446" s="17" t="s">
        <v>202</v>
      </c>
      <c r="AU446" s="17" t="s">
        <v>99</v>
      </c>
      <c r="AY446" s="17" t="s">
        <v>198</v>
      </c>
      <c r="BE446" s="158">
        <f>IF(N446="základní",J446,0)</f>
        <v>0</v>
      </c>
      <c r="BF446" s="158">
        <f>IF(N446="snížená",J446,0)</f>
        <v>0</v>
      </c>
      <c r="BG446" s="158">
        <f>IF(N446="zákl. přenesená",J446,0)</f>
        <v>0</v>
      </c>
      <c r="BH446" s="158">
        <f>IF(N446="sníž. přenesená",J446,0)</f>
        <v>0</v>
      </c>
      <c r="BI446" s="158">
        <f>IF(N446="nulová",J446,0)</f>
        <v>0</v>
      </c>
      <c r="BJ446" s="17" t="s">
        <v>82</v>
      </c>
      <c r="BK446" s="158">
        <f>ROUND(I446*H446,2)</f>
        <v>0</v>
      </c>
      <c r="BL446" s="17" t="s">
        <v>103</v>
      </c>
      <c r="BM446" s="17" t="s">
        <v>638</v>
      </c>
    </row>
    <row r="447" spans="2:65" s="13" customFormat="1" ht="11.25">
      <c r="B447" s="168"/>
      <c r="D447" s="160" t="s">
        <v>207</v>
      </c>
      <c r="E447" s="169" t="s">
        <v>1</v>
      </c>
      <c r="F447" s="170" t="s">
        <v>639</v>
      </c>
      <c r="H447" s="169" t="s">
        <v>1</v>
      </c>
      <c r="I447" s="171"/>
      <c r="L447" s="168"/>
      <c r="M447" s="172"/>
      <c r="N447" s="173"/>
      <c r="O447" s="173"/>
      <c r="P447" s="173"/>
      <c r="Q447" s="173"/>
      <c r="R447" s="173"/>
      <c r="S447" s="173"/>
      <c r="T447" s="174"/>
      <c r="AT447" s="169" t="s">
        <v>207</v>
      </c>
      <c r="AU447" s="169" t="s">
        <v>99</v>
      </c>
      <c r="AV447" s="13" t="s">
        <v>82</v>
      </c>
      <c r="AW447" s="13" t="s">
        <v>36</v>
      </c>
      <c r="AX447" s="13" t="s">
        <v>75</v>
      </c>
      <c r="AY447" s="169" t="s">
        <v>198</v>
      </c>
    </row>
    <row r="448" spans="2:65" s="12" customFormat="1" ht="11.25">
      <c r="B448" s="159"/>
      <c r="D448" s="160" t="s">
        <v>207</v>
      </c>
      <c r="E448" s="161" t="s">
        <v>1</v>
      </c>
      <c r="F448" s="162" t="s">
        <v>1797</v>
      </c>
      <c r="H448" s="163">
        <v>2543</v>
      </c>
      <c r="I448" s="164"/>
      <c r="L448" s="159"/>
      <c r="M448" s="165"/>
      <c r="N448" s="166"/>
      <c r="O448" s="166"/>
      <c r="P448" s="166"/>
      <c r="Q448" s="166"/>
      <c r="R448" s="166"/>
      <c r="S448" s="166"/>
      <c r="T448" s="167"/>
      <c r="AT448" s="161" t="s">
        <v>207</v>
      </c>
      <c r="AU448" s="161" t="s">
        <v>99</v>
      </c>
      <c r="AV448" s="12" t="s">
        <v>84</v>
      </c>
      <c r="AW448" s="12" t="s">
        <v>36</v>
      </c>
      <c r="AX448" s="12" t="s">
        <v>75</v>
      </c>
      <c r="AY448" s="161" t="s">
        <v>198</v>
      </c>
    </row>
    <row r="449" spans="2:65" s="12" customFormat="1" ht="11.25">
      <c r="B449" s="159"/>
      <c r="D449" s="160" t="s">
        <v>207</v>
      </c>
      <c r="E449" s="161" t="s">
        <v>1</v>
      </c>
      <c r="F449" s="162" t="s">
        <v>1798</v>
      </c>
      <c r="H449" s="163">
        <v>221</v>
      </c>
      <c r="I449" s="164"/>
      <c r="L449" s="159"/>
      <c r="M449" s="165"/>
      <c r="N449" s="166"/>
      <c r="O449" s="166"/>
      <c r="P449" s="166"/>
      <c r="Q449" s="166"/>
      <c r="R449" s="166"/>
      <c r="S449" s="166"/>
      <c r="T449" s="167"/>
      <c r="AT449" s="161" t="s">
        <v>207</v>
      </c>
      <c r="AU449" s="161" t="s">
        <v>99</v>
      </c>
      <c r="AV449" s="12" t="s">
        <v>84</v>
      </c>
      <c r="AW449" s="12" t="s">
        <v>36</v>
      </c>
      <c r="AX449" s="12" t="s">
        <v>75</v>
      </c>
      <c r="AY449" s="161" t="s">
        <v>198</v>
      </c>
    </row>
    <row r="450" spans="2:65" s="12" customFormat="1" ht="11.25">
      <c r="B450" s="159"/>
      <c r="D450" s="160" t="s">
        <v>207</v>
      </c>
      <c r="E450" s="161" t="s">
        <v>1</v>
      </c>
      <c r="F450" s="162" t="s">
        <v>1710</v>
      </c>
      <c r="H450" s="163">
        <v>91.5</v>
      </c>
      <c r="I450" s="164"/>
      <c r="L450" s="159"/>
      <c r="M450" s="165"/>
      <c r="N450" s="166"/>
      <c r="O450" s="166"/>
      <c r="P450" s="166"/>
      <c r="Q450" s="166"/>
      <c r="R450" s="166"/>
      <c r="S450" s="166"/>
      <c r="T450" s="167"/>
      <c r="AT450" s="161" t="s">
        <v>207</v>
      </c>
      <c r="AU450" s="161" t="s">
        <v>99</v>
      </c>
      <c r="AV450" s="12" t="s">
        <v>84</v>
      </c>
      <c r="AW450" s="12" t="s">
        <v>36</v>
      </c>
      <c r="AX450" s="12" t="s">
        <v>75</v>
      </c>
      <c r="AY450" s="161" t="s">
        <v>198</v>
      </c>
    </row>
    <row r="451" spans="2:65" s="12" customFormat="1" ht="11.25">
      <c r="B451" s="159"/>
      <c r="D451" s="160" t="s">
        <v>207</v>
      </c>
      <c r="E451" s="161" t="s">
        <v>1</v>
      </c>
      <c r="F451" s="162" t="s">
        <v>1799</v>
      </c>
      <c r="H451" s="163">
        <v>14.5</v>
      </c>
      <c r="I451" s="164"/>
      <c r="L451" s="159"/>
      <c r="M451" s="165"/>
      <c r="N451" s="166"/>
      <c r="O451" s="166"/>
      <c r="P451" s="166"/>
      <c r="Q451" s="166"/>
      <c r="R451" s="166"/>
      <c r="S451" s="166"/>
      <c r="T451" s="167"/>
      <c r="AT451" s="161" t="s">
        <v>207</v>
      </c>
      <c r="AU451" s="161" t="s">
        <v>99</v>
      </c>
      <c r="AV451" s="12" t="s">
        <v>84</v>
      </c>
      <c r="AW451" s="12" t="s">
        <v>36</v>
      </c>
      <c r="AX451" s="12" t="s">
        <v>75</v>
      </c>
      <c r="AY451" s="161" t="s">
        <v>198</v>
      </c>
    </row>
    <row r="452" spans="2:65" s="12" customFormat="1" ht="11.25">
      <c r="B452" s="159"/>
      <c r="D452" s="160" t="s">
        <v>207</v>
      </c>
      <c r="E452" s="161" t="s">
        <v>1</v>
      </c>
      <c r="F452" s="162" t="s">
        <v>1800</v>
      </c>
      <c r="H452" s="163">
        <v>136.5</v>
      </c>
      <c r="I452" s="164"/>
      <c r="L452" s="159"/>
      <c r="M452" s="165"/>
      <c r="N452" s="166"/>
      <c r="O452" s="166"/>
      <c r="P452" s="166"/>
      <c r="Q452" s="166"/>
      <c r="R452" s="166"/>
      <c r="S452" s="166"/>
      <c r="T452" s="167"/>
      <c r="AT452" s="161" t="s">
        <v>207</v>
      </c>
      <c r="AU452" s="161" t="s">
        <v>99</v>
      </c>
      <c r="AV452" s="12" t="s">
        <v>84</v>
      </c>
      <c r="AW452" s="12" t="s">
        <v>36</v>
      </c>
      <c r="AX452" s="12" t="s">
        <v>75</v>
      </c>
      <c r="AY452" s="161" t="s">
        <v>198</v>
      </c>
    </row>
    <row r="453" spans="2:65" s="12" customFormat="1" ht="11.25">
      <c r="B453" s="159"/>
      <c r="D453" s="160" t="s">
        <v>207</v>
      </c>
      <c r="E453" s="161" t="s">
        <v>1</v>
      </c>
      <c r="F453" s="162" t="s">
        <v>1026</v>
      </c>
      <c r="H453" s="163">
        <v>400</v>
      </c>
      <c r="I453" s="164"/>
      <c r="L453" s="159"/>
      <c r="M453" s="165"/>
      <c r="N453" s="166"/>
      <c r="O453" s="166"/>
      <c r="P453" s="166"/>
      <c r="Q453" s="166"/>
      <c r="R453" s="166"/>
      <c r="S453" s="166"/>
      <c r="T453" s="167"/>
      <c r="AT453" s="161" t="s">
        <v>207</v>
      </c>
      <c r="AU453" s="161" t="s">
        <v>99</v>
      </c>
      <c r="AV453" s="12" t="s">
        <v>84</v>
      </c>
      <c r="AW453" s="12" t="s">
        <v>36</v>
      </c>
      <c r="AX453" s="12" t="s">
        <v>75</v>
      </c>
      <c r="AY453" s="161" t="s">
        <v>198</v>
      </c>
    </row>
    <row r="454" spans="2:65" s="14" customFormat="1" ht="11.25">
      <c r="B454" s="175"/>
      <c r="D454" s="160" t="s">
        <v>207</v>
      </c>
      <c r="E454" s="176" t="s">
        <v>1</v>
      </c>
      <c r="F454" s="177" t="s">
        <v>227</v>
      </c>
      <c r="H454" s="178">
        <v>3406.5</v>
      </c>
      <c r="I454" s="179"/>
      <c r="L454" s="175"/>
      <c r="M454" s="180"/>
      <c r="N454" s="181"/>
      <c r="O454" s="181"/>
      <c r="P454" s="181"/>
      <c r="Q454" s="181"/>
      <c r="R454" s="181"/>
      <c r="S454" s="181"/>
      <c r="T454" s="182"/>
      <c r="AT454" s="176" t="s">
        <v>207</v>
      </c>
      <c r="AU454" s="176" t="s">
        <v>99</v>
      </c>
      <c r="AV454" s="14" t="s">
        <v>103</v>
      </c>
      <c r="AW454" s="14" t="s">
        <v>36</v>
      </c>
      <c r="AX454" s="14" t="s">
        <v>82</v>
      </c>
      <c r="AY454" s="176" t="s">
        <v>198</v>
      </c>
    </row>
    <row r="455" spans="2:65" s="11" customFormat="1" ht="20.85" customHeight="1">
      <c r="B455" s="133"/>
      <c r="D455" s="134" t="s">
        <v>74</v>
      </c>
      <c r="E455" s="144" t="s">
        <v>644</v>
      </c>
      <c r="F455" s="144" t="s">
        <v>645</v>
      </c>
      <c r="I455" s="136"/>
      <c r="J455" s="145">
        <f>BK455</f>
        <v>0</v>
      </c>
      <c r="L455" s="133"/>
      <c r="M455" s="138"/>
      <c r="N455" s="139"/>
      <c r="O455" s="139"/>
      <c r="P455" s="140">
        <f>SUM(P456:P497)</f>
        <v>0</v>
      </c>
      <c r="Q455" s="139"/>
      <c r="R455" s="140">
        <f>SUM(R456:R497)</f>
        <v>249.73861300000002</v>
      </c>
      <c r="S455" s="139"/>
      <c r="T455" s="141">
        <f>SUM(T456:T497)</f>
        <v>0</v>
      </c>
      <c r="AR455" s="134" t="s">
        <v>82</v>
      </c>
      <c r="AT455" s="142" t="s">
        <v>74</v>
      </c>
      <c r="AU455" s="142" t="s">
        <v>84</v>
      </c>
      <c r="AY455" s="134" t="s">
        <v>198</v>
      </c>
      <c r="BK455" s="143">
        <f>SUM(BK456:BK497)</f>
        <v>0</v>
      </c>
    </row>
    <row r="456" spans="2:65" s="1" customFormat="1" ht="16.5" customHeight="1">
      <c r="B456" s="146"/>
      <c r="C456" s="147" t="s">
        <v>787</v>
      </c>
      <c r="D456" s="147" t="s">
        <v>202</v>
      </c>
      <c r="E456" s="148" t="s">
        <v>1447</v>
      </c>
      <c r="F456" s="149" t="s">
        <v>1448</v>
      </c>
      <c r="G456" s="150" t="s">
        <v>499</v>
      </c>
      <c r="H456" s="151">
        <v>5</v>
      </c>
      <c r="I456" s="152"/>
      <c r="J456" s="153">
        <f>ROUND(I456*H456,2)</f>
        <v>0</v>
      </c>
      <c r="K456" s="149" t="s">
        <v>1</v>
      </c>
      <c r="L456" s="31"/>
      <c r="M456" s="154" t="s">
        <v>1</v>
      </c>
      <c r="N456" s="155" t="s">
        <v>46</v>
      </c>
      <c r="O456" s="50"/>
      <c r="P456" s="156">
        <f>O456*H456</f>
        <v>0</v>
      </c>
      <c r="Q456" s="156">
        <v>0.29221000000000003</v>
      </c>
      <c r="R456" s="156">
        <f>Q456*H456</f>
        <v>1.4610500000000002</v>
      </c>
      <c r="S456" s="156">
        <v>0</v>
      </c>
      <c r="T456" s="157">
        <f>S456*H456</f>
        <v>0</v>
      </c>
      <c r="AR456" s="17" t="s">
        <v>103</v>
      </c>
      <c r="AT456" s="17" t="s">
        <v>202</v>
      </c>
      <c r="AU456" s="17" t="s">
        <v>99</v>
      </c>
      <c r="AY456" s="17" t="s">
        <v>198</v>
      </c>
      <c r="BE456" s="158">
        <f>IF(N456="základní",J456,0)</f>
        <v>0</v>
      </c>
      <c r="BF456" s="158">
        <f>IF(N456="snížená",J456,0)</f>
        <v>0</v>
      </c>
      <c r="BG456" s="158">
        <f>IF(N456="zákl. přenesená",J456,0)</f>
        <v>0</v>
      </c>
      <c r="BH456" s="158">
        <f>IF(N456="sníž. přenesená",J456,0)</f>
        <v>0</v>
      </c>
      <c r="BI456" s="158">
        <f>IF(N456="nulová",J456,0)</f>
        <v>0</v>
      </c>
      <c r="BJ456" s="17" t="s">
        <v>82</v>
      </c>
      <c r="BK456" s="158">
        <f>ROUND(I456*H456,2)</f>
        <v>0</v>
      </c>
      <c r="BL456" s="17" t="s">
        <v>103</v>
      </c>
      <c r="BM456" s="17" t="s">
        <v>1801</v>
      </c>
    </row>
    <row r="457" spans="2:65" s="12" customFormat="1" ht="11.25">
      <c r="B457" s="159"/>
      <c r="D457" s="160" t="s">
        <v>207</v>
      </c>
      <c r="E457" s="161" t="s">
        <v>1</v>
      </c>
      <c r="F457" s="162" t="s">
        <v>1802</v>
      </c>
      <c r="H457" s="163">
        <v>5</v>
      </c>
      <c r="I457" s="164"/>
      <c r="L457" s="159"/>
      <c r="M457" s="165"/>
      <c r="N457" s="166"/>
      <c r="O457" s="166"/>
      <c r="P457" s="166"/>
      <c r="Q457" s="166"/>
      <c r="R457" s="166"/>
      <c r="S457" s="166"/>
      <c r="T457" s="167"/>
      <c r="AT457" s="161" t="s">
        <v>207</v>
      </c>
      <c r="AU457" s="161" t="s">
        <v>99</v>
      </c>
      <c r="AV457" s="12" t="s">
        <v>84</v>
      </c>
      <c r="AW457" s="12" t="s">
        <v>36</v>
      </c>
      <c r="AX457" s="12" t="s">
        <v>82</v>
      </c>
      <c r="AY457" s="161" t="s">
        <v>198</v>
      </c>
    </row>
    <row r="458" spans="2:65" s="1" customFormat="1" ht="16.5" customHeight="1">
      <c r="B458" s="146"/>
      <c r="C458" s="191" t="s">
        <v>793</v>
      </c>
      <c r="D458" s="191" t="s">
        <v>329</v>
      </c>
      <c r="E458" s="192" t="s">
        <v>1451</v>
      </c>
      <c r="F458" s="193" t="s">
        <v>1452</v>
      </c>
      <c r="G458" s="194" t="s">
        <v>499</v>
      </c>
      <c r="H458" s="195">
        <v>5.0999999999999996</v>
      </c>
      <c r="I458" s="196"/>
      <c r="J458" s="197">
        <f>ROUND(I458*H458,2)</f>
        <v>0</v>
      </c>
      <c r="K458" s="193" t="s">
        <v>1</v>
      </c>
      <c r="L458" s="198"/>
      <c r="M458" s="199" t="s">
        <v>1</v>
      </c>
      <c r="N458" s="200" t="s">
        <v>46</v>
      </c>
      <c r="O458" s="50"/>
      <c r="P458" s="156">
        <f>O458*H458</f>
        <v>0</v>
      </c>
      <c r="Q458" s="156">
        <v>0.108</v>
      </c>
      <c r="R458" s="156">
        <f>Q458*H458</f>
        <v>0.55079999999999996</v>
      </c>
      <c r="S458" s="156">
        <v>0</v>
      </c>
      <c r="T458" s="157">
        <f>S458*H458</f>
        <v>0</v>
      </c>
      <c r="AR458" s="17" t="s">
        <v>250</v>
      </c>
      <c r="AT458" s="17" t="s">
        <v>329</v>
      </c>
      <c r="AU458" s="17" t="s">
        <v>99</v>
      </c>
      <c r="AY458" s="17" t="s">
        <v>198</v>
      </c>
      <c r="BE458" s="158">
        <f>IF(N458="základní",J458,0)</f>
        <v>0</v>
      </c>
      <c r="BF458" s="158">
        <f>IF(N458="snížená",J458,0)</f>
        <v>0</v>
      </c>
      <c r="BG458" s="158">
        <f>IF(N458="zákl. přenesená",J458,0)</f>
        <v>0</v>
      </c>
      <c r="BH458" s="158">
        <f>IF(N458="sníž. přenesená",J458,0)</f>
        <v>0</v>
      </c>
      <c r="BI458" s="158">
        <f>IF(N458="nulová",J458,0)</f>
        <v>0</v>
      </c>
      <c r="BJ458" s="17" t="s">
        <v>82</v>
      </c>
      <c r="BK458" s="158">
        <f>ROUND(I458*H458,2)</f>
        <v>0</v>
      </c>
      <c r="BL458" s="17" t="s">
        <v>103</v>
      </c>
      <c r="BM458" s="17" t="s">
        <v>1803</v>
      </c>
    </row>
    <row r="459" spans="2:65" s="12" customFormat="1" ht="11.25">
      <c r="B459" s="159"/>
      <c r="D459" s="160" t="s">
        <v>207</v>
      </c>
      <c r="E459" s="161" t="s">
        <v>1</v>
      </c>
      <c r="F459" s="162" t="s">
        <v>1802</v>
      </c>
      <c r="H459" s="163">
        <v>5</v>
      </c>
      <c r="I459" s="164"/>
      <c r="L459" s="159"/>
      <c r="M459" s="165"/>
      <c r="N459" s="166"/>
      <c r="O459" s="166"/>
      <c r="P459" s="166"/>
      <c r="Q459" s="166"/>
      <c r="R459" s="166"/>
      <c r="S459" s="166"/>
      <c r="T459" s="167"/>
      <c r="AT459" s="161" t="s">
        <v>207</v>
      </c>
      <c r="AU459" s="161" t="s">
        <v>99</v>
      </c>
      <c r="AV459" s="12" t="s">
        <v>84</v>
      </c>
      <c r="AW459" s="12" t="s">
        <v>36</v>
      </c>
      <c r="AX459" s="12" t="s">
        <v>75</v>
      </c>
      <c r="AY459" s="161" t="s">
        <v>198</v>
      </c>
    </row>
    <row r="460" spans="2:65" s="12" customFormat="1" ht="11.25">
      <c r="B460" s="159"/>
      <c r="D460" s="160" t="s">
        <v>207</v>
      </c>
      <c r="E460" s="161" t="s">
        <v>1</v>
      </c>
      <c r="F460" s="162" t="s">
        <v>1804</v>
      </c>
      <c r="H460" s="163">
        <v>0.1</v>
      </c>
      <c r="I460" s="164"/>
      <c r="L460" s="159"/>
      <c r="M460" s="165"/>
      <c r="N460" s="166"/>
      <c r="O460" s="166"/>
      <c r="P460" s="166"/>
      <c r="Q460" s="166"/>
      <c r="R460" s="166"/>
      <c r="S460" s="166"/>
      <c r="T460" s="167"/>
      <c r="AT460" s="161" t="s">
        <v>207</v>
      </c>
      <c r="AU460" s="161" t="s">
        <v>99</v>
      </c>
      <c r="AV460" s="12" t="s">
        <v>84</v>
      </c>
      <c r="AW460" s="12" t="s">
        <v>36</v>
      </c>
      <c r="AX460" s="12" t="s">
        <v>75</v>
      </c>
      <c r="AY460" s="161" t="s">
        <v>198</v>
      </c>
    </row>
    <row r="461" spans="2:65" s="14" customFormat="1" ht="11.25">
      <c r="B461" s="175"/>
      <c r="D461" s="160" t="s">
        <v>207</v>
      </c>
      <c r="E461" s="176" t="s">
        <v>1</v>
      </c>
      <c r="F461" s="177" t="s">
        <v>227</v>
      </c>
      <c r="H461" s="178">
        <v>5.0999999999999996</v>
      </c>
      <c r="I461" s="179"/>
      <c r="L461" s="175"/>
      <c r="M461" s="180"/>
      <c r="N461" s="181"/>
      <c r="O461" s="181"/>
      <c r="P461" s="181"/>
      <c r="Q461" s="181"/>
      <c r="R461" s="181"/>
      <c r="S461" s="181"/>
      <c r="T461" s="182"/>
      <c r="AT461" s="176" t="s">
        <v>207</v>
      </c>
      <c r="AU461" s="176" t="s">
        <v>99</v>
      </c>
      <c r="AV461" s="14" t="s">
        <v>103</v>
      </c>
      <c r="AW461" s="14" t="s">
        <v>36</v>
      </c>
      <c r="AX461" s="14" t="s">
        <v>82</v>
      </c>
      <c r="AY461" s="176" t="s">
        <v>198</v>
      </c>
    </row>
    <row r="462" spans="2:65" s="1" customFormat="1" ht="16.5" customHeight="1">
      <c r="B462" s="146"/>
      <c r="C462" s="147" t="s">
        <v>798</v>
      </c>
      <c r="D462" s="147" t="s">
        <v>202</v>
      </c>
      <c r="E462" s="148" t="s">
        <v>647</v>
      </c>
      <c r="F462" s="149" t="s">
        <v>648</v>
      </c>
      <c r="G462" s="150" t="s">
        <v>499</v>
      </c>
      <c r="H462" s="151">
        <v>644</v>
      </c>
      <c r="I462" s="152"/>
      <c r="J462" s="153">
        <f>ROUND(I462*H462,2)</f>
        <v>0</v>
      </c>
      <c r="K462" s="149" t="s">
        <v>211</v>
      </c>
      <c r="L462" s="31"/>
      <c r="M462" s="154" t="s">
        <v>1</v>
      </c>
      <c r="N462" s="155" t="s">
        <v>46</v>
      </c>
      <c r="O462" s="50"/>
      <c r="P462" s="156">
        <f>O462*H462</f>
        <v>0</v>
      </c>
      <c r="Q462" s="156">
        <v>0.15540000000000001</v>
      </c>
      <c r="R462" s="156">
        <f>Q462*H462</f>
        <v>100.0776</v>
      </c>
      <c r="S462" s="156">
        <v>0</v>
      </c>
      <c r="T462" s="157">
        <f>S462*H462</f>
        <v>0</v>
      </c>
      <c r="AR462" s="17" t="s">
        <v>103</v>
      </c>
      <c r="AT462" s="17" t="s">
        <v>202</v>
      </c>
      <c r="AU462" s="17" t="s">
        <v>99</v>
      </c>
      <c r="AY462" s="17" t="s">
        <v>198</v>
      </c>
      <c r="BE462" s="158">
        <f>IF(N462="základní",J462,0)</f>
        <v>0</v>
      </c>
      <c r="BF462" s="158">
        <f>IF(N462="snížená",J462,0)</f>
        <v>0</v>
      </c>
      <c r="BG462" s="158">
        <f>IF(N462="zákl. přenesená",J462,0)</f>
        <v>0</v>
      </c>
      <c r="BH462" s="158">
        <f>IF(N462="sníž. přenesená",J462,0)</f>
        <v>0</v>
      </c>
      <c r="BI462" s="158">
        <f>IF(N462="nulová",J462,0)</f>
        <v>0</v>
      </c>
      <c r="BJ462" s="17" t="s">
        <v>82</v>
      </c>
      <c r="BK462" s="158">
        <f>ROUND(I462*H462,2)</f>
        <v>0</v>
      </c>
      <c r="BL462" s="17" t="s">
        <v>103</v>
      </c>
      <c r="BM462" s="17" t="s">
        <v>649</v>
      </c>
    </row>
    <row r="463" spans="2:65" s="12" customFormat="1" ht="11.25">
      <c r="B463" s="159"/>
      <c r="D463" s="160" t="s">
        <v>207</v>
      </c>
      <c r="E463" s="161" t="s">
        <v>1</v>
      </c>
      <c r="F463" s="162" t="s">
        <v>1805</v>
      </c>
      <c r="H463" s="163">
        <v>644</v>
      </c>
      <c r="I463" s="164"/>
      <c r="L463" s="159"/>
      <c r="M463" s="165"/>
      <c r="N463" s="166"/>
      <c r="O463" s="166"/>
      <c r="P463" s="166"/>
      <c r="Q463" s="166"/>
      <c r="R463" s="166"/>
      <c r="S463" s="166"/>
      <c r="T463" s="167"/>
      <c r="AT463" s="161" t="s">
        <v>207</v>
      </c>
      <c r="AU463" s="161" t="s">
        <v>99</v>
      </c>
      <c r="AV463" s="12" t="s">
        <v>84</v>
      </c>
      <c r="AW463" s="12" t="s">
        <v>36</v>
      </c>
      <c r="AX463" s="12" t="s">
        <v>82</v>
      </c>
      <c r="AY463" s="161" t="s">
        <v>198</v>
      </c>
    </row>
    <row r="464" spans="2:65" s="1" customFormat="1" ht="16.5" customHeight="1">
      <c r="B464" s="146"/>
      <c r="C464" s="191" t="s">
        <v>803</v>
      </c>
      <c r="D464" s="191" t="s">
        <v>329</v>
      </c>
      <c r="E464" s="192" t="s">
        <v>652</v>
      </c>
      <c r="F464" s="193" t="s">
        <v>653</v>
      </c>
      <c r="G464" s="194" t="s">
        <v>499</v>
      </c>
      <c r="H464" s="195">
        <v>430.44</v>
      </c>
      <c r="I464" s="196"/>
      <c r="J464" s="197">
        <f>ROUND(I464*H464,2)</f>
        <v>0</v>
      </c>
      <c r="K464" s="193" t="s">
        <v>211</v>
      </c>
      <c r="L464" s="198"/>
      <c r="M464" s="199" t="s">
        <v>1</v>
      </c>
      <c r="N464" s="200" t="s">
        <v>46</v>
      </c>
      <c r="O464" s="50"/>
      <c r="P464" s="156">
        <f>O464*H464</f>
        <v>0</v>
      </c>
      <c r="Q464" s="156">
        <v>8.1000000000000003E-2</v>
      </c>
      <c r="R464" s="156">
        <f>Q464*H464</f>
        <v>34.865639999999999</v>
      </c>
      <c r="S464" s="156">
        <v>0</v>
      </c>
      <c r="T464" s="157">
        <f>S464*H464</f>
        <v>0</v>
      </c>
      <c r="AR464" s="17" t="s">
        <v>250</v>
      </c>
      <c r="AT464" s="17" t="s">
        <v>329</v>
      </c>
      <c r="AU464" s="17" t="s">
        <v>99</v>
      </c>
      <c r="AY464" s="17" t="s">
        <v>198</v>
      </c>
      <c r="BE464" s="158">
        <f>IF(N464="základní",J464,0)</f>
        <v>0</v>
      </c>
      <c r="BF464" s="158">
        <f>IF(N464="snížená",J464,0)</f>
        <v>0</v>
      </c>
      <c r="BG464" s="158">
        <f>IF(N464="zákl. přenesená",J464,0)</f>
        <v>0</v>
      </c>
      <c r="BH464" s="158">
        <f>IF(N464="sníž. přenesená",J464,0)</f>
        <v>0</v>
      </c>
      <c r="BI464" s="158">
        <f>IF(N464="nulová",J464,0)</f>
        <v>0</v>
      </c>
      <c r="BJ464" s="17" t="s">
        <v>82</v>
      </c>
      <c r="BK464" s="158">
        <f>ROUND(I464*H464,2)</f>
        <v>0</v>
      </c>
      <c r="BL464" s="17" t="s">
        <v>103</v>
      </c>
      <c r="BM464" s="17" t="s">
        <v>654</v>
      </c>
    </row>
    <row r="465" spans="2:65" s="12" customFormat="1" ht="11.25">
      <c r="B465" s="159"/>
      <c r="D465" s="160" t="s">
        <v>207</v>
      </c>
      <c r="E465" s="161" t="s">
        <v>1</v>
      </c>
      <c r="F465" s="162" t="s">
        <v>1805</v>
      </c>
      <c r="H465" s="163">
        <v>644</v>
      </c>
      <c r="I465" s="164"/>
      <c r="L465" s="159"/>
      <c r="M465" s="165"/>
      <c r="N465" s="166"/>
      <c r="O465" s="166"/>
      <c r="P465" s="166"/>
      <c r="Q465" s="166"/>
      <c r="R465" s="166"/>
      <c r="S465" s="166"/>
      <c r="T465" s="167"/>
      <c r="AT465" s="161" t="s">
        <v>207</v>
      </c>
      <c r="AU465" s="161" t="s">
        <v>99</v>
      </c>
      <c r="AV465" s="12" t="s">
        <v>84</v>
      </c>
      <c r="AW465" s="12" t="s">
        <v>36</v>
      </c>
      <c r="AX465" s="12" t="s">
        <v>75</v>
      </c>
      <c r="AY465" s="161" t="s">
        <v>198</v>
      </c>
    </row>
    <row r="466" spans="2:65" s="12" customFormat="1" ht="11.25">
      <c r="B466" s="159"/>
      <c r="D466" s="160" t="s">
        <v>207</v>
      </c>
      <c r="E466" s="161" t="s">
        <v>1</v>
      </c>
      <c r="F466" s="162" t="s">
        <v>1806</v>
      </c>
      <c r="H466" s="163">
        <v>-64</v>
      </c>
      <c r="I466" s="164"/>
      <c r="L466" s="159"/>
      <c r="M466" s="165"/>
      <c r="N466" s="166"/>
      <c r="O466" s="166"/>
      <c r="P466" s="166"/>
      <c r="Q466" s="166"/>
      <c r="R466" s="166"/>
      <c r="S466" s="166"/>
      <c r="T466" s="167"/>
      <c r="AT466" s="161" t="s">
        <v>207</v>
      </c>
      <c r="AU466" s="161" t="s">
        <v>99</v>
      </c>
      <c r="AV466" s="12" t="s">
        <v>84</v>
      </c>
      <c r="AW466" s="12" t="s">
        <v>36</v>
      </c>
      <c r="AX466" s="12" t="s">
        <v>75</v>
      </c>
      <c r="AY466" s="161" t="s">
        <v>198</v>
      </c>
    </row>
    <row r="467" spans="2:65" s="12" customFormat="1" ht="11.25">
      <c r="B467" s="159"/>
      <c r="D467" s="160" t="s">
        <v>207</v>
      </c>
      <c r="E467" s="161" t="s">
        <v>1</v>
      </c>
      <c r="F467" s="162" t="s">
        <v>1807</v>
      </c>
      <c r="H467" s="163">
        <v>-158</v>
      </c>
      <c r="I467" s="164"/>
      <c r="L467" s="159"/>
      <c r="M467" s="165"/>
      <c r="N467" s="166"/>
      <c r="O467" s="166"/>
      <c r="P467" s="166"/>
      <c r="Q467" s="166"/>
      <c r="R467" s="166"/>
      <c r="S467" s="166"/>
      <c r="T467" s="167"/>
      <c r="AT467" s="161" t="s">
        <v>207</v>
      </c>
      <c r="AU467" s="161" t="s">
        <v>99</v>
      </c>
      <c r="AV467" s="12" t="s">
        <v>84</v>
      </c>
      <c r="AW467" s="12" t="s">
        <v>36</v>
      </c>
      <c r="AX467" s="12" t="s">
        <v>75</v>
      </c>
      <c r="AY467" s="161" t="s">
        <v>198</v>
      </c>
    </row>
    <row r="468" spans="2:65" s="15" customFormat="1" ht="11.25">
      <c r="B468" s="183"/>
      <c r="D468" s="160" t="s">
        <v>207</v>
      </c>
      <c r="E468" s="184" t="s">
        <v>1</v>
      </c>
      <c r="F468" s="185" t="s">
        <v>258</v>
      </c>
      <c r="H468" s="186">
        <v>422</v>
      </c>
      <c r="I468" s="187"/>
      <c r="L468" s="183"/>
      <c r="M468" s="188"/>
      <c r="N468" s="189"/>
      <c r="O468" s="189"/>
      <c r="P468" s="189"/>
      <c r="Q468" s="189"/>
      <c r="R468" s="189"/>
      <c r="S468" s="189"/>
      <c r="T468" s="190"/>
      <c r="AT468" s="184" t="s">
        <v>207</v>
      </c>
      <c r="AU468" s="184" t="s">
        <v>99</v>
      </c>
      <c r="AV468" s="15" t="s">
        <v>99</v>
      </c>
      <c r="AW468" s="15" t="s">
        <v>36</v>
      </c>
      <c r="AX468" s="15" t="s">
        <v>75</v>
      </c>
      <c r="AY468" s="184" t="s">
        <v>198</v>
      </c>
    </row>
    <row r="469" spans="2:65" s="12" customFormat="1" ht="11.25">
      <c r="B469" s="159"/>
      <c r="D469" s="160" t="s">
        <v>207</v>
      </c>
      <c r="E469" s="161" t="s">
        <v>1</v>
      </c>
      <c r="F469" s="162" t="s">
        <v>1808</v>
      </c>
      <c r="H469" s="163">
        <v>8.44</v>
      </c>
      <c r="I469" s="164"/>
      <c r="L469" s="159"/>
      <c r="M469" s="165"/>
      <c r="N469" s="166"/>
      <c r="O469" s="166"/>
      <c r="P469" s="166"/>
      <c r="Q469" s="166"/>
      <c r="R469" s="166"/>
      <c r="S469" s="166"/>
      <c r="T469" s="167"/>
      <c r="AT469" s="161" t="s">
        <v>207</v>
      </c>
      <c r="AU469" s="161" t="s">
        <v>99</v>
      </c>
      <c r="AV469" s="12" t="s">
        <v>84</v>
      </c>
      <c r="AW469" s="12" t="s">
        <v>36</v>
      </c>
      <c r="AX469" s="12" t="s">
        <v>75</v>
      </c>
      <c r="AY469" s="161" t="s">
        <v>198</v>
      </c>
    </row>
    <row r="470" spans="2:65" s="14" customFormat="1" ht="11.25">
      <c r="B470" s="175"/>
      <c r="D470" s="160" t="s">
        <v>207</v>
      </c>
      <c r="E470" s="176" t="s">
        <v>1</v>
      </c>
      <c r="F470" s="177" t="s">
        <v>227</v>
      </c>
      <c r="H470" s="178">
        <v>430.44</v>
      </c>
      <c r="I470" s="179"/>
      <c r="L470" s="175"/>
      <c r="M470" s="180"/>
      <c r="N470" s="181"/>
      <c r="O470" s="181"/>
      <c r="P470" s="181"/>
      <c r="Q470" s="181"/>
      <c r="R470" s="181"/>
      <c r="S470" s="181"/>
      <c r="T470" s="182"/>
      <c r="AT470" s="176" t="s">
        <v>207</v>
      </c>
      <c r="AU470" s="176" t="s">
        <v>99</v>
      </c>
      <c r="AV470" s="14" t="s">
        <v>103</v>
      </c>
      <c r="AW470" s="14" t="s">
        <v>36</v>
      </c>
      <c r="AX470" s="14" t="s">
        <v>82</v>
      </c>
      <c r="AY470" s="176" t="s">
        <v>198</v>
      </c>
    </row>
    <row r="471" spans="2:65" s="1" customFormat="1" ht="16.5" customHeight="1">
      <c r="B471" s="146"/>
      <c r="C471" s="191" t="s">
        <v>809</v>
      </c>
      <c r="D471" s="191" t="s">
        <v>329</v>
      </c>
      <c r="E471" s="192" t="s">
        <v>659</v>
      </c>
      <c r="F471" s="193" t="s">
        <v>660</v>
      </c>
      <c r="G471" s="194" t="s">
        <v>499</v>
      </c>
      <c r="H471" s="195">
        <v>65.28</v>
      </c>
      <c r="I471" s="196"/>
      <c r="J471" s="197">
        <f>ROUND(I471*H471,2)</f>
        <v>0</v>
      </c>
      <c r="K471" s="193" t="s">
        <v>211</v>
      </c>
      <c r="L471" s="198"/>
      <c r="M471" s="199" t="s">
        <v>1</v>
      </c>
      <c r="N471" s="200" t="s">
        <v>46</v>
      </c>
      <c r="O471" s="50"/>
      <c r="P471" s="156">
        <f>O471*H471</f>
        <v>0</v>
      </c>
      <c r="Q471" s="156">
        <v>6.4000000000000001E-2</v>
      </c>
      <c r="R471" s="156">
        <f>Q471*H471</f>
        <v>4.1779200000000003</v>
      </c>
      <c r="S471" s="156">
        <v>0</v>
      </c>
      <c r="T471" s="157">
        <f>S471*H471</f>
        <v>0</v>
      </c>
      <c r="AR471" s="17" t="s">
        <v>250</v>
      </c>
      <c r="AT471" s="17" t="s">
        <v>329</v>
      </c>
      <c r="AU471" s="17" t="s">
        <v>99</v>
      </c>
      <c r="AY471" s="17" t="s">
        <v>198</v>
      </c>
      <c r="BE471" s="158">
        <f>IF(N471="základní",J471,0)</f>
        <v>0</v>
      </c>
      <c r="BF471" s="158">
        <f>IF(N471="snížená",J471,0)</f>
        <v>0</v>
      </c>
      <c r="BG471" s="158">
        <f>IF(N471="zákl. přenesená",J471,0)</f>
        <v>0</v>
      </c>
      <c r="BH471" s="158">
        <f>IF(N471="sníž. přenesená",J471,0)</f>
        <v>0</v>
      </c>
      <c r="BI471" s="158">
        <f>IF(N471="nulová",J471,0)</f>
        <v>0</v>
      </c>
      <c r="BJ471" s="17" t="s">
        <v>82</v>
      </c>
      <c r="BK471" s="158">
        <f>ROUND(I471*H471,2)</f>
        <v>0</v>
      </c>
      <c r="BL471" s="17" t="s">
        <v>103</v>
      </c>
      <c r="BM471" s="17" t="s">
        <v>661</v>
      </c>
    </row>
    <row r="472" spans="2:65" s="12" customFormat="1" ht="11.25">
      <c r="B472" s="159"/>
      <c r="D472" s="160" t="s">
        <v>207</v>
      </c>
      <c r="E472" s="161" t="s">
        <v>1</v>
      </c>
      <c r="F472" s="162" t="s">
        <v>1809</v>
      </c>
      <c r="H472" s="163">
        <v>64</v>
      </c>
      <c r="I472" s="164"/>
      <c r="L472" s="159"/>
      <c r="M472" s="165"/>
      <c r="N472" s="166"/>
      <c r="O472" s="166"/>
      <c r="P472" s="166"/>
      <c r="Q472" s="166"/>
      <c r="R472" s="166"/>
      <c r="S472" s="166"/>
      <c r="T472" s="167"/>
      <c r="AT472" s="161" t="s">
        <v>207</v>
      </c>
      <c r="AU472" s="161" t="s">
        <v>99</v>
      </c>
      <c r="AV472" s="12" t="s">
        <v>84</v>
      </c>
      <c r="AW472" s="12" t="s">
        <v>36</v>
      </c>
      <c r="AX472" s="12" t="s">
        <v>75</v>
      </c>
      <c r="AY472" s="161" t="s">
        <v>198</v>
      </c>
    </row>
    <row r="473" spans="2:65" s="12" customFormat="1" ht="11.25">
      <c r="B473" s="159"/>
      <c r="D473" s="160" t="s">
        <v>207</v>
      </c>
      <c r="E473" s="161" t="s">
        <v>1</v>
      </c>
      <c r="F473" s="162" t="s">
        <v>1810</v>
      </c>
      <c r="H473" s="163">
        <v>1.28</v>
      </c>
      <c r="I473" s="164"/>
      <c r="L473" s="159"/>
      <c r="M473" s="165"/>
      <c r="N473" s="166"/>
      <c r="O473" s="166"/>
      <c r="P473" s="166"/>
      <c r="Q473" s="166"/>
      <c r="R473" s="166"/>
      <c r="S473" s="166"/>
      <c r="T473" s="167"/>
      <c r="AT473" s="161" t="s">
        <v>207</v>
      </c>
      <c r="AU473" s="161" t="s">
        <v>99</v>
      </c>
      <c r="AV473" s="12" t="s">
        <v>84</v>
      </c>
      <c r="AW473" s="12" t="s">
        <v>36</v>
      </c>
      <c r="AX473" s="12" t="s">
        <v>75</v>
      </c>
      <c r="AY473" s="161" t="s">
        <v>198</v>
      </c>
    </row>
    <row r="474" spans="2:65" s="14" customFormat="1" ht="11.25">
      <c r="B474" s="175"/>
      <c r="D474" s="160" t="s">
        <v>207</v>
      </c>
      <c r="E474" s="176" t="s">
        <v>1</v>
      </c>
      <c r="F474" s="177" t="s">
        <v>227</v>
      </c>
      <c r="H474" s="178">
        <v>65.28</v>
      </c>
      <c r="I474" s="179"/>
      <c r="L474" s="175"/>
      <c r="M474" s="180"/>
      <c r="N474" s="181"/>
      <c r="O474" s="181"/>
      <c r="P474" s="181"/>
      <c r="Q474" s="181"/>
      <c r="R474" s="181"/>
      <c r="S474" s="181"/>
      <c r="T474" s="182"/>
      <c r="AT474" s="176" t="s">
        <v>207</v>
      </c>
      <c r="AU474" s="176" t="s">
        <v>99</v>
      </c>
      <c r="AV474" s="14" t="s">
        <v>103</v>
      </c>
      <c r="AW474" s="14" t="s">
        <v>36</v>
      </c>
      <c r="AX474" s="14" t="s">
        <v>82</v>
      </c>
      <c r="AY474" s="176" t="s">
        <v>198</v>
      </c>
    </row>
    <row r="475" spans="2:65" s="1" customFormat="1" ht="16.5" customHeight="1">
      <c r="B475" s="146"/>
      <c r="C475" s="191" t="s">
        <v>815</v>
      </c>
      <c r="D475" s="191" t="s">
        <v>329</v>
      </c>
      <c r="E475" s="192" t="s">
        <v>665</v>
      </c>
      <c r="F475" s="193" t="s">
        <v>666</v>
      </c>
      <c r="G475" s="194" t="s">
        <v>499</v>
      </c>
      <c r="H475" s="195">
        <v>161.16</v>
      </c>
      <c r="I475" s="196"/>
      <c r="J475" s="197">
        <f>ROUND(I475*H475,2)</f>
        <v>0</v>
      </c>
      <c r="K475" s="193" t="s">
        <v>211</v>
      </c>
      <c r="L475" s="198"/>
      <c r="M475" s="199" t="s">
        <v>1</v>
      </c>
      <c r="N475" s="200" t="s">
        <v>46</v>
      </c>
      <c r="O475" s="50"/>
      <c r="P475" s="156">
        <f>O475*H475</f>
        <v>0</v>
      </c>
      <c r="Q475" s="156">
        <v>4.8300000000000003E-2</v>
      </c>
      <c r="R475" s="156">
        <f>Q475*H475</f>
        <v>7.7840280000000002</v>
      </c>
      <c r="S475" s="156">
        <v>0</v>
      </c>
      <c r="T475" s="157">
        <f>S475*H475</f>
        <v>0</v>
      </c>
      <c r="AR475" s="17" t="s">
        <v>250</v>
      </c>
      <c r="AT475" s="17" t="s">
        <v>329</v>
      </c>
      <c r="AU475" s="17" t="s">
        <v>99</v>
      </c>
      <c r="AY475" s="17" t="s">
        <v>198</v>
      </c>
      <c r="BE475" s="158">
        <f>IF(N475="základní",J475,0)</f>
        <v>0</v>
      </c>
      <c r="BF475" s="158">
        <f>IF(N475="snížená",J475,0)</f>
        <v>0</v>
      </c>
      <c r="BG475" s="158">
        <f>IF(N475="zákl. přenesená",J475,0)</f>
        <v>0</v>
      </c>
      <c r="BH475" s="158">
        <f>IF(N475="sníž. přenesená",J475,0)</f>
        <v>0</v>
      </c>
      <c r="BI475" s="158">
        <f>IF(N475="nulová",J475,0)</f>
        <v>0</v>
      </c>
      <c r="BJ475" s="17" t="s">
        <v>82</v>
      </c>
      <c r="BK475" s="158">
        <f>ROUND(I475*H475,2)</f>
        <v>0</v>
      </c>
      <c r="BL475" s="17" t="s">
        <v>103</v>
      </c>
      <c r="BM475" s="17" t="s">
        <v>667</v>
      </c>
    </row>
    <row r="476" spans="2:65" s="13" customFormat="1" ht="11.25">
      <c r="B476" s="168"/>
      <c r="D476" s="160" t="s">
        <v>207</v>
      </c>
      <c r="E476" s="169" t="s">
        <v>1</v>
      </c>
      <c r="F476" s="170" t="s">
        <v>668</v>
      </c>
      <c r="H476" s="169" t="s">
        <v>1</v>
      </c>
      <c r="I476" s="171"/>
      <c r="L476" s="168"/>
      <c r="M476" s="172"/>
      <c r="N476" s="173"/>
      <c r="O476" s="173"/>
      <c r="P476" s="173"/>
      <c r="Q476" s="173"/>
      <c r="R476" s="173"/>
      <c r="S476" s="173"/>
      <c r="T476" s="174"/>
      <c r="AT476" s="169" t="s">
        <v>207</v>
      </c>
      <c r="AU476" s="169" t="s">
        <v>99</v>
      </c>
      <c r="AV476" s="13" t="s">
        <v>82</v>
      </c>
      <c r="AW476" s="13" t="s">
        <v>36</v>
      </c>
      <c r="AX476" s="13" t="s">
        <v>75</v>
      </c>
      <c r="AY476" s="169" t="s">
        <v>198</v>
      </c>
    </row>
    <row r="477" spans="2:65" s="12" customFormat="1" ht="22.5">
      <c r="B477" s="159"/>
      <c r="D477" s="160" t="s">
        <v>207</v>
      </c>
      <c r="E477" s="161" t="s">
        <v>1</v>
      </c>
      <c r="F477" s="162" t="s">
        <v>1811</v>
      </c>
      <c r="H477" s="163">
        <v>158</v>
      </c>
      <c r="I477" s="164"/>
      <c r="L477" s="159"/>
      <c r="M477" s="165"/>
      <c r="N477" s="166"/>
      <c r="O477" s="166"/>
      <c r="P477" s="166"/>
      <c r="Q477" s="166"/>
      <c r="R477" s="166"/>
      <c r="S477" s="166"/>
      <c r="T477" s="167"/>
      <c r="AT477" s="161" t="s">
        <v>207</v>
      </c>
      <c r="AU477" s="161" t="s">
        <v>99</v>
      </c>
      <c r="AV477" s="12" t="s">
        <v>84</v>
      </c>
      <c r="AW477" s="12" t="s">
        <v>36</v>
      </c>
      <c r="AX477" s="12" t="s">
        <v>75</v>
      </c>
      <c r="AY477" s="161" t="s">
        <v>198</v>
      </c>
    </row>
    <row r="478" spans="2:65" s="12" customFormat="1" ht="11.25">
      <c r="B478" s="159"/>
      <c r="D478" s="160" t="s">
        <v>207</v>
      </c>
      <c r="E478" s="161" t="s">
        <v>1</v>
      </c>
      <c r="F478" s="162" t="s">
        <v>1812</v>
      </c>
      <c r="H478" s="163">
        <v>3.16</v>
      </c>
      <c r="I478" s="164"/>
      <c r="L478" s="159"/>
      <c r="M478" s="165"/>
      <c r="N478" s="166"/>
      <c r="O478" s="166"/>
      <c r="P478" s="166"/>
      <c r="Q478" s="166"/>
      <c r="R478" s="166"/>
      <c r="S478" s="166"/>
      <c r="T478" s="167"/>
      <c r="AT478" s="161" t="s">
        <v>207</v>
      </c>
      <c r="AU478" s="161" t="s">
        <v>99</v>
      </c>
      <c r="AV478" s="12" t="s">
        <v>84</v>
      </c>
      <c r="AW478" s="12" t="s">
        <v>36</v>
      </c>
      <c r="AX478" s="12" t="s">
        <v>75</v>
      </c>
      <c r="AY478" s="161" t="s">
        <v>198</v>
      </c>
    </row>
    <row r="479" spans="2:65" s="14" customFormat="1" ht="11.25">
      <c r="B479" s="175"/>
      <c r="D479" s="160" t="s">
        <v>207</v>
      </c>
      <c r="E479" s="176" t="s">
        <v>1</v>
      </c>
      <c r="F479" s="177" t="s">
        <v>227</v>
      </c>
      <c r="H479" s="178">
        <v>161.16</v>
      </c>
      <c r="I479" s="179"/>
      <c r="L479" s="175"/>
      <c r="M479" s="180"/>
      <c r="N479" s="181"/>
      <c r="O479" s="181"/>
      <c r="P479" s="181"/>
      <c r="Q479" s="181"/>
      <c r="R479" s="181"/>
      <c r="S479" s="181"/>
      <c r="T479" s="182"/>
      <c r="AT479" s="176" t="s">
        <v>207</v>
      </c>
      <c r="AU479" s="176" t="s">
        <v>99</v>
      </c>
      <c r="AV479" s="14" t="s">
        <v>103</v>
      </c>
      <c r="AW479" s="14" t="s">
        <v>36</v>
      </c>
      <c r="AX479" s="14" t="s">
        <v>82</v>
      </c>
      <c r="AY479" s="176" t="s">
        <v>198</v>
      </c>
    </row>
    <row r="480" spans="2:65" s="1" customFormat="1" ht="16.5" customHeight="1">
      <c r="B480" s="146"/>
      <c r="C480" s="147" t="s">
        <v>819</v>
      </c>
      <c r="D480" s="147" t="s">
        <v>202</v>
      </c>
      <c r="E480" s="148" t="s">
        <v>672</v>
      </c>
      <c r="F480" s="149" t="s">
        <v>673</v>
      </c>
      <c r="G480" s="150" t="s">
        <v>499</v>
      </c>
      <c r="H480" s="151">
        <v>22</v>
      </c>
      <c r="I480" s="152"/>
      <c r="J480" s="153">
        <f>ROUND(I480*H480,2)</f>
        <v>0</v>
      </c>
      <c r="K480" s="149" t="s">
        <v>211</v>
      </c>
      <c r="L480" s="31"/>
      <c r="M480" s="154" t="s">
        <v>1</v>
      </c>
      <c r="N480" s="155" t="s">
        <v>46</v>
      </c>
      <c r="O480" s="50"/>
      <c r="P480" s="156">
        <f>O480*H480</f>
        <v>0</v>
      </c>
      <c r="Q480" s="156">
        <v>0.1295</v>
      </c>
      <c r="R480" s="156">
        <f>Q480*H480</f>
        <v>2.8490000000000002</v>
      </c>
      <c r="S480" s="156">
        <v>0</v>
      </c>
      <c r="T480" s="157">
        <f>S480*H480</f>
        <v>0</v>
      </c>
      <c r="AR480" s="17" t="s">
        <v>103</v>
      </c>
      <c r="AT480" s="17" t="s">
        <v>202</v>
      </c>
      <c r="AU480" s="17" t="s">
        <v>99</v>
      </c>
      <c r="AY480" s="17" t="s">
        <v>198</v>
      </c>
      <c r="BE480" s="158">
        <f>IF(N480="základní",J480,0)</f>
        <v>0</v>
      </c>
      <c r="BF480" s="158">
        <f>IF(N480="snížená",J480,0)</f>
        <v>0</v>
      </c>
      <c r="BG480" s="158">
        <f>IF(N480="zákl. přenesená",J480,0)</f>
        <v>0</v>
      </c>
      <c r="BH480" s="158">
        <f>IF(N480="sníž. přenesená",J480,0)</f>
        <v>0</v>
      </c>
      <c r="BI480" s="158">
        <f>IF(N480="nulová",J480,0)</f>
        <v>0</v>
      </c>
      <c r="BJ480" s="17" t="s">
        <v>82</v>
      </c>
      <c r="BK480" s="158">
        <f>ROUND(I480*H480,2)</f>
        <v>0</v>
      </c>
      <c r="BL480" s="17" t="s">
        <v>103</v>
      </c>
      <c r="BM480" s="17" t="s">
        <v>674</v>
      </c>
    </row>
    <row r="481" spans="2:65" s="12" customFormat="1" ht="11.25">
      <c r="B481" s="159"/>
      <c r="D481" s="160" t="s">
        <v>207</v>
      </c>
      <c r="E481" s="161" t="s">
        <v>1</v>
      </c>
      <c r="F481" s="162" t="s">
        <v>1813</v>
      </c>
      <c r="H481" s="163">
        <v>22</v>
      </c>
      <c r="I481" s="164"/>
      <c r="L481" s="159"/>
      <c r="M481" s="165"/>
      <c r="N481" s="166"/>
      <c r="O481" s="166"/>
      <c r="P481" s="166"/>
      <c r="Q481" s="166"/>
      <c r="R481" s="166"/>
      <c r="S481" s="166"/>
      <c r="T481" s="167"/>
      <c r="AT481" s="161" t="s">
        <v>207</v>
      </c>
      <c r="AU481" s="161" t="s">
        <v>99</v>
      </c>
      <c r="AV481" s="12" t="s">
        <v>84</v>
      </c>
      <c r="AW481" s="12" t="s">
        <v>36</v>
      </c>
      <c r="AX481" s="12" t="s">
        <v>82</v>
      </c>
      <c r="AY481" s="161" t="s">
        <v>198</v>
      </c>
    </row>
    <row r="482" spans="2:65" s="1" customFormat="1" ht="16.5" customHeight="1">
      <c r="B482" s="146"/>
      <c r="C482" s="191" t="s">
        <v>823</v>
      </c>
      <c r="D482" s="191" t="s">
        <v>329</v>
      </c>
      <c r="E482" s="192" t="s">
        <v>677</v>
      </c>
      <c r="F482" s="193" t="s">
        <v>678</v>
      </c>
      <c r="G482" s="194" t="s">
        <v>499</v>
      </c>
      <c r="H482" s="195">
        <v>22.44</v>
      </c>
      <c r="I482" s="196"/>
      <c r="J482" s="197">
        <f>ROUND(I482*H482,2)</f>
        <v>0</v>
      </c>
      <c r="K482" s="193" t="s">
        <v>211</v>
      </c>
      <c r="L482" s="198"/>
      <c r="M482" s="199" t="s">
        <v>1</v>
      </c>
      <c r="N482" s="200" t="s">
        <v>46</v>
      </c>
      <c r="O482" s="50"/>
      <c r="P482" s="156">
        <f>O482*H482</f>
        <v>0</v>
      </c>
      <c r="Q482" s="156">
        <v>5.8000000000000003E-2</v>
      </c>
      <c r="R482" s="156">
        <f>Q482*H482</f>
        <v>1.3015200000000002</v>
      </c>
      <c r="S482" s="156">
        <v>0</v>
      </c>
      <c r="T482" s="157">
        <f>S482*H482</f>
        <v>0</v>
      </c>
      <c r="AR482" s="17" t="s">
        <v>250</v>
      </c>
      <c r="AT482" s="17" t="s">
        <v>329</v>
      </c>
      <c r="AU482" s="17" t="s">
        <v>99</v>
      </c>
      <c r="AY482" s="17" t="s">
        <v>198</v>
      </c>
      <c r="BE482" s="158">
        <f>IF(N482="základní",J482,0)</f>
        <v>0</v>
      </c>
      <c r="BF482" s="158">
        <f>IF(N482="snížená",J482,0)</f>
        <v>0</v>
      </c>
      <c r="BG482" s="158">
        <f>IF(N482="zákl. přenesená",J482,0)</f>
        <v>0</v>
      </c>
      <c r="BH482" s="158">
        <f>IF(N482="sníž. přenesená",J482,0)</f>
        <v>0</v>
      </c>
      <c r="BI482" s="158">
        <f>IF(N482="nulová",J482,0)</f>
        <v>0</v>
      </c>
      <c r="BJ482" s="17" t="s">
        <v>82</v>
      </c>
      <c r="BK482" s="158">
        <f>ROUND(I482*H482,2)</f>
        <v>0</v>
      </c>
      <c r="BL482" s="17" t="s">
        <v>103</v>
      </c>
      <c r="BM482" s="17" t="s">
        <v>679</v>
      </c>
    </row>
    <row r="483" spans="2:65" s="12" customFormat="1" ht="11.25">
      <c r="B483" s="159"/>
      <c r="D483" s="160" t="s">
        <v>207</v>
      </c>
      <c r="E483" s="161" t="s">
        <v>1</v>
      </c>
      <c r="F483" s="162" t="s">
        <v>1813</v>
      </c>
      <c r="H483" s="163">
        <v>22</v>
      </c>
      <c r="I483" s="164"/>
      <c r="L483" s="159"/>
      <c r="M483" s="165"/>
      <c r="N483" s="166"/>
      <c r="O483" s="166"/>
      <c r="P483" s="166"/>
      <c r="Q483" s="166"/>
      <c r="R483" s="166"/>
      <c r="S483" s="166"/>
      <c r="T483" s="167"/>
      <c r="AT483" s="161" t="s">
        <v>207</v>
      </c>
      <c r="AU483" s="161" t="s">
        <v>99</v>
      </c>
      <c r="AV483" s="12" t="s">
        <v>84</v>
      </c>
      <c r="AW483" s="12" t="s">
        <v>36</v>
      </c>
      <c r="AX483" s="12" t="s">
        <v>75</v>
      </c>
      <c r="AY483" s="161" t="s">
        <v>198</v>
      </c>
    </row>
    <row r="484" spans="2:65" s="12" customFormat="1" ht="11.25">
      <c r="B484" s="159"/>
      <c r="D484" s="160" t="s">
        <v>207</v>
      </c>
      <c r="E484" s="161" t="s">
        <v>1</v>
      </c>
      <c r="F484" s="162" t="s">
        <v>1814</v>
      </c>
      <c r="H484" s="163">
        <v>0.44</v>
      </c>
      <c r="I484" s="164"/>
      <c r="L484" s="159"/>
      <c r="M484" s="165"/>
      <c r="N484" s="166"/>
      <c r="O484" s="166"/>
      <c r="P484" s="166"/>
      <c r="Q484" s="166"/>
      <c r="R484" s="166"/>
      <c r="S484" s="166"/>
      <c r="T484" s="167"/>
      <c r="AT484" s="161" t="s">
        <v>207</v>
      </c>
      <c r="AU484" s="161" t="s">
        <v>99</v>
      </c>
      <c r="AV484" s="12" t="s">
        <v>84</v>
      </c>
      <c r="AW484" s="12" t="s">
        <v>36</v>
      </c>
      <c r="AX484" s="12" t="s">
        <v>75</v>
      </c>
      <c r="AY484" s="161" t="s">
        <v>198</v>
      </c>
    </row>
    <row r="485" spans="2:65" s="14" customFormat="1" ht="11.25">
      <c r="B485" s="175"/>
      <c r="D485" s="160" t="s">
        <v>207</v>
      </c>
      <c r="E485" s="176" t="s">
        <v>1</v>
      </c>
      <c r="F485" s="177" t="s">
        <v>227</v>
      </c>
      <c r="H485" s="178">
        <v>22.44</v>
      </c>
      <c r="I485" s="179"/>
      <c r="L485" s="175"/>
      <c r="M485" s="180"/>
      <c r="N485" s="181"/>
      <c r="O485" s="181"/>
      <c r="P485" s="181"/>
      <c r="Q485" s="181"/>
      <c r="R485" s="181"/>
      <c r="S485" s="181"/>
      <c r="T485" s="182"/>
      <c r="AT485" s="176" t="s">
        <v>207</v>
      </c>
      <c r="AU485" s="176" t="s">
        <v>99</v>
      </c>
      <c r="AV485" s="14" t="s">
        <v>103</v>
      </c>
      <c r="AW485" s="14" t="s">
        <v>36</v>
      </c>
      <c r="AX485" s="14" t="s">
        <v>82</v>
      </c>
      <c r="AY485" s="176" t="s">
        <v>198</v>
      </c>
    </row>
    <row r="486" spans="2:65" s="1" customFormat="1" ht="16.5" customHeight="1">
      <c r="B486" s="146"/>
      <c r="C486" s="147" t="s">
        <v>827</v>
      </c>
      <c r="D486" s="147" t="s">
        <v>202</v>
      </c>
      <c r="E486" s="148" t="s">
        <v>1202</v>
      </c>
      <c r="F486" s="149" t="s">
        <v>1203</v>
      </c>
      <c r="G486" s="150" t="s">
        <v>499</v>
      </c>
      <c r="H486" s="151">
        <v>78.5</v>
      </c>
      <c r="I486" s="152"/>
      <c r="J486" s="153">
        <f>ROUND(I486*H486,2)</f>
        <v>0</v>
      </c>
      <c r="K486" s="149" t="s">
        <v>211</v>
      </c>
      <c r="L486" s="31"/>
      <c r="M486" s="154" t="s">
        <v>1</v>
      </c>
      <c r="N486" s="155" t="s">
        <v>46</v>
      </c>
      <c r="O486" s="50"/>
      <c r="P486" s="156">
        <f>O486*H486</f>
        <v>0</v>
      </c>
      <c r="Q486" s="156">
        <v>0.10095</v>
      </c>
      <c r="R486" s="156">
        <f>Q486*H486</f>
        <v>7.9245749999999999</v>
      </c>
      <c r="S486" s="156">
        <v>0</v>
      </c>
      <c r="T486" s="157">
        <f>S486*H486</f>
        <v>0</v>
      </c>
      <c r="AR486" s="17" t="s">
        <v>103</v>
      </c>
      <c r="AT486" s="17" t="s">
        <v>202</v>
      </c>
      <c r="AU486" s="17" t="s">
        <v>99</v>
      </c>
      <c r="AY486" s="17" t="s">
        <v>198</v>
      </c>
      <c r="BE486" s="158">
        <f>IF(N486="základní",J486,0)</f>
        <v>0</v>
      </c>
      <c r="BF486" s="158">
        <f>IF(N486="snížená",J486,0)</f>
        <v>0</v>
      </c>
      <c r="BG486" s="158">
        <f>IF(N486="zákl. přenesená",J486,0)</f>
        <v>0</v>
      </c>
      <c r="BH486" s="158">
        <f>IF(N486="sníž. přenesená",J486,0)</f>
        <v>0</v>
      </c>
      <c r="BI486" s="158">
        <f>IF(N486="nulová",J486,0)</f>
        <v>0</v>
      </c>
      <c r="BJ486" s="17" t="s">
        <v>82</v>
      </c>
      <c r="BK486" s="158">
        <f>ROUND(I486*H486,2)</f>
        <v>0</v>
      </c>
      <c r="BL486" s="17" t="s">
        <v>103</v>
      </c>
      <c r="BM486" s="17" t="s">
        <v>1815</v>
      </c>
    </row>
    <row r="487" spans="2:65" s="12" customFormat="1" ht="11.25">
      <c r="B487" s="159"/>
      <c r="D487" s="160" t="s">
        <v>207</v>
      </c>
      <c r="E487" s="161" t="s">
        <v>1</v>
      </c>
      <c r="F487" s="162" t="s">
        <v>1816</v>
      </c>
      <c r="H487" s="163">
        <v>78.5</v>
      </c>
      <c r="I487" s="164"/>
      <c r="L487" s="159"/>
      <c r="M487" s="165"/>
      <c r="N487" s="166"/>
      <c r="O487" s="166"/>
      <c r="P487" s="166"/>
      <c r="Q487" s="166"/>
      <c r="R487" s="166"/>
      <c r="S487" s="166"/>
      <c r="T487" s="167"/>
      <c r="AT487" s="161" t="s">
        <v>207</v>
      </c>
      <c r="AU487" s="161" t="s">
        <v>99</v>
      </c>
      <c r="AV487" s="12" t="s">
        <v>84</v>
      </c>
      <c r="AW487" s="12" t="s">
        <v>36</v>
      </c>
      <c r="AX487" s="12" t="s">
        <v>82</v>
      </c>
      <c r="AY487" s="161" t="s">
        <v>198</v>
      </c>
    </row>
    <row r="488" spans="2:65" s="1" customFormat="1" ht="16.5" customHeight="1">
      <c r="B488" s="146"/>
      <c r="C488" s="191" t="s">
        <v>1083</v>
      </c>
      <c r="D488" s="191" t="s">
        <v>329</v>
      </c>
      <c r="E488" s="192" t="s">
        <v>1206</v>
      </c>
      <c r="F488" s="193" t="s">
        <v>1207</v>
      </c>
      <c r="G488" s="194" t="s">
        <v>499</v>
      </c>
      <c r="H488" s="195">
        <v>80.069999999999993</v>
      </c>
      <c r="I488" s="196"/>
      <c r="J488" s="197">
        <f>ROUND(I488*H488,2)</f>
        <v>0</v>
      </c>
      <c r="K488" s="193" t="s">
        <v>211</v>
      </c>
      <c r="L488" s="198"/>
      <c r="M488" s="199" t="s">
        <v>1</v>
      </c>
      <c r="N488" s="200" t="s">
        <v>46</v>
      </c>
      <c r="O488" s="50"/>
      <c r="P488" s="156">
        <f>O488*H488</f>
        <v>0</v>
      </c>
      <c r="Q488" s="156">
        <v>2.4E-2</v>
      </c>
      <c r="R488" s="156">
        <f>Q488*H488</f>
        <v>1.9216799999999998</v>
      </c>
      <c r="S488" s="156">
        <v>0</v>
      </c>
      <c r="T488" s="157">
        <f>S488*H488</f>
        <v>0</v>
      </c>
      <c r="AR488" s="17" t="s">
        <v>250</v>
      </c>
      <c r="AT488" s="17" t="s">
        <v>329</v>
      </c>
      <c r="AU488" s="17" t="s">
        <v>99</v>
      </c>
      <c r="AY488" s="17" t="s">
        <v>198</v>
      </c>
      <c r="BE488" s="158">
        <f>IF(N488="základní",J488,0)</f>
        <v>0</v>
      </c>
      <c r="BF488" s="158">
        <f>IF(N488="snížená",J488,0)</f>
        <v>0</v>
      </c>
      <c r="BG488" s="158">
        <f>IF(N488="zákl. přenesená",J488,0)</f>
        <v>0</v>
      </c>
      <c r="BH488" s="158">
        <f>IF(N488="sníž. přenesená",J488,0)</f>
        <v>0</v>
      </c>
      <c r="BI488" s="158">
        <f>IF(N488="nulová",J488,0)</f>
        <v>0</v>
      </c>
      <c r="BJ488" s="17" t="s">
        <v>82</v>
      </c>
      <c r="BK488" s="158">
        <f>ROUND(I488*H488,2)</f>
        <v>0</v>
      </c>
      <c r="BL488" s="17" t="s">
        <v>103</v>
      </c>
      <c r="BM488" s="17" t="s">
        <v>1817</v>
      </c>
    </row>
    <row r="489" spans="2:65" s="12" customFormat="1" ht="11.25">
      <c r="B489" s="159"/>
      <c r="D489" s="160" t="s">
        <v>207</v>
      </c>
      <c r="E489" s="161" t="s">
        <v>1</v>
      </c>
      <c r="F489" s="162" t="s">
        <v>1816</v>
      </c>
      <c r="H489" s="163">
        <v>78.5</v>
      </c>
      <c r="I489" s="164"/>
      <c r="L489" s="159"/>
      <c r="M489" s="165"/>
      <c r="N489" s="166"/>
      <c r="O489" s="166"/>
      <c r="P489" s="166"/>
      <c r="Q489" s="166"/>
      <c r="R489" s="166"/>
      <c r="S489" s="166"/>
      <c r="T489" s="167"/>
      <c r="AT489" s="161" t="s">
        <v>207</v>
      </c>
      <c r="AU489" s="161" t="s">
        <v>99</v>
      </c>
      <c r="AV489" s="12" t="s">
        <v>84</v>
      </c>
      <c r="AW489" s="12" t="s">
        <v>36</v>
      </c>
      <c r="AX489" s="12" t="s">
        <v>75</v>
      </c>
      <c r="AY489" s="161" t="s">
        <v>198</v>
      </c>
    </row>
    <row r="490" spans="2:65" s="12" customFormat="1" ht="11.25">
      <c r="B490" s="159"/>
      <c r="D490" s="160" t="s">
        <v>207</v>
      </c>
      <c r="E490" s="161" t="s">
        <v>1</v>
      </c>
      <c r="F490" s="162" t="s">
        <v>1818</v>
      </c>
      <c r="H490" s="163">
        <v>1.57</v>
      </c>
      <c r="I490" s="164"/>
      <c r="L490" s="159"/>
      <c r="M490" s="165"/>
      <c r="N490" s="166"/>
      <c r="O490" s="166"/>
      <c r="P490" s="166"/>
      <c r="Q490" s="166"/>
      <c r="R490" s="166"/>
      <c r="S490" s="166"/>
      <c r="T490" s="167"/>
      <c r="AT490" s="161" t="s">
        <v>207</v>
      </c>
      <c r="AU490" s="161" t="s">
        <v>99</v>
      </c>
      <c r="AV490" s="12" t="s">
        <v>84</v>
      </c>
      <c r="AW490" s="12" t="s">
        <v>36</v>
      </c>
      <c r="AX490" s="12" t="s">
        <v>75</v>
      </c>
      <c r="AY490" s="161" t="s">
        <v>198</v>
      </c>
    </row>
    <row r="491" spans="2:65" s="14" customFormat="1" ht="11.25">
      <c r="B491" s="175"/>
      <c r="D491" s="160" t="s">
        <v>207</v>
      </c>
      <c r="E491" s="176" t="s">
        <v>1</v>
      </c>
      <c r="F491" s="177" t="s">
        <v>227</v>
      </c>
      <c r="H491" s="178">
        <v>80.069999999999993</v>
      </c>
      <c r="I491" s="179"/>
      <c r="L491" s="175"/>
      <c r="M491" s="180"/>
      <c r="N491" s="181"/>
      <c r="O491" s="181"/>
      <c r="P491" s="181"/>
      <c r="Q491" s="181"/>
      <c r="R491" s="181"/>
      <c r="S491" s="181"/>
      <c r="T491" s="182"/>
      <c r="AT491" s="176" t="s">
        <v>207</v>
      </c>
      <c r="AU491" s="176" t="s">
        <v>99</v>
      </c>
      <c r="AV491" s="14" t="s">
        <v>103</v>
      </c>
      <c r="AW491" s="14" t="s">
        <v>36</v>
      </c>
      <c r="AX491" s="14" t="s">
        <v>82</v>
      </c>
      <c r="AY491" s="176" t="s">
        <v>198</v>
      </c>
    </row>
    <row r="492" spans="2:65" s="1" customFormat="1" ht="16.5" customHeight="1">
      <c r="B492" s="146"/>
      <c r="C492" s="147" t="s">
        <v>1084</v>
      </c>
      <c r="D492" s="147" t="s">
        <v>202</v>
      </c>
      <c r="E492" s="148" t="s">
        <v>1467</v>
      </c>
      <c r="F492" s="149" t="s">
        <v>1468</v>
      </c>
      <c r="G492" s="150" t="s">
        <v>499</v>
      </c>
      <c r="H492" s="151">
        <v>620</v>
      </c>
      <c r="I492" s="152"/>
      <c r="J492" s="153">
        <f>ROUND(I492*H492,2)</f>
        <v>0</v>
      </c>
      <c r="K492" s="149" t="s">
        <v>211</v>
      </c>
      <c r="L492" s="31"/>
      <c r="M492" s="154" t="s">
        <v>1</v>
      </c>
      <c r="N492" s="155" t="s">
        <v>46</v>
      </c>
      <c r="O492" s="50"/>
      <c r="P492" s="156">
        <f>O492*H492</f>
        <v>0</v>
      </c>
      <c r="Q492" s="156">
        <v>8.0879999999999994E-2</v>
      </c>
      <c r="R492" s="156">
        <f>Q492*H492</f>
        <v>50.145599999999995</v>
      </c>
      <c r="S492" s="156">
        <v>0</v>
      </c>
      <c r="T492" s="157">
        <f>S492*H492</f>
        <v>0</v>
      </c>
      <c r="AR492" s="17" t="s">
        <v>103</v>
      </c>
      <c r="AT492" s="17" t="s">
        <v>202</v>
      </c>
      <c r="AU492" s="17" t="s">
        <v>99</v>
      </c>
      <c r="AY492" s="17" t="s">
        <v>198</v>
      </c>
      <c r="BE492" s="158">
        <f>IF(N492="základní",J492,0)</f>
        <v>0</v>
      </c>
      <c r="BF492" s="158">
        <f>IF(N492="snížená",J492,0)</f>
        <v>0</v>
      </c>
      <c r="BG492" s="158">
        <f>IF(N492="zákl. přenesená",J492,0)</f>
        <v>0</v>
      </c>
      <c r="BH492" s="158">
        <f>IF(N492="sníž. přenesená",J492,0)</f>
        <v>0</v>
      </c>
      <c r="BI492" s="158">
        <f>IF(N492="nulová",J492,0)</f>
        <v>0</v>
      </c>
      <c r="BJ492" s="17" t="s">
        <v>82</v>
      </c>
      <c r="BK492" s="158">
        <f>ROUND(I492*H492,2)</f>
        <v>0</v>
      </c>
      <c r="BL492" s="17" t="s">
        <v>103</v>
      </c>
      <c r="BM492" s="17" t="s">
        <v>1819</v>
      </c>
    </row>
    <row r="493" spans="2:65" s="12" customFormat="1" ht="11.25">
      <c r="B493" s="159"/>
      <c r="D493" s="160" t="s">
        <v>207</v>
      </c>
      <c r="E493" s="161" t="s">
        <v>1</v>
      </c>
      <c r="F493" s="162" t="s">
        <v>1820</v>
      </c>
      <c r="H493" s="163">
        <v>620</v>
      </c>
      <c r="I493" s="164"/>
      <c r="L493" s="159"/>
      <c r="M493" s="165"/>
      <c r="N493" s="166"/>
      <c r="O493" s="166"/>
      <c r="P493" s="166"/>
      <c r="Q493" s="166"/>
      <c r="R493" s="166"/>
      <c r="S493" s="166"/>
      <c r="T493" s="167"/>
      <c r="AT493" s="161" t="s">
        <v>207</v>
      </c>
      <c r="AU493" s="161" t="s">
        <v>99</v>
      </c>
      <c r="AV493" s="12" t="s">
        <v>84</v>
      </c>
      <c r="AW493" s="12" t="s">
        <v>36</v>
      </c>
      <c r="AX493" s="12" t="s">
        <v>82</v>
      </c>
      <c r="AY493" s="161" t="s">
        <v>198</v>
      </c>
    </row>
    <row r="494" spans="2:65" s="1" customFormat="1" ht="16.5" customHeight="1">
      <c r="B494" s="146"/>
      <c r="C494" s="191" t="s">
        <v>1085</v>
      </c>
      <c r="D494" s="191" t="s">
        <v>329</v>
      </c>
      <c r="E494" s="192" t="s">
        <v>1471</v>
      </c>
      <c r="F494" s="193" t="s">
        <v>1472</v>
      </c>
      <c r="G494" s="194" t="s">
        <v>499</v>
      </c>
      <c r="H494" s="195">
        <v>632.4</v>
      </c>
      <c r="I494" s="196"/>
      <c r="J494" s="197">
        <f>ROUND(I494*H494,2)</f>
        <v>0</v>
      </c>
      <c r="K494" s="193" t="s">
        <v>1</v>
      </c>
      <c r="L494" s="198"/>
      <c r="M494" s="199" t="s">
        <v>1</v>
      </c>
      <c r="N494" s="200" t="s">
        <v>46</v>
      </c>
      <c r="O494" s="50"/>
      <c r="P494" s="156">
        <f>O494*H494</f>
        <v>0</v>
      </c>
      <c r="Q494" s="156">
        <v>5.8000000000000003E-2</v>
      </c>
      <c r="R494" s="156">
        <f>Q494*H494</f>
        <v>36.679200000000002</v>
      </c>
      <c r="S494" s="156">
        <v>0</v>
      </c>
      <c r="T494" s="157">
        <f>S494*H494</f>
        <v>0</v>
      </c>
      <c r="AR494" s="17" t="s">
        <v>250</v>
      </c>
      <c r="AT494" s="17" t="s">
        <v>329</v>
      </c>
      <c r="AU494" s="17" t="s">
        <v>99</v>
      </c>
      <c r="AY494" s="17" t="s">
        <v>198</v>
      </c>
      <c r="BE494" s="158">
        <f>IF(N494="základní",J494,0)</f>
        <v>0</v>
      </c>
      <c r="BF494" s="158">
        <f>IF(N494="snížená",J494,0)</f>
        <v>0</v>
      </c>
      <c r="BG494" s="158">
        <f>IF(N494="zákl. přenesená",J494,0)</f>
        <v>0</v>
      </c>
      <c r="BH494" s="158">
        <f>IF(N494="sníž. přenesená",J494,0)</f>
        <v>0</v>
      </c>
      <c r="BI494" s="158">
        <f>IF(N494="nulová",J494,0)</f>
        <v>0</v>
      </c>
      <c r="BJ494" s="17" t="s">
        <v>82</v>
      </c>
      <c r="BK494" s="158">
        <f>ROUND(I494*H494,2)</f>
        <v>0</v>
      </c>
      <c r="BL494" s="17" t="s">
        <v>103</v>
      </c>
      <c r="BM494" s="17" t="s">
        <v>1821</v>
      </c>
    </row>
    <row r="495" spans="2:65" s="12" customFormat="1" ht="11.25">
      <c r="B495" s="159"/>
      <c r="D495" s="160" t="s">
        <v>207</v>
      </c>
      <c r="E495" s="161" t="s">
        <v>1</v>
      </c>
      <c r="F495" s="162" t="s">
        <v>1820</v>
      </c>
      <c r="H495" s="163">
        <v>620</v>
      </c>
      <c r="I495" s="164"/>
      <c r="L495" s="159"/>
      <c r="M495" s="165"/>
      <c r="N495" s="166"/>
      <c r="O495" s="166"/>
      <c r="P495" s="166"/>
      <c r="Q495" s="166"/>
      <c r="R495" s="166"/>
      <c r="S495" s="166"/>
      <c r="T495" s="167"/>
      <c r="AT495" s="161" t="s">
        <v>207</v>
      </c>
      <c r="AU495" s="161" t="s">
        <v>99</v>
      </c>
      <c r="AV495" s="12" t="s">
        <v>84</v>
      </c>
      <c r="AW495" s="12" t="s">
        <v>36</v>
      </c>
      <c r="AX495" s="12" t="s">
        <v>75</v>
      </c>
      <c r="AY495" s="161" t="s">
        <v>198</v>
      </c>
    </row>
    <row r="496" spans="2:65" s="12" customFormat="1" ht="11.25">
      <c r="B496" s="159"/>
      <c r="D496" s="160" t="s">
        <v>207</v>
      </c>
      <c r="E496" s="161" t="s">
        <v>1</v>
      </c>
      <c r="F496" s="162" t="s">
        <v>1822</v>
      </c>
      <c r="H496" s="163">
        <v>12.4</v>
      </c>
      <c r="I496" s="164"/>
      <c r="L496" s="159"/>
      <c r="M496" s="165"/>
      <c r="N496" s="166"/>
      <c r="O496" s="166"/>
      <c r="P496" s="166"/>
      <c r="Q496" s="166"/>
      <c r="R496" s="166"/>
      <c r="S496" s="166"/>
      <c r="T496" s="167"/>
      <c r="AT496" s="161" t="s">
        <v>207</v>
      </c>
      <c r="AU496" s="161" t="s">
        <v>99</v>
      </c>
      <c r="AV496" s="12" t="s">
        <v>84</v>
      </c>
      <c r="AW496" s="12" t="s">
        <v>36</v>
      </c>
      <c r="AX496" s="12" t="s">
        <v>75</v>
      </c>
      <c r="AY496" s="161" t="s">
        <v>198</v>
      </c>
    </row>
    <row r="497" spans="2:65" s="14" customFormat="1" ht="11.25">
      <c r="B497" s="175"/>
      <c r="D497" s="160" t="s">
        <v>207</v>
      </c>
      <c r="E497" s="176" t="s">
        <v>1</v>
      </c>
      <c r="F497" s="177" t="s">
        <v>227</v>
      </c>
      <c r="H497" s="178">
        <v>632.4</v>
      </c>
      <c r="I497" s="179"/>
      <c r="L497" s="175"/>
      <c r="M497" s="180"/>
      <c r="N497" s="181"/>
      <c r="O497" s="181"/>
      <c r="P497" s="181"/>
      <c r="Q497" s="181"/>
      <c r="R497" s="181"/>
      <c r="S497" s="181"/>
      <c r="T497" s="182"/>
      <c r="AT497" s="176" t="s">
        <v>207</v>
      </c>
      <c r="AU497" s="176" t="s">
        <v>99</v>
      </c>
      <c r="AV497" s="14" t="s">
        <v>103</v>
      </c>
      <c r="AW497" s="14" t="s">
        <v>36</v>
      </c>
      <c r="AX497" s="14" t="s">
        <v>82</v>
      </c>
      <c r="AY497" s="176" t="s">
        <v>198</v>
      </c>
    </row>
    <row r="498" spans="2:65" s="11" customFormat="1" ht="20.85" customHeight="1">
      <c r="B498" s="133"/>
      <c r="D498" s="134" t="s">
        <v>74</v>
      </c>
      <c r="E498" s="144" t="s">
        <v>681</v>
      </c>
      <c r="F498" s="144" t="s">
        <v>682</v>
      </c>
      <c r="I498" s="136"/>
      <c r="J498" s="145">
        <f>BK498</f>
        <v>0</v>
      </c>
      <c r="L498" s="133"/>
      <c r="M498" s="138"/>
      <c r="N498" s="139"/>
      <c r="O498" s="139"/>
      <c r="P498" s="140">
        <f>SUM(P499:P526)</f>
        <v>0</v>
      </c>
      <c r="Q498" s="139"/>
      <c r="R498" s="140">
        <f>SUM(R499:R526)</f>
        <v>3.6120000000000006E-2</v>
      </c>
      <c r="S498" s="139"/>
      <c r="T498" s="141">
        <f>SUM(T499:T526)</f>
        <v>2857.2240000000002</v>
      </c>
      <c r="AR498" s="134" t="s">
        <v>82</v>
      </c>
      <c r="AT498" s="142" t="s">
        <v>74</v>
      </c>
      <c r="AU498" s="142" t="s">
        <v>84</v>
      </c>
      <c r="AY498" s="134" t="s">
        <v>198</v>
      </c>
      <c r="BK498" s="143">
        <f>SUM(BK499:BK526)</f>
        <v>0</v>
      </c>
    </row>
    <row r="499" spans="2:65" s="1" customFormat="1" ht="16.5" customHeight="1">
      <c r="B499" s="146"/>
      <c r="C499" s="147" t="s">
        <v>1490</v>
      </c>
      <c r="D499" s="147" t="s">
        <v>202</v>
      </c>
      <c r="E499" s="148" t="s">
        <v>684</v>
      </c>
      <c r="F499" s="149" t="s">
        <v>685</v>
      </c>
      <c r="G499" s="150" t="s">
        <v>242</v>
      </c>
      <c r="H499" s="151">
        <v>903</v>
      </c>
      <c r="I499" s="152"/>
      <c r="J499" s="153">
        <f>ROUND(I499*H499,2)</f>
        <v>0</v>
      </c>
      <c r="K499" s="149" t="s">
        <v>211</v>
      </c>
      <c r="L499" s="31"/>
      <c r="M499" s="154" t="s">
        <v>1</v>
      </c>
      <c r="N499" s="155" t="s">
        <v>46</v>
      </c>
      <c r="O499" s="50"/>
      <c r="P499" s="156">
        <f>O499*H499</f>
        <v>0</v>
      </c>
      <c r="Q499" s="156">
        <v>4.0000000000000003E-5</v>
      </c>
      <c r="R499" s="156">
        <f>Q499*H499</f>
        <v>3.6120000000000006E-2</v>
      </c>
      <c r="S499" s="156">
        <v>0.10299999999999999</v>
      </c>
      <c r="T499" s="157">
        <f>S499*H499</f>
        <v>93.009</v>
      </c>
      <c r="AR499" s="17" t="s">
        <v>103</v>
      </c>
      <c r="AT499" s="17" t="s">
        <v>202</v>
      </c>
      <c r="AU499" s="17" t="s">
        <v>99</v>
      </c>
      <c r="AY499" s="17" t="s">
        <v>198</v>
      </c>
      <c r="BE499" s="158">
        <f>IF(N499="základní",J499,0)</f>
        <v>0</v>
      </c>
      <c r="BF499" s="158">
        <f>IF(N499="snížená",J499,0)</f>
        <v>0</v>
      </c>
      <c r="BG499" s="158">
        <f>IF(N499="zákl. přenesená",J499,0)</f>
        <v>0</v>
      </c>
      <c r="BH499" s="158">
        <f>IF(N499="sníž. přenesená",J499,0)</f>
        <v>0</v>
      </c>
      <c r="BI499" s="158">
        <f>IF(N499="nulová",J499,0)</f>
        <v>0</v>
      </c>
      <c r="BJ499" s="17" t="s">
        <v>82</v>
      </c>
      <c r="BK499" s="158">
        <f>ROUND(I499*H499,2)</f>
        <v>0</v>
      </c>
      <c r="BL499" s="17" t="s">
        <v>103</v>
      </c>
      <c r="BM499" s="17" t="s">
        <v>686</v>
      </c>
    </row>
    <row r="500" spans="2:65" s="12" customFormat="1" ht="11.25">
      <c r="B500" s="159"/>
      <c r="D500" s="160" t="s">
        <v>207</v>
      </c>
      <c r="E500" s="161" t="s">
        <v>1</v>
      </c>
      <c r="F500" s="162" t="s">
        <v>1823</v>
      </c>
      <c r="H500" s="163">
        <v>815</v>
      </c>
      <c r="I500" s="164"/>
      <c r="L500" s="159"/>
      <c r="M500" s="165"/>
      <c r="N500" s="166"/>
      <c r="O500" s="166"/>
      <c r="P500" s="166"/>
      <c r="Q500" s="166"/>
      <c r="R500" s="166"/>
      <c r="S500" s="166"/>
      <c r="T500" s="167"/>
      <c r="AT500" s="161" t="s">
        <v>207</v>
      </c>
      <c r="AU500" s="161" t="s">
        <v>99</v>
      </c>
      <c r="AV500" s="12" t="s">
        <v>84</v>
      </c>
      <c r="AW500" s="12" t="s">
        <v>36</v>
      </c>
      <c r="AX500" s="12" t="s">
        <v>75</v>
      </c>
      <c r="AY500" s="161" t="s">
        <v>198</v>
      </c>
    </row>
    <row r="501" spans="2:65" s="12" customFormat="1" ht="11.25">
      <c r="B501" s="159"/>
      <c r="D501" s="160" t="s">
        <v>207</v>
      </c>
      <c r="E501" s="161" t="s">
        <v>1</v>
      </c>
      <c r="F501" s="162" t="s">
        <v>1824</v>
      </c>
      <c r="H501" s="163">
        <v>88</v>
      </c>
      <c r="I501" s="164"/>
      <c r="L501" s="159"/>
      <c r="M501" s="165"/>
      <c r="N501" s="166"/>
      <c r="O501" s="166"/>
      <c r="P501" s="166"/>
      <c r="Q501" s="166"/>
      <c r="R501" s="166"/>
      <c r="S501" s="166"/>
      <c r="T501" s="167"/>
      <c r="AT501" s="161" t="s">
        <v>207</v>
      </c>
      <c r="AU501" s="161" t="s">
        <v>99</v>
      </c>
      <c r="AV501" s="12" t="s">
        <v>84</v>
      </c>
      <c r="AW501" s="12" t="s">
        <v>36</v>
      </c>
      <c r="AX501" s="12" t="s">
        <v>75</v>
      </c>
      <c r="AY501" s="161" t="s">
        <v>198</v>
      </c>
    </row>
    <row r="502" spans="2:65" s="14" customFormat="1" ht="11.25">
      <c r="B502" s="175"/>
      <c r="D502" s="160" t="s">
        <v>207</v>
      </c>
      <c r="E502" s="176" t="s">
        <v>1</v>
      </c>
      <c r="F502" s="177" t="s">
        <v>227</v>
      </c>
      <c r="H502" s="178">
        <v>903</v>
      </c>
      <c r="I502" s="179"/>
      <c r="L502" s="175"/>
      <c r="M502" s="180"/>
      <c r="N502" s="181"/>
      <c r="O502" s="181"/>
      <c r="P502" s="181"/>
      <c r="Q502" s="181"/>
      <c r="R502" s="181"/>
      <c r="S502" s="181"/>
      <c r="T502" s="182"/>
      <c r="AT502" s="176" t="s">
        <v>207</v>
      </c>
      <c r="AU502" s="176" t="s">
        <v>99</v>
      </c>
      <c r="AV502" s="14" t="s">
        <v>103</v>
      </c>
      <c r="AW502" s="14" t="s">
        <v>36</v>
      </c>
      <c r="AX502" s="14" t="s">
        <v>82</v>
      </c>
      <c r="AY502" s="176" t="s">
        <v>198</v>
      </c>
    </row>
    <row r="503" spans="2:65" s="1" customFormat="1" ht="16.5" customHeight="1">
      <c r="B503" s="146"/>
      <c r="C503" s="147" t="s">
        <v>1491</v>
      </c>
      <c r="D503" s="147" t="s">
        <v>202</v>
      </c>
      <c r="E503" s="148" t="s">
        <v>690</v>
      </c>
      <c r="F503" s="149" t="s">
        <v>691</v>
      </c>
      <c r="G503" s="150" t="s">
        <v>242</v>
      </c>
      <c r="H503" s="151">
        <v>815</v>
      </c>
      <c r="I503" s="152"/>
      <c r="J503" s="153">
        <f>ROUND(I503*H503,2)</f>
        <v>0</v>
      </c>
      <c r="K503" s="149" t="s">
        <v>211</v>
      </c>
      <c r="L503" s="31"/>
      <c r="M503" s="154" t="s">
        <v>1</v>
      </c>
      <c r="N503" s="155" t="s">
        <v>46</v>
      </c>
      <c r="O503" s="50"/>
      <c r="P503" s="156">
        <f>O503*H503</f>
        <v>0</v>
      </c>
      <c r="Q503" s="156">
        <v>0</v>
      </c>
      <c r="R503" s="156">
        <f>Q503*H503</f>
        <v>0</v>
      </c>
      <c r="S503" s="156">
        <v>0.316</v>
      </c>
      <c r="T503" s="157">
        <f>S503*H503</f>
        <v>257.54000000000002</v>
      </c>
      <c r="AR503" s="17" t="s">
        <v>103</v>
      </c>
      <c r="AT503" s="17" t="s">
        <v>202</v>
      </c>
      <c r="AU503" s="17" t="s">
        <v>99</v>
      </c>
      <c r="AY503" s="17" t="s">
        <v>198</v>
      </c>
      <c r="BE503" s="158">
        <f>IF(N503="základní",J503,0)</f>
        <v>0</v>
      </c>
      <c r="BF503" s="158">
        <f>IF(N503="snížená",J503,0)</f>
        <v>0</v>
      </c>
      <c r="BG503" s="158">
        <f>IF(N503="zákl. přenesená",J503,0)</f>
        <v>0</v>
      </c>
      <c r="BH503" s="158">
        <f>IF(N503="sníž. přenesená",J503,0)</f>
        <v>0</v>
      </c>
      <c r="BI503" s="158">
        <f>IF(N503="nulová",J503,0)</f>
        <v>0</v>
      </c>
      <c r="BJ503" s="17" t="s">
        <v>82</v>
      </c>
      <c r="BK503" s="158">
        <f>ROUND(I503*H503,2)</f>
        <v>0</v>
      </c>
      <c r="BL503" s="17" t="s">
        <v>103</v>
      </c>
      <c r="BM503" s="17" t="s">
        <v>692</v>
      </c>
    </row>
    <row r="504" spans="2:65" s="13" customFormat="1" ht="11.25">
      <c r="B504" s="168"/>
      <c r="D504" s="160" t="s">
        <v>207</v>
      </c>
      <c r="E504" s="169" t="s">
        <v>1</v>
      </c>
      <c r="F504" s="170" t="s">
        <v>399</v>
      </c>
      <c r="H504" s="169" t="s">
        <v>1</v>
      </c>
      <c r="I504" s="171"/>
      <c r="L504" s="168"/>
      <c r="M504" s="172"/>
      <c r="N504" s="173"/>
      <c r="O504" s="173"/>
      <c r="P504" s="173"/>
      <c r="Q504" s="173"/>
      <c r="R504" s="173"/>
      <c r="S504" s="173"/>
      <c r="T504" s="174"/>
      <c r="AT504" s="169" t="s">
        <v>207</v>
      </c>
      <c r="AU504" s="169" t="s">
        <v>99</v>
      </c>
      <c r="AV504" s="13" t="s">
        <v>82</v>
      </c>
      <c r="AW504" s="13" t="s">
        <v>36</v>
      </c>
      <c r="AX504" s="13" t="s">
        <v>75</v>
      </c>
      <c r="AY504" s="169" t="s">
        <v>198</v>
      </c>
    </row>
    <row r="505" spans="2:65" s="12" customFormat="1" ht="11.25">
      <c r="B505" s="159"/>
      <c r="D505" s="160" t="s">
        <v>207</v>
      </c>
      <c r="E505" s="161" t="s">
        <v>1</v>
      </c>
      <c r="F505" s="162" t="s">
        <v>1823</v>
      </c>
      <c r="H505" s="163">
        <v>815</v>
      </c>
      <c r="I505" s="164"/>
      <c r="L505" s="159"/>
      <c r="M505" s="165"/>
      <c r="N505" s="166"/>
      <c r="O505" s="166"/>
      <c r="P505" s="166"/>
      <c r="Q505" s="166"/>
      <c r="R505" s="166"/>
      <c r="S505" s="166"/>
      <c r="T505" s="167"/>
      <c r="AT505" s="161" t="s">
        <v>207</v>
      </c>
      <c r="AU505" s="161" t="s">
        <v>99</v>
      </c>
      <c r="AV505" s="12" t="s">
        <v>84</v>
      </c>
      <c r="AW505" s="12" t="s">
        <v>36</v>
      </c>
      <c r="AX505" s="12" t="s">
        <v>82</v>
      </c>
      <c r="AY505" s="161" t="s">
        <v>198</v>
      </c>
    </row>
    <row r="506" spans="2:65" s="1" customFormat="1" ht="16.5" customHeight="1">
      <c r="B506" s="146"/>
      <c r="C506" s="147" t="s">
        <v>1492</v>
      </c>
      <c r="D506" s="147" t="s">
        <v>202</v>
      </c>
      <c r="E506" s="148" t="s">
        <v>694</v>
      </c>
      <c r="F506" s="149" t="s">
        <v>695</v>
      </c>
      <c r="G506" s="150" t="s">
        <v>242</v>
      </c>
      <c r="H506" s="151">
        <v>2957.5</v>
      </c>
      <c r="I506" s="152"/>
      <c r="J506" s="153">
        <f>ROUND(I506*H506,2)</f>
        <v>0</v>
      </c>
      <c r="K506" s="149" t="s">
        <v>211</v>
      </c>
      <c r="L506" s="31"/>
      <c r="M506" s="154" t="s">
        <v>1</v>
      </c>
      <c r="N506" s="155" t="s">
        <v>46</v>
      </c>
      <c r="O506" s="50"/>
      <c r="P506" s="156">
        <f>O506*H506</f>
        <v>0</v>
      </c>
      <c r="Q506" s="156">
        <v>0</v>
      </c>
      <c r="R506" s="156">
        <f>Q506*H506</f>
        <v>0</v>
      </c>
      <c r="S506" s="156">
        <v>0.32</v>
      </c>
      <c r="T506" s="157">
        <f>S506*H506</f>
        <v>946.4</v>
      </c>
      <c r="AR506" s="17" t="s">
        <v>103</v>
      </c>
      <c r="AT506" s="17" t="s">
        <v>202</v>
      </c>
      <c r="AU506" s="17" t="s">
        <v>99</v>
      </c>
      <c r="AY506" s="17" t="s">
        <v>198</v>
      </c>
      <c r="BE506" s="158">
        <f>IF(N506="základní",J506,0)</f>
        <v>0</v>
      </c>
      <c r="BF506" s="158">
        <f>IF(N506="snížená",J506,0)</f>
        <v>0</v>
      </c>
      <c r="BG506" s="158">
        <f>IF(N506="zákl. přenesená",J506,0)</f>
        <v>0</v>
      </c>
      <c r="BH506" s="158">
        <f>IF(N506="sníž. přenesená",J506,0)</f>
        <v>0</v>
      </c>
      <c r="BI506" s="158">
        <f>IF(N506="nulová",J506,0)</f>
        <v>0</v>
      </c>
      <c r="BJ506" s="17" t="s">
        <v>82</v>
      </c>
      <c r="BK506" s="158">
        <f>ROUND(I506*H506,2)</f>
        <v>0</v>
      </c>
      <c r="BL506" s="17" t="s">
        <v>103</v>
      </c>
      <c r="BM506" s="17" t="s">
        <v>696</v>
      </c>
    </row>
    <row r="507" spans="2:65" s="12" customFormat="1" ht="11.25">
      <c r="B507" s="159"/>
      <c r="D507" s="160" t="s">
        <v>207</v>
      </c>
      <c r="E507" s="161" t="s">
        <v>1</v>
      </c>
      <c r="F507" s="162" t="s">
        <v>1825</v>
      </c>
      <c r="H507" s="163">
        <v>2372</v>
      </c>
      <c r="I507" s="164"/>
      <c r="L507" s="159"/>
      <c r="M507" s="165"/>
      <c r="N507" s="166"/>
      <c r="O507" s="166"/>
      <c r="P507" s="166"/>
      <c r="Q507" s="166"/>
      <c r="R507" s="166"/>
      <c r="S507" s="166"/>
      <c r="T507" s="167"/>
      <c r="AT507" s="161" t="s">
        <v>207</v>
      </c>
      <c r="AU507" s="161" t="s">
        <v>99</v>
      </c>
      <c r="AV507" s="12" t="s">
        <v>84</v>
      </c>
      <c r="AW507" s="12" t="s">
        <v>36</v>
      </c>
      <c r="AX507" s="12" t="s">
        <v>75</v>
      </c>
      <c r="AY507" s="161" t="s">
        <v>198</v>
      </c>
    </row>
    <row r="508" spans="2:65" s="12" customFormat="1" ht="11.25">
      <c r="B508" s="159"/>
      <c r="D508" s="160" t="s">
        <v>207</v>
      </c>
      <c r="E508" s="161" t="s">
        <v>1</v>
      </c>
      <c r="F508" s="162" t="s">
        <v>1826</v>
      </c>
      <c r="H508" s="163">
        <v>585.5</v>
      </c>
      <c r="I508" s="164"/>
      <c r="L508" s="159"/>
      <c r="M508" s="165"/>
      <c r="N508" s="166"/>
      <c r="O508" s="166"/>
      <c r="P508" s="166"/>
      <c r="Q508" s="166"/>
      <c r="R508" s="166"/>
      <c r="S508" s="166"/>
      <c r="T508" s="167"/>
      <c r="AT508" s="161" t="s">
        <v>207</v>
      </c>
      <c r="AU508" s="161" t="s">
        <v>99</v>
      </c>
      <c r="AV508" s="12" t="s">
        <v>84</v>
      </c>
      <c r="AW508" s="12" t="s">
        <v>36</v>
      </c>
      <c r="AX508" s="12" t="s">
        <v>75</v>
      </c>
      <c r="AY508" s="161" t="s">
        <v>198</v>
      </c>
    </row>
    <row r="509" spans="2:65" s="14" customFormat="1" ht="11.25">
      <c r="B509" s="175"/>
      <c r="D509" s="160" t="s">
        <v>207</v>
      </c>
      <c r="E509" s="176" t="s">
        <v>1</v>
      </c>
      <c r="F509" s="177" t="s">
        <v>227</v>
      </c>
      <c r="H509" s="178">
        <v>2957.5</v>
      </c>
      <c r="I509" s="179"/>
      <c r="L509" s="175"/>
      <c r="M509" s="180"/>
      <c r="N509" s="181"/>
      <c r="O509" s="181"/>
      <c r="P509" s="181"/>
      <c r="Q509" s="181"/>
      <c r="R509" s="181"/>
      <c r="S509" s="181"/>
      <c r="T509" s="182"/>
      <c r="AT509" s="176" t="s">
        <v>207</v>
      </c>
      <c r="AU509" s="176" t="s">
        <v>99</v>
      </c>
      <c r="AV509" s="14" t="s">
        <v>103</v>
      </c>
      <c r="AW509" s="14" t="s">
        <v>36</v>
      </c>
      <c r="AX509" s="14" t="s">
        <v>82</v>
      </c>
      <c r="AY509" s="176" t="s">
        <v>198</v>
      </c>
    </row>
    <row r="510" spans="2:65" s="1" customFormat="1" ht="16.5" customHeight="1">
      <c r="B510" s="146"/>
      <c r="C510" s="147" t="s">
        <v>1493</v>
      </c>
      <c r="D510" s="147" t="s">
        <v>202</v>
      </c>
      <c r="E510" s="148" t="s">
        <v>699</v>
      </c>
      <c r="F510" s="149" t="s">
        <v>700</v>
      </c>
      <c r="G510" s="150" t="s">
        <v>242</v>
      </c>
      <c r="H510" s="151">
        <v>3187</v>
      </c>
      <c r="I510" s="152"/>
      <c r="J510" s="153">
        <f>ROUND(I510*H510,2)</f>
        <v>0</v>
      </c>
      <c r="K510" s="149" t="s">
        <v>211</v>
      </c>
      <c r="L510" s="31"/>
      <c r="M510" s="154" t="s">
        <v>1</v>
      </c>
      <c r="N510" s="155" t="s">
        <v>46</v>
      </c>
      <c r="O510" s="50"/>
      <c r="P510" s="156">
        <f>O510*H510</f>
        <v>0</v>
      </c>
      <c r="Q510" s="156">
        <v>0</v>
      </c>
      <c r="R510" s="156">
        <f>Q510*H510</f>
        <v>0</v>
      </c>
      <c r="S510" s="156">
        <v>0.44</v>
      </c>
      <c r="T510" s="157">
        <f>S510*H510</f>
        <v>1402.28</v>
      </c>
      <c r="AR510" s="17" t="s">
        <v>103</v>
      </c>
      <c r="AT510" s="17" t="s">
        <v>202</v>
      </c>
      <c r="AU510" s="17" t="s">
        <v>99</v>
      </c>
      <c r="AY510" s="17" t="s">
        <v>198</v>
      </c>
      <c r="BE510" s="158">
        <f>IF(N510="základní",J510,0)</f>
        <v>0</v>
      </c>
      <c r="BF510" s="158">
        <f>IF(N510="snížená",J510,0)</f>
        <v>0</v>
      </c>
      <c r="BG510" s="158">
        <f>IF(N510="zákl. přenesená",J510,0)</f>
        <v>0</v>
      </c>
      <c r="BH510" s="158">
        <f>IF(N510="sníž. přenesená",J510,0)</f>
        <v>0</v>
      </c>
      <c r="BI510" s="158">
        <f>IF(N510="nulová",J510,0)</f>
        <v>0</v>
      </c>
      <c r="BJ510" s="17" t="s">
        <v>82</v>
      </c>
      <c r="BK510" s="158">
        <f>ROUND(I510*H510,2)</f>
        <v>0</v>
      </c>
      <c r="BL510" s="17" t="s">
        <v>103</v>
      </c>
      <c r="BM510" s="17" t="s">
        <v>701</v>
      </c>
    </row>
    <row r="511" spans="2:65" s="13" customFormat="1" ht="11.25">
      <c r="B511" s="168"/>
      <c r="D511" s="160" t="s">
        <v>207</v>
      </c>
      <c r="E511" s="169" t="s">
        <v>1</v>
      </c>
      <c r="F511" s="170" t="s">
        <v>702</v>
      </c>
      <c r="H511" s="169" t="s">
        <v>1</v>
      </c>
      <c r="I511" s="171"/>
      <c r="L511" s="168"/>
      <c r="M511" s="172"/>
      <c r="N511" s="173"/>
      <c r="O511" s="173"/>
      <c r="P511" s="173"/>
      <c r="Q511" s="173"/>
      <c r="R511" s="173"/>
      <c r="S511" s="173"/>
      <c r="T511" s="174"/>
      <c r="AT511" s="169" t="s">
        <v>207</v>
      </c>
      <c r="AU511" s="169" t="s">
        <v>99</v>
      </c>
      <c r="AV511" s="13" t="s">
        <v>82</v>
      </c>
      <c r="AW511" s="13" t="s">
        <v>36</v>
      </c>
      <c r="AX511" s="13" t="s">
        <v>75</v>
      </c>
      <c r="AY511" s="169" t="s">
        <v>198</v>
      </c>
    </row>
    <row r="512" spans="2:65" s="12" customFormat="1" ht="11.25">
      <c r="B512" s="159"/>
      <c r="D512" s="160" t="s">
        <v>207</v>
      </c>
      <c r="E512" s="161" t="s">
        <v>1</v>
      </c>
      <c r="F512" s="162" t="s">
        <v>1827</v>
      </c>
      <c r="H512" s="163">
        <v>815</v>
      </c>
      <c r="I512" s="164"/>
      <c r="L512" s="159"/>
      <c r="M512" s="165"/>
      <c r="N512" s="166"/>
      <c r="O512" s="166"/>
      <c r="P512" s="166"/>
      <c r="Q512" s="166"/>
      <c r="R512" s="166"/>
      <c r="S512" s="166"/>
      <c r="T512" s="167"/>
      <c r="AT512" s="161" t="s">
        <v>207</v>
      </c>
      <c r="AU512" s="161" t="s">
        <v>99</v>
      </c>
      <c r="AV512" s="12" t="s">
        <v>84</v>
      </c>
      <c r="AW512" s="12" t="s">
        <v>36</v>
      </c>
      <c r="AX512" s="12" t="s">
        <v>75</v>
      </c>
      <c r="AY512" s="161" t="s">
        <v>198</v>
      </c>
    </row>
    <row r="513" spans="2:65" s="12" customFormat="1" ht="11.25">
      <c r="B513" s="159"/>
      <c r="D513" s="160" t="s">
        <v>207</v>
      </c>
      <c r="E513" s="161" t="s">
        <v>1</v>
      </c>
      <c r="F513" s="162" t="s">
        <v>1828</v>
      </c>
      <c r="H513" s="163">
        <v>2372</v>
      </c>
      <c r="I513" s="164"/>
      <c r="L513" s="159"/>
      <c r="M513" s="165"/>
      <c r="N513" s="166"/>
      <c r="O513" s="166"/>
      <c r="P513" s="166"/>
      <c r="Q513" s="166"/>
      <c r="R513" s="166"/>
      <c r="S513" s="166"/>
      <c r="T513" s="167"/>
      <c r="AT513" s="161" t="s">
        <v>207</v>
      </c>
      <c r="AU513" s="161" t="s">
        <v>99</v>
      </c>
      <c r="AV513" s="12" t="s">
        <v>84</v>
      </c>
      <c r="AW513" s="12" t="s">
        <v>36</v>
      </c>
      <c r="AX513" s="12" t="s">
        <v>75</v>
      </c>
      <c r="AY513" s="161" t="s">
        <v>198</v>
      </c>
    </row>
    <row r="514" spans="2:65" s="14" customFormat="1" ht="11.25">
      <c r="B514" s="175"/>
      <c r="D514" s="160" t="s">
        <v>207</v>
      </c>
      <c r="E514" s="176" t="s">
        <v>1</v>
      </c>
      <c r="F514" s="177" t="s">
        <v>227</v>
      </c>
      <c r="H514" s="178">
        <v>3187</v>
      </c>
      <c r="I514" s="179"/>
      <c r="L514" s="175"/>
      <c r="M514" s="180"/>
      <c r="N514" s="181"/>
      <c r="O514" s="181"/>
      <c r="P514" s="181"/>
      <c r="Q514" s="181"/>
      <c r="R514" s="181"/>
      <c r="S514" s="181"/>
      <c r="T514" s="182"/>
      <c r="AT514" s="176" t="s">
        <v>207</v>
      </c>
      <c r="AU514" s="176" t="s">
        <v>99</v>
      </c>
      <c r="AV514" s="14" t="s">
        <v>103</v>
      </c>
      <c r="AW514" s="14" t="s">
        <v>36</v>
      </c>
      <c r="AX514" s="14" t="s">
        <v>82</v>
      </c>
      <c r="AY514" s="176" t="s">
        <v>198</v>
      </c>
    </row>
    <row r="515" spans="2:65" s="1" customFormat="1" ht="16.5" customHeight="1">
      <c r="B515" s="146"/>
      <c r="C515" s="147" t="s">
        <v>1829</v>
      </c>
      <c r="D515" s="147" t="s">
        <v>202</v>
      </c>
      <c r="E515" s="148" t="s">
        <v>706</v>
      </c>
      <c r="F515" s="149" t="s">
        <v>707</v>
      </c>
      <c r="G515" s="150" t="s">
        <v>242</v>
      </c>
      <c r="H515" s="151">
        <v>143.5</v>
      </c>
      <c r="I515" s="152"/>
      <c r="J515" s="153">
        <f>ROUND(I515*H515,2)</f>
        <v>0</v>
      </c>
      <c r="K515" s="149" t="s">
        <v>211</v>
      </c>
      <c r="L515" s="31"/>
      <c r="M515" s="154" t="s">
        <v>1</v>
      </c>
      <c r="N515" s="155" t="s">
        <v>46</v>
      </c>
      <c r="O515" s="50"/>
      <c r="P515" s="156">
        <f>O515*H515</f>
        <v>0</v>
      </c>
      <c r="Q515" s="156">
        <v>0</v>
      </c>
      <c r="R515" s="156">
        <f>Q515*H515</f>
        <v>0</v>
      </c>
      <c r="S515" s="156">
        <v>0.26</v>
      </c>
      <c r="T515" s="157">
        <f>S515*H515</f>
        <v>37.31</v>
      </c>
      <c r="AR515" s="17" t="s">
        <v>103</v>
      </c>
      <c r="AT515" s="17" t="s">
        <v>202</v>
      </c>
      <c r="AU515" s="17" t="s">
        <v>99</v>
      </c>
      <c r="AY515" s="17" t="s">
        <v>198</v>
      </c>
      <c r="BE515" s="158">
        <f>IF(N515="základní",J515,0)</f>
        <v>0</v>
      </c>
      <c r="BF515" s="158">
        <f>IF(N515="snížená",J515,0)</f>
        <v>0</v>
      </c>
      <c r="BG515" s="158">
        <f>IF(N515="zákl. přenesená",J515,0)</f>
        <v>0</v>
      </c>
      <c r="BH515" s="158">
        <f>IF(N515="sníž. přenesená",J515,0)</f>
        <v>0</v>
      </c>
      <c r="BI515" s="158">
        <f>IF(N515="nulová",J515,0)</f>
        <v>0</v>
      </c>
      <c r="BJ515" s="17" t="s">
        <v>82</v>
      </c>
      <c r="BK515" s="158">
        <f>ROUND(I515*H515,2)</f>
        <v>0</v>
      </c>
      <c r="BL515" s="17" t="s">
        <v>103</v>
      </c>
      <c r="BM515" s="17" t="s">
        <v>708</v>
      </c>
    </row>
    <row r="516" spans="2:65" s="12" customFormat="1" ht="22.5">
      <c r="B516" s="159"/>
      <c r="D516" s="160" t="s">
        <v>207</v>
      </c>
      <c r="E516" s="161" t="s">
        <v>1</v>
      </c>
      <c r="F516" s="162" t="s">
        <v>1830</v>
      </c>
      <c r="H516" s="163">
        <v>143.5</v>
      </c>
      <c r="I516" s="164"/>
      <c r="L516" s="159"/>
      <c r="M516" s="165"/>
      <c r="N516" s="166"/>
      <c r="O516" s="166"/>
      <c r="P516" s="166"/>
      <c r="Q516" s="166"/>
      <c r="R516" s="166"/>
      <c r="S516" s="166"/>
      <c r="T516" s="167"/>
      <c r="AT516" s="161" t="s">
        <v>207</v>
      </c>
      <c r="AU516" s="161" t="s">
        <v>99</v>
      </c>
      <c r="AV516" s="12" t="s">
        <v>84</v>
      </c>
      <c r="AW516" s="12" t="s">
        <v>36</v>
      </c>
      <c r="AX516" s="12" t="s">
        <v>82</v>
      </c>
      <c r="AY516" s="161" t="s">
        <v>198</v>
      </c>
    </row>
    <row r="517" spans="2:65" s="1" customFormat="1" ht="16.5" customHeight="1">
      <c r="B517" s="146"/>
      <c r="C517" s="147" t="s">
        <v>1831</v>
      </c>
      <c r="D517" s="147" t="s">
        <v>202</v>
      </c>
      <c r="E517" s="148" t="s">
        <v>711</v>
      </c>
      <c r="F517" s="149" t="s">
        <v>712</v>
      </c>
      <c r="G517" s="150" t="s">
        <v>242</v>
      </c>
      <c r="H517" s="151">
        <v>320</v>
      </c>
      <c r="I517" s="152"/>
      <c r="J517" s="153">
        <f>ROUND(I517*H517,2)</f>
        <v>0</v>
      </c>
      <c r="K517" s="149" t="s">
        <v>211</v>
      </c>
      <c r="L517" s="31"/>
      <c r="M517" s="154" t="s">
        <v>1</v>
      </c>
      <c r="N517" s="155" t="s">
        <v>46</v>
      </c>
      <c r="O517" s="50"/>
      <c r="P517" s="156">
        <f>O517*H517</f>
        <v>0</v>
      </c>
      <c r="Q517" s="156">
        <v>0</v>
      </c>
      <c r="R517" s="156">
        <f>Q517*H517</f>
        <v>0</v>
      </c>
      <c r="S517" s="156">
        <v>0.28999999999999998</v>
      </c>
      <c r="T517" s="157">
        <f>S517*H517</f>
        <v>92.8</v>
      </c>
      <c r="AR517" s="17" t="s">
        <v>103</v>
      </c>
      <c r="AT517" s="17" t="s">
        <v>202</v>
      </c>
      <c r="AU517" s="17" t="s">
        <v>99</v>
      </c>
      <c r="AY517" s="17" t="s">
        <v>198</v>
      </c>
      <c r="BE517" s="158">
        <f>IF(N517="základní",J517,0)</f>
        <v>0</v>
      </c>
      <c r="BF517" s="158">
        <f>IF(N517="snížená",J517,0)</f>
        <v>0</v>
      </c>
      <c r="BG517" s="158">
        <f>IF(N517="zákl. přenesená",J517,0)</f>
        <v>0</v>
      </c>
      <c r="BH517" s="158">
        <f>IF(N517="sníž. přenesená",J517,0)</f>
        <v>0</v>
      </c>
      <c r="BI517" s="158">
        <f>IF(N517="nulová",J517,0)</f>
        <v>0</v>
      </c>
      <c r="BJ517" s="17" t="s">
        <v>82</v>
      </c>
      <c r="BK517" s="158">
        <f>ROUND(I517*H517,2)</f>
        <v>0</v>
      </c>
      <c r="BL517" s="17" t="s">
        <v>103</v>
      </c>
      <c r="BM517" s="17" t="s">
        <v>713</v>
      </c>
    </row>
    <row r="518" spans="2:65" s="13" customFormat="1" ht="11.25">
      <c r="B518" s="168"/>
      <c r="D518" s="160" t="s">
        <v>207</v>
      </c>
      <c r="E518" s="169" t="s">
        <v>1</v>
      </c>
      <c r="F518" s="170" t="s">
        <v>399</v>
      </c>
      <c r="H518" s="169" t="s">
        <v>1</v>
      </c>
      <c r="I518" s="171"/>
      <c r="L518" s="168"/>
      <c r="M518" s="172"/>
      <c r="N518" s="173"/>
      <c r="O518" s="173"/>
      <c r="P518" s="173"/>
      <c r="Q518" s="173"/>
      <c r="R518" s="173"/>
      <c r="S518" s="173"/>
      <c r="T518" s="174"/>
      <c r="AT518" s="169" t="s">
        <v>207</v>
      </c>
      <c r="AU518" s="169" t="s">
        <v>99</v>
      </c>
      <c r="AV518" s="13" t="s">
        <v>82</v>
      </c>
      <c r="AW518" s="13" t="s">
        <v>36</v>
      </c>
      <c r="AX518" s="13" t="s">
        <v>75</v>
      </c>
      <c r="AY518" s="169" t="s">
        <v>198</v>
      </c>
    </row>
    <row r="519" spans="2:65" s="12" customFormat="1" ht="11.25">
      <c r="B519" s="159"/>
      <c r="D519" s="160" t="s">
        <v>207</v>
      </c>
      <c r="E519" s="161" t="s">
        <v>1</v>
      </c>
      <c r="F519" s="162" t="s">
        <v>1832</v>
      </c>
      <c r="H519" s="163">
        <v>143.5</v>
      </c>
      <c r="I519" s="164"/>
      <c r="L519" s="159"/>
      <c r="M519" s="165"/>
      <c r="N519" s="166"/>
      <c r="O519" s="166"/>
      <c r="P519" s="166"/>
      <c r="Q519" s="166"/>
      <c r="R519" s="166"/>
      <c r="S519" s="166"/>
      <c r="T519" s="167"/>
      <c r="AT519" s="161" t="s">
        <v>207</v>
      </c>
      <c r="AU519" s="161" t="s">
        <v>99</v>
      </c>
      <c r="AV519" s="12" t="s">
        <v>84</v>
      </c>
      <c r="AW519" s="12" t="s">
        <v>36</v>
      </c>
      <c r="AX519" s="12" t="s">
        <v>75</v>
      </c>
      <c r="AY519" s="161" t="s">
        <v>198</v>
      </c>
    </row>
    <row r="520" spans="2:65" s="13" customFormat="1" ht="11.25">
      <c r="B520" s="168"/>
      <c r="D520" s="160" t="s">
        <v>207</v>
      </c>
      <c r="E520" s="169" t="s">
        <v>1</v>
      </c>
      <c r="F520" s="170" t="s">
        <v>407</v>
      </c>
      <c r="H520" s="169" t="s">
        <v>1</v>
      </c>
      <c r="I520" s="171"/>
      <c r="L520" s="168"/>
      <c r="M520" s="172"/>
      <c r="N520" s="173"/>
      <c r="O520" s="173"/>
      <c r="P520" s="173"/>
      <c r="Q520" s="173"/>
      <c r="R520" s="173"/>
      <c r="S520" s="173"/>
      <c r="T520" s="174"/>
      <c r="AT520" s="169" t="s">
        <v>207</v>
      </c>
      <c r="AU520" s="169" t="s">
        <v>99</v>
      </c>
      <c r="AV520" s="13" t="s">
        <v>82</v>
      </c>
      <c r="AW520" s="13" t="s">
        <v>36</v>
      </c>
      <c r="AX520" s="13" t="s">
        <v>75</v>
      </c>
      <c r="AY520" s="169" t="s">
        <v>198</v>
      </c>
    </row>
    <row r="521" spans="2:65" s="12" customFormat="1" ht="11.25">
      <c r="B521" s="159"/>
      <c r="D521" s="160" t="s">
        <v>207</v>
      </c>
      <c r="E521" s="161" t="s">
        <v>1</v>
      </c>
      <c r="F521" s="162" t="s">
        <v>1833</v>
      </c>
      <c r="H521" s="163">
        <v>176.5</v>
      </c>
      <c r="I521" s="164"/>
      <c r="L521" s="159"/>
      <c r="M521" s="165"/>
      <c r="N521" s="166"/>
      <c r="O521" s="166"/>
      <c r="P521" s="166"/>
      <c r="Q521" s="166"/>
      <c r="R521" s="166"/>
      <c r="S521" s="166"/>
      <c r="T521" s="167"/>
      <c r="AT521" s="161" t="s">
        <v>207</v>
      </c>
      <c r="AU521" s="161" t="s">
        <v>99</v>
      </c>
      <c r="AV521" s="12" t="s">
        <v>84</v>
      </c>
      <c r="AW521" s="12" t="s">
        <v>36</v>
      </c>
      <c r="AX521" s="12" t="s">
        <v>75</v>
      </c>
      <c r="AY521" s="161" t="s">
        <v>198</v>
      </c>
    </row>
    <row r="522" spans="2:65" s="14" customFormat="1" ht="11.25">
      <c r="B522" s="175"/>
      <c r="D522" s="160" t="s">
        <v>207</v>
      </c>
      <c r="E522" s="176" t="s">
        <v>1</v>
      </c>
      <c r="F522" s="177" t="s">
        <v>227</v>
      </c>
      <c r="H522" s="178">
        <v>320</v>
      </c>
      <c r="I522" s="179"/>
      <c r="L522" s="175"/>
      <c r="M522" s="180"/>
      <c r="N522" s="181"/>
      <c r="O522" s="181"/>
      <c r="P522" s="181"/>
      <c r="Q522" s="181"/>
      <c r="R522" s="181"/>
      <c r="S522" s="181"/>
      <c r="T522" s="182"/>
      <c r="AT522" s="176" t="s">
        <v>207</v>
      </c>
      <c r="AU522" s="176" t="s">
        <v>99</v>
      </c>
      <c r="AV522" s="14" t="s">
        <v>103</v>
      </c>
      <c r="AW522" s="14" t="s">
        <v>36</v>
      </c>
      <c r="AX522" s="14" t="s">
        <v>82</v>
      </c>
      <c r="AY522" s="176" t="s">
        <v>198</v>
      </c>
    </row>
    <row r="523" spans="2:65" s="1" customFormat="1" ht="16.5" customHeight="1">
      <c r="B523" s="146"/>
      <c r="C523" s="147" t="s">
        <v>1834</v>
      </c>
      <c r="D523" s="147" t="s">
        <v>202</v>
      </c>
      <c r="E523" s="148" t="s">
        <v>721</v>
      </c>
      <c r="F523" s="149" t="s">
        <v>722</v>
      </c>
      <c r="G523" s="150" t="s">
        <v>499</v>
      </c>
      <c r="H523" s="151">
        <v>133</v>
      </c>
      <c r="I523" s="152"/>
      <c r="J523" s="153">
        <f>ROUND(I523*H523,2)</f>
        <v>0</v>
      </c>
      <c r="K523" s="149" t="s">
        <v>211</v>
      </c>
      <c r="L523" s="31"/>
      <c r="M523" s="154" t="s">
        <v>1</v>
      </c>
      <c r="N523" s="155" t="s">
        <v>46</v>
      </c>
      <c r="O523" s="50"/>
      <c r="P523" s="156">
        <f>O523*H523</f>
        <v>0</v>
      </c>
      <c r="Q523" s="156">
        <v>0</v>
      </c>
      <c r="R523" s="156">
        <f>Q523*H523</f>
        <v>0</v>
      </c>
      <c r="S523" s="156">
        <v>0.20499999999999999</v>
      </c>
      <c r="T523" s="157">
        <f>S523*H523</f>
        <v>27.264999999999997</v>
      </c>
      <c r="AR523" s="17" t="s">
        <v>103</v>
      </c>
      <c r="AT523" s="17" t="s">
        <v>202</v>
      </c>
      <c r="AU523" s="17" t="s">
        <v>99</v>
      </c>
      <c r="AY523" s="17" t="s">
        <v>198</v>
      </c>
      <c r="BE523" s="158">
        <f>IF(N523="základní",J523,0)</f>
        <v>0</v>
      </c>
      <c r="BF523" s="158">
        <f>IF(N523="snížená",J523,0)</f>
        <v>0</v>
      </c>
      <c r="BG523" s="158">
        <f>IF(N523="zákl. přenesená",J523,0)</f>
        <v>0</v>
      </c>
      <c r="BH523" s="158">
        <f>IF(N523="sníž. přenesená",J523,0)</f>
        <v>0</v>
      </c>
      <c r="BI523" s="158">
        <f>IF(N523="nulová",J523,0)</f>
        <v>0</v>
      </c>
      <c r="BJ523" s="17" t="s">
        <v>82</v>
      </c>
      <c r="BK523" s="158">
        <f>ROUND(I523*H523,2)</f>
        <v>0</v>
      </c>
      <c r="BL523" s="17" t="s">
        <v>103</v>
      </c>
      <c r="BM523" s="17" t="s">
        <v>723</v>
      </c>
    </row>
    <row r="524" spans="2:65" s="12" customFormat="1" ht="11.25">
      <c r="B524" s="159"/>
      <c r="D524" s="160" t="s">
        <v>207</v>
      </c>
      <c r="E524" s="161" t="s">
        <v>1</v>
      </c>
      <c r="F524" s="162" t="s">
        <v>1835</v>
      </c>
      <c r="H524" s="163">
        <v>133</v>
      </c>
      <c r="I524" s="164"/>
      <c r="L524" s="159"/>
      <c r="M524" s="165"/>
      <c r="N524" s="166"/>
      <c r="O524" s="166"/>
      <c r="P524" s="166"/>
      <c r="Q524" s="166"/>
      <c r="R524" s="166"/>
      <c r="S524" s="166"/>
      <c r="T524" s="167"/>
      <c r="AT524" s="161" t="s">
        <v>207</v>
      </c>
      <c r="AU524" s="161" t="s">
        <v>99</v>
      </c>
      <c r="AV524" s="12" t="s">
        <v>84</v>
      </c>
      <c r="AW524" s="12" t="s">
        <v>36</v>
      </c>
      <c r="AX524" s="12" t="s">
        <v>82</v>
      </c>
      <c r="AY524" s="161" t="s">
        <v>198</v>
      </c>
    </row>
    <row r="525" spans="2:65" s="1" customFormat="1" ht="16.5" customHeight="1">
      <c r="B525" s="146"/>
      <c r="C525" s="147" t="s">
        <v>1836</v>
      </c>
      <c r="D525" s="147" t="s">
        <v>202</v>
      </c>
      <c r="E525" s="148" t="s">
        <v>726</v>
      </c>
      <c r="F525" s="149" t="s">
        <v>727</v>
      </c>
      <c r="G525" s="150" t="s">
        <v>499</v>
      </c>
      <c r="H525" s="151">
        <v>15.5</v>
      </c>
      <c r="I525" s="152"/>
      <c r="J525" s="153">
        <f>ROUND(I525*H525,2)</f>
        <v>0</v>
      </c>
      <c r="K525" s="149" t="s">
        <v>211</v>
      </c>
      <c r="L525" s="31"/>
      <c r="M525" s="154" t="s">
        <v>1</v>
      </c>
      <c r="N525" s="155" t="s">
        <v>46</v>
      </c>
      <c r="O525" s="50"/>
      <c r="P525" s="156">
        <f>O525*H525</f>
        <v>0</v>
      </c>
      <c r="Q525" s="156">
        <v>0</v>
      </c>
      <c r="R525" s="156">
        <f>Q525*H525</f>
        <v>0</v>
      </c>
      <c r="S525" s="156">
        <v>0.04</v>
      </c>
      <c r="T525" s="157">
        <f>S525*H525</f>
        <v>0.62</v>
      </c>
      <c r="AR525" s="17" t="s">
        <v>103</v>
      </c>
      <c r="AT525" s="17" t="s">
        <v>202</v>
      </c>
      <c r="AU525" s="17" t="s">
        <v>99</v>
      </c>
      <c r="AY525" s="17" t="s">
        <v>198</v>
      </c>
      <c r="BE525" s="158">
        <f>IF(N525="základní",J525,0)</f>
        <v>0</v>
      </c>
      <c r="BF525" s="158">
        <f>IF(N525="snížená",J525,0)</f>
        <v>0</v>
      </c>
      <c r="BG525" s="158">
        <f>IF(N525="zákl. přenesená",J525,0)</f>
        <v>0</v>
      </c>
      <c r="BH525" s="158">
        <f>IF(N525="sníž. přenesená",J525,0)</f>
        <v>0</v>
      </c>
      <c r="BI525" s="158">
        <f>IF(N525="nulová",J525,0)</f>
        <v>0</v>
      </c>
      <c r="BJ525" s="17" t="s">
        <v>82</v>
      </c>
      <c r="BK525" s="158">
        <f>ROUND(I525*H525,2)</f>
        <v>0</v>
      </c>
      <c r="BL525" s="17" t="s">
        <v>103</v>
      </c>
      <c r="BM525" s="17" t="s">
        <v>728</v>
      </c>
    </row>
    <row r="526" spans="2:65" s="12" customFormat="1" ht="11.25">
      <c r="B526" s="159"/>
      <c r="D526" s="160" t="s">
        <v>207</v>
      </c>
      <c r="E526" s="161" t="s">
        <v>1</v>
      </c>
      <c r="F526" s="162" t="s">
        <v>1837</v>
      </c>
      <c r="H526" s="163">
        <v>15.5</v>
      </c>
      <c r="I526" s="164"/>
      <c r="L526" s="159"/>
      <c r="M526" s="165"/>
      <c r="N526" s="166"/>
      <c r="O526" s="166"/>
      <c r="P526" s="166"/>
      <c r="Q526" s="166"/>
      <c r="R526" s="166"/>
      <c r="S526" s="166"/>
      <c r="T526" s="167"/>
      <c r="AT526" s="161" t="s">
        <v>207</v>
      </c>
      <c r="AU526" s="161" t="s">
        <v>99</v>
      </c>
      <c r="AV526" s="12" t="s">
        <v>84</v>
      </c>
      <c r="AW526" s="12" t="s">
        <v>36</v>
      </c>
      <c r="AX526" s="12" t="s">
        <v>82</v>
      </c>
      <c r="AY526" s="161" t="s">
        <v>198</v>
      </c>
    </row>
    <row r="527" spans="2:65" s="11" customFormat="1" ht="20.85" customHeight="1">
      <c r="B527" s="133"/>
      <c r="D527" s="134" t="s">
        <v>74</v>
      </c>
      <c r="E527" s="144" t="s">
        <v>730</v>
      </c>
      <c r="F527" s="144" t="s">
        <v>731</v>
      </c>
      <c r="I527" s="136"/>
      <c r="J527" s="145">
        <f>BK527</f>
        <v>0</v>
      </c>
      <c r="L527" s="133"/>
      <c r="M527" s="138"/>
      <c r="N527" s="139"/>
      <c r="O527" s="139"/>
      <c r="P527" s="140">
        <f>SUM(P528:P529)</f>
        <v>0</v>
      </c>
      <c r="Q527" s="139"/>
      <c r="R527" s="140">
        <f>SUM(R528:R529)</f>
        <v>0</v>
      </c>
      <c r="S527" s="139"/>
      <c r="T527" s="141">
        <f>SUM(T528:T529)</f>
        <v>0.49199999999999999</v>
      </c>
      <c r="AR527" s="134" t="s">
        <v>82</v>
      </c>
      <c r="AT527" s="142" t="s">
        <v>74</v>
      </c>
      <c r="AU527" s="142" t="s">
        <v>84</v>
      </c>
      <c r="AY527" s="134" t="s">
        <v>198</v>
      </c>
      <c r="BK527" s="143">
        <f>SUM(BK528:BK529)</f>
        <v>0</v>
      </c>
    </row>
    <row r="528" spans="2:65" s="1" customFormat="1" ht="16.5" customHeight="1">
      <c r="B528" s="146"/>
      <c r="C528" s="147" t="s">
        <v>1838</v>
      </c>
      <c r="D528" s="147" t="s">
        <v>202</v>
      </c>
      <c r="E528" s="148" t="s">
        <v>737</v>
      </c>
      <c r="F528" s="149" t="s">
        <v>738</v>
      </c>
      <c r="G528" s="150" t="s">
        <v>486</v>
      </c>
      <c r="H528" s="151">
        <v>6</v>
      </c>
      <c r="I528" s="152"/>
      <c r="J528" s="153">
        <f>ROUND(I528*H528,2)</f>
        <v>0</v>
      </c>
      <c r="K528" s="149" t="s">
        <v>211</v>
      </c>
      <c r="L528" s="31"/>
      <c r="M528" s="154" t="s">
        <v>1</v>
      </c>
      <c r="N528" s="155" t="s">
        <v>46</v>
      </c>
      <c r="O528" s="50"/>
      <c r="P528" s="156">
        <f>O528*H528</f>
        <v>0</v>
      </c>
      <c r="Q528" s="156">
        <v>0</v>
      </c>
      <c r="R528" s="156">
        <f>Q528*H528</f>
        <v>0</v>
      </c>
      <c r="S528" s="156">
        <v>8.2000000000000003E-2</v>
      </c>
      <c r="T528" s="157">
        <f>S528*H528</f>
        <v>0.49199999999999999</v>
      </c>
      <c r="AR528" s="17" t="s">
        <v>103</v>
      </c>
      <c r="AT528" s="17" t="s">
        <v>202</v>
      </c>
      <c r="AU528" s="17" t="s">
        <v>99</v>
      </c>
      <c r="AY528" s="17" t="s">
        <v>198</v>
      </c>
      <c r="BE528" s="158">
        <f>IF(N528="základní",J528,0)</f>
        <v>0</v>
      </c>
      <c r="BF528" s="158">
        <f>IF(N528="snížená",J528,0)</f>
        <v>0</v>
      </c>
      <c r="BG528" s="158">
        <f>IF(N528="zákl. přenesená",J528,0)</f>
        <v>0</v>
      </c>
      <c r="BH528" s="158">
        <f>IF(N528="sníž. přenesená",J528,0)</f>
        <v>0</v>
      </c>
      <c r="BI528" s="158">
        <f>IF(N528="nulová",J528,0)</f>
        <v>0</v>
      </c>
      <c r="BJ528" s="17" t="s">
        <v>82</v>
      </c>
      <c r="BK528" s="158">
        <f>ROUND(I528*H528,2)</f>
        <v>0</v>
      </c>
      <c r="BL528" s="17" t="s">
        <v>103</v>
      </c>
      <c r="BM528" s="17" t="s">
        <v>739</v>
      </c>
    </row>
    <row r="529" spans="2:65" s="12" customFormat="1" ht="11.25">
      <c r="B529" s="159"/>
      <c r="D529" s="160" t="s">
        <v>207</v>
      </c>
      <c r="E529" s="161" t="s">
        <v>1</v>
      </c>
      <c r="F529" s="162" t="s">
        <v>1839</v>
      </c>
      <c r="H529" s="163">
        <v>6</v>
      </c>
      <c r="I529" s="164"/>
      <c r="L529" s="159"/>
      <c r="M529" s="165"/>
      <c r="N529" s="166"/>
      <c r="O529" s="166"/>
      <c r="P529" s="166"/>
      <c r="Q529" s="166"/>
      <c r="R529" s="166"/>
      <c r="S529" s="166"/>
      <c r="T529" s="167"/>
      <c r="AT529" s="161" t="s">
        <v>207</v>
      </c>
      <c r="AU529" s="161" t="s">
        <v>99</v>
      </c>
      <c r="AV529" s="12" t="s">
        <v>84</v>
      </c>
      <c r="AW529" s="12" t="s">
        <v>36</v>
      </c>
      <c r="AX529" s="12" t="s">
        <v>82</v>
      </c>
      <c r="AY529" s="161" t="s">
        <v>198</v>
      </c>
    </row>
    <row r="530" spans="2:65" s="11" customFormat="1" ht="20.85" customHeight="1">
      <c r="B530" s="133"/>
      <c r="D530" s="134" t="s">
        <v>74</v>
      </c>
      <c r="E530" s="144" t="s">
        <v>754</v>
      </c>
      <c r="F530" s="144" t="s">
        <v>755</v>
      </c>
      <c r="I530" s="136"/>
      <c r="J530" s="145">
        <f>BK530</f>
        <v>0</v>
      </c>
      <c r="L530" s="133"/>
      <c r="M530" s="138"/>
      <c r="N530" s="139"/>
      <c r="O530" s="139"/>
      <c r="P530" s="140">
        <f>SUM(P531:P574)</f>
        <v>0</v>
      </c>
      <c r="Q530" s="139"/>
      <c r="R530" s="140">
        <f>SUM(R531:R574)</f>
        <v>0.151726</v>
      </c>
      <c r="S530" s="139"/>
      <c r="T530" s="141">
        <f>SUM(T531:T574)</f>
        <v>0</v>
      </c>
      <c r="AR530" s="134" t="s">
        <v>82</v>
      </c>
      <c r="AT530" s="142" t="s">
        <v>74</v>
      </c>
      <c r="AU530" s="142" t="s">
        <v>84</v>
      </c>
      <c r="AY530" s="134" t="s">
        <v>198</v>
      </c>
      <c r="BK530" s="143">
        <f>SUM(BK531:BK574)</f>
        <v>0</v>
      </c>
    </row>
    <row r="531" spans="2:65" s="1" customFormat="1" ht="16.5" customHeight="1">
      <c r="B531" s="146"/>
      <c r="C531" s="147" t="s">
        <v>1840</v>
      </c>
      <c r="D531" s="147" t="s">
        <v>202</v>
      </c>
      <c r="E531" s="148" t="s">
        <v>757</v>
      </c>
      <c r="F531" s="149" t="s">
        <v>758</v>
      </c>
      <c r="G531" s="150" t="s">
        <v>499</v>
      </c>
      <c r="H531" s="151">
        <v>529</v>
      </c>
      <c r="I531" s="152"/>
      <c r="J531" s="153">
        <f>ROUND(I531*H531,2)</f>
        <v>0</v>
      </c>
      <c r="K531" s="149" t="s">
        <v>211</v>
      </c>
      <c r="L531" s="31"/>
      <c r="M531" s="154" t="s">
        <v>1</v>
      </c>
      <c r="N531" s="155" t="s">
        <v>46</v>
      </c>
      <c r="O531" s="50"/>
      <c r="P531" s="156">
        <f>O531*H531</f>
        <v>0</v>
      </c>
      <c r="Q531" s="156">
        <v>0</v>
      </c>
      <c r="R531" s="156">
        <f>Q531*H531</f>
        <v>0</v>
      </c>
      <c r="S531" s="156">
        <v>0</v>
      </c>
      <c r="T531" s="157">
        <f>S531*H531</f>
        <v>0</v>
      </c>
      <c r="AR531" s="17" t="s">
        <v>103</v>
      </c>
      <c r="AT531" s="17" t="s">
        <v>202</v>
      </c>
      <c r="AU531" s="17" t="s">
        <v>99</v>
      </c>
      <c r="AY531" s="17" t="s">
        <v>198</v>
      </c>
      <c r="BE531" s="158">
        <f>IF(N531="základní",J531,0)</f>
        <v>0</v>
      </c>
      <c r="BF531" s="158">
        <f>IF(N531="snížená",J531,0)</f>
        <v>0</v>
      </c>
      <c r="BG531" s="158">
        <f>IF(N531="zákl. přenesená",J531,0)</f>
        <v>0</v>
      </c>
      <c r="BH531" s="158">
        <f>IF(N531="sníž. přenesená",J531,0)</f>
        <v>0</v>
      </c>
      <c r="BI531" s="158">
        <f>IF(N531="nulová",J531,0)</f>
        <v>0</v>
      </c>
      <c r="BJ531" s="17" t="s">
        <v>82</v>
      </c>
      <c r="BK531" s="158">
        <f>ROUND(I531*H531,2)</f>
        <v>0</v>
      </c>
      <c r="BL531" s="17" t="s">
        <v>103</v>
      </c>
      <c r="BM531" s="17" t="s">
        <v>759</v>
      </c>
    </row>
    <row r="532" spans="2:65" s="13" customFormat="1" ht="11.25">
      <c r="B532" s="168"/>
      <c r="D532" s="160" t="s">
        <v>207</v>
      </c>
      <c r="E532" s="169" t="s">
        <v>1</v>
      </c>
      <c r="F532" s="170" t="s">
        <v>760</v>
      </c>
      <c r="H532" s="169" t="s">
        <v>1</v>
      </c>
      <c r="I532" s="171"/>
      <c r="L532" s="168"/>
      <c r="M532" s="172"/>
      <c r="N532" s="173"/>
      <c r="O532" s="173"/>
      <c r="P532" s="173"/>
      <c r="Q532" s="173"/>
      <c r="R532" s="173"/>
      <c r="S532" s="173"/>
      <c r="T532" s="174"/>
      <c r="AT532" s="169" t="s">
        <v>207</v>
      </c>
      <c r="AU532" s="169" t="s">
        <v>99</v>
      </c>
      <c r="AV532" s="13" t="s">
        <v>82</v>
      </c>
      <c r="AW532" s="13" t="s">
        <v>36</v>
      </c>
      <c r="AX532" s="13" t="s">
        <v>75</v>
      </c>
      <c r="AY532" s="169" t="s">
        <v>198</v>
      </c>
    </row>
    <row r="533" spans="2:65" s="12" customFormat="1" ht="11.25">
      <c r="B533" s="159"/>
      <c r="D533" s="160" t="s">
        <v>207</v>
      </c>
      <c r="E533" s="161" t="s">
        <v>1</v>
      </c>
      <c r="F533" s="162" t="s">
        <v>1841</v>
      </c>
      <c r="H533" s="163">
        <v>470</v>
      </c>
      <c r="I533" s="164"/>
      <c r="L533" s="159"/>
      <c r="M533" s="165"/>
      <c r="N533" s="166"/>
      <c r="O533" s="166"/>
      <c r="P533" s="166"/>
      <c r="Q533" s="166"/>
      <c r="R533" s="166"/>
      <c r="S533" s="166"/>
      <c r="T533" s="167"/>
      <c r="AT533" s="161" t="s">
        <v>207</v>
      </c>
      <c r="AU533" s="161" t="s">
        <v>99</v>
      </c>
      <c r="AV533" s="12" t="s">
        <v>84</v>
      </c>
      <c r="AW533" s="12" t="s">
        <v>36</v>
      </c>
      <c r="AX533" s="12" t="s">
        <v>75</v>
      </c>
      <c r="AY533" s="161" t="s">
        <v>198</v>
      </c>
    </row>
    <row r="534" spans="2:65" s="12" customFormat="1" ht="11.25">
      <c r="B534" s="159"/>
      <c r="D534" s="160" t="s">
        <v>207</v>
      </c>
      <c r="E534" s="161" t="s">
        <v>1</v>
      </c>
      <c r="F534" s="162" t="s">
        <v>1842</v>
      </c>
      <c r="H534" s="163">
        <v>42</v>
      </c>
      <c r="I534" s="164"/>
      <c r="L534" s="159"/>
      <c r="M534" s="165"/>
      <c r="N534" s="166"/>
      <c r="O534" s="166"/>
      <c r="P534" s="166"/>
      <c r="Q534" s="166"/>
      <c r="R534" s="166"/>
      <c r="S534" s="166"/>
      <c r="T534" s="167"/>
      <c r="AT534" s="161" t="s">
        <v>207</v>
      </c>
      <c r="AU534" s="161" t="s">
        <v>99</v>
      </c>
      <c r="AV534" s="12" t="s">
        <v>84</v>
      </c>
      <c r="AW534" s="12" t="s">
        <v>36</v>
      </c>
      <c r="AX534" s="12" t="s">
        <v>75</v>
      </c>
      <c r="AY534" s="161" t="s">
        <v>198</v>
      </c>
    </row>
    <row r="535" spans="2:65" s="12" customFormat="1" ht="11.25">
      <c r="B535" s="159"/>
      <c r="D535" s="160" t="s">
        <v>207</v>
      </c>
      <c r="E535" s="161" t="s">
        <v>1</v>
      </c>
      <c r="F535" s="162" t="s">
        <v>1843</v>
      </c>
      <c r="H535" s="163">
        <v>17</v>
      </c>
      <c r="I535" s="164"/>
      <c r="L535" s="159"/>
      <c r="M535" s="165"/>
      <c r="N535" s="166"/>
      <c r="O535" s="166"/>
      <c r="P535" s="166"/>
      <c r="Q535" s="166"/>
      <c r="R535" s="166"/>
      <c r="S535" s="166"/>
      <c r="T535" s="167"/>
      <c r="AT535" s="161" t="s">
        <v>207</v>
      </c>
      <c r="AU535" s="161" t="s">
        <v>99</v>
      </c>
      <c r="AV535" s="12" t="s">
        <v>84</v>
      </c>
      <c r="AW535" s="12" t="s">
        <v>36</v>
      </c>
      <c r="AX535" s="12" t="s">
        <v>75</v>
      </c>
      <c r="AY535" s="161" t="s">
        <v>198</v>
      </c>
    </row>
    <row r="536" spans="2:65" s="14" customFormat="1" ht="11.25">
      <c r="B536" s="175"/>
      <c r="D536" s="160" t="s">
        <v>207</v>
      </c>
      <c r="E536" s="176" t="s">
        <v>1</v>
      </c>
      <c r="F536" s="177" t="s">
        <v>227</v>
      </c>
      <c r="H536" s="178">
        <v>529</v>
      </c>
      <c r="I536" s="179"/>
      <c r="L536" s="175"/>
      <c r="M536" s="180"/>
      <c r="N536" s="181"/>
      <c r="O536" s="181"/>
      <c r="P536" s="181"/>
      <c r="Q536" s="181"/>
      <c r="R536" s="181"/>
      <c r="S536" s="181"/>
      <c r="T536" s="182"/>
      <c r="AT536" s="176" t="s">
        <v>207</v>
      </c>
      <c r="AU536" s="176" t="s">
        <v>99</v>
      </c>
      <c r="AV536" s="14" t="s">
        <v>103</v>
      </c>
      <c r="AW536" s="14" t="s">
        <v>36</v>
      </c>
      <c r="AX536" s="14" t="s">
        <v>82</v>
      </c>
      <c r="AY536" s="176" t="s">
        <v>198</v>
      </c>
    </row>
    <row r="537" spans="2:65" s="1" customFormat="1" ht="16.5" customHeight="1">
      <c r="B537" s="146"/>
      <c r="C537" s="147" t="s">
        <v>1844</v>
      </c>
      <c r="D537" s="147" t="s">
        <v>202</v>
      </c>
      <c r="E537" s="148" t="s">
        <v>764</v>
      </c>
      <c r="F537" s="149" t="s">
        <v>765</v>
      </c>
      <c r="G537" s="150" t="s">
        <v>499</v>
      </c>
      <c r="H537" s="151">
        <v>154</v>
      </c>
      <c r="I537" s="152"/>
      <c r="J537" s="153">
        <f>ROUND(I537*H537,2)</f>
        <v>0</v>
      </c>
      <c r="K537" s="149" t="s">
        <v>211</v>
      </c>
      <c r="L537" s="31"/>
      <c r="M537" s="154" t="s">
        <v>1</v>
      </c>
      <c r="N537" s="155" t="s">
        <v>46</v>
      </c>
      <c r="O537" s="50"/>
      <c r="P537" s="156">
        <f>O537*H537</f>
        <v>0</v>
      </c>
      <c r="Q537" s="156">
        <v>1.1E-4</v>
      </c>
      <c r="R537" s="156">
        <f>Q537*H537</f>
        <v>1.694E-2</v>
      </c>
      <c r="S537" s="156">
        <v>0</v>
      </c>
      <c r="T537" s="157">
        <f>S537*H537</f>
        <v>0</v>
      </c>
      <c r="AR537" s="17" t="s">
        <v>103</v>
      </c>
      <c r="AT537" s="17" t="s">
        <v>202</v>
      </c>
      <c r="AU537" s="17" t="s">
        <v>99</v>
      </c>
      <c r="AY537" s="17" t="s">
        <v>198</v>
      </c>
      <c r="BE537" s="158">
        <f>IF(N537="základní",J537,0)</f>
        <v>0</v>
      </c>
      <c r="BF537" s="158">
        <f>IF(N537="snížená",J537,0)</f>
        <v>0</v>
      </c>
      <c r="BG537" s="158">
        <f>IF(N537="zákl. přenesená",J537,0)</f>
        <v>0</v>
      </c>
      <c r="BH537" s="158">
        <f>IF(N537="sníž. přenesená",J537,0)</f>
        <v>0</v>
      </c>
      <c r="BI537" s="158">
        <f>IF(N537="nulová",J537,0)</f>
        <v>0</v>
      </c>
      <c r="BJ537" s="17" t="s">
        <v>82</v>
      </c>
      <c r="BK537" s="158">
        <f>ROUND(I537*H537,2)</f>
        <v>0</v>
      </c>
      <c r="BL537" s="17" t="s">
        <v>103</v>
      </c>
      <c r="BM537" s="17" t="s">
        <v>766</v>
      </c>
    </row>
    <row r="538" spans="2:65" s="13" customFormat="1" ht="11.25">
      <c r="B538" s="168"/>
      <c r="D538" s="160" t="s">
        <v>207</v>
      </c>
      <c r="E538" s="169" t="s">
        <v>1</v>
      </c>
      <c r="F538" s="170" t="s">
        <v>760</v>
      </c>
      <c r="H538" s="169" t="s">
        <v>1</v>
      </c>
      <c r="I538" s="171"/>
      <c r="L538" s="168"/>
      <c r="M538" s="172"/>
      <c r="N538" s="173"/>
      <c r="O538" s="173"/>
      <c r="P538" s="173"/>
      <c r="Q538" s="173"/>
      <c r="R538" s="173"/>
      <c r="S538" s="173"/>
      <c r="T538" s="174"/>
      <c r="AT538" s="169" t="s">
        <v>207</v>
      </c>
      <c r="AU538" s="169" t="s">
        <v>99</v>
      </c>
      <c r="AV538" s="13" t="s">
        <v>82</v>
      </c>
      <c r="AW538" s="13" t="s">
        <v>36</v>
      </c>
      <c r="AX538" s="13" t="s">
        <v>75</v>
      </c>
      <c r="AY538" s="169" t="s">
        <v>198</v>
      </c>
    </row>
    <row r="539" spans="2:65" s="12" customFormat="1" ht="11.25">
      <c r="B539" s="159"/>
      <c r="D539" s="160" t="s">
        <v>207</v>
      </c>
      <c r="E539" s="161" t="s">
        <v>1</v>
      </c>
      <c r="F539" s="162" t="s">
        <v>1845</v>
      </c>
      <c r="H539" s="163">
        <v>74</v>
      </c>
      <c r="I539" s="164"/>
      <c r="L539" s="159"/>
      <c r="M539" s="165"/>
      <c r="N539" s="166"/>
      <c r="O539" s="166"/>
      <c r="P539" s="166"/>
      <c r="Q539" s="166"/>
      <c r="R539" s="166"/>
      <c r="S539" s="166"/>
      <c r="T539" s="167"/>
      <c r="AT539" s="161" t="s">
        <v>207</v>
      </c>
      <c r="AU539" s="161" t="s">
        <v>99</v>
      </c>
      <c r="AV539" s="12" t="s">
        <v>84</v>
      </c>
      <c r="AW539" s="12" t="s">
        <v>36</v>
      </c>
      <c r="AX539" s="12" t="s">
        <v>75</v>
      </c>
      <c r="AY539" s="161" t="s">
        <v>198</v>
      </c>
    </row>
    <row r="540" spans="2:65" s="12" customFormat="1" ht="11.25">
      <c r="B540" s="159"/>
      <c r="D540" s="160" t="s">
        <v>207</v>
      </c>
      <c r="E540" s="161" t="s">
        <v>1</v>
      </c>
      <c r="F540" s="162" t="s">
        <v>1846</v>
      </c>
      <c r="H540" s="163">
        <v>80</v>
      </c>
      <c r="I540" s="164"/>
      <c r="L540" s="159"/>
      <c r="M540" s="165"/>
      <c r="N540" s="166"/>
      <c r="O540" s="166"/>
      <c r="P540" s="166"/>
      <c r="Q540" s="166"/>
      <c r="R540" s="166"/>
      <c r="S540" s="166"/>
      <c r="T540" s="167"/>
      <c r="AT540" s="161" t="s">
        <v>207</v>
      </c>
      <c r="AU540" s="161" t="s">
        <v>99</v>
      </c>
      <c r="AV540" s="12" t="s">
        <v>84</v>
      </c>
      <c r="AW540" s="12" t="s">
        <v>36</v>
      </c>
      <c r="AX540" s="12" t="s">
        <v>75</v>
      </c>
      <c r="AY540" s="161" t="s">
        <v>198</v>
      </c>
    </row>
    <row r="541" spans="2:65" s="14" customFormat="1" ht="11.25">
      <c r="B541" s="175"/>
      <c r="D541" s="160" t="s">
        <v>207</v>
      </c>
      <c r="E541" s="176" t="s">
        <v>1</v>
      </c>
      <c r="F541" s="177" t="s">
        <v>227</v>
      </c>
      <c r="H541" s="178">
        <v>154</v>
      </c>
      <c r="I541" s="179"/>
      <c r="L541" s="175"/>
      <c r="M541" s="180"/>
      <c r="N541" s="181"/>
      <c r="O541" s="181"/>
      <c r="P541" s="181"/>
      <c r="Q541" s="181"/>
      <c r="R541" s="181"/>
      <c r="S541" s="181"/>
      <c r="T541" s="182"/>
      <c r="AT541" s="176" t="s">
        <v>207</v>
      </c>
      <c r="AU541" s="176" t="s">
        <v>99</v>
      </c>
      <c r="AV541" s="14" t="s">
        <v>103</v>
      </c>
      <c r="AW541" s="14" t="s">
        <v>36</v>
      </c>
      <c r="AX541" s="14" t="s">
        <v>82</v>
      </c>
      <c r="AY541" s="176" t="s">
        <v>198</v>
      </c>
    </row>
    <row r="542" spans="2:65" s="1" customFormat="1" ht="16.5" customHeight="1">
      <c r="B542" s="146"/>
      <c r="C542" s="147" t="s">
        <v>1847</v>
      </c>
      <c r="D542" s="147" t="s">
        <v>202</v>
      </c>
      <c r="E542" s="148" t="s">
        <v>769</v>
      </c>
      <c r="F542" s="149" t="s">
        <v>770</v>
      </c>
      <c r="G542" s="150" t="s">
        <v>499</v>
      </c>
      <c r="H542" s="151">
        <v>316</v>
      </c>
      <c r="I542" s="152"/>
      <c r="J542" s="153">
        <f>ROUND(I542*H542,2)</f>
        <v>0</v>
      </c>
      <c r="K542" s="149" t="s">
        <v>211</v>
      </c>
      <c r="L542" s="31"/>
      <c r="M542" s="154" t="s">
        <v>1</v>
      </c>
      <c r="N542" s="155" t="s">
        <v>46</v>
      </c>
      <c r="O542" s="50"/>
      <c r="P542" s="156">
        <f>O542*H542</f>
        <v>0</v>
      </c>
      <c r="Q542" s="156">
        <v>4.0000000000000003E-5</v>
      </c>
      <c r="R542" s="156">
        <f>Q542*H542</f>
        <v>1.264E-2</v>
      </c>
      <c r="S542" s="156">
        <v>0</v>
      </c>
      <c r="T542" s="157">
        <f>S542*H542</f>
        <v>0</v>
      </c>
      <c r="AR542" s="17" t="s">
        <v>103</v>
      </c>
      <c r="AT542" s="17" t="s">
        <v>202</v>
      </c>
      <c r="AU542" s="17" t="s">
        <v>99</v>
      </c>
      <c r="AY542" s="17" t="s">
        <v>198</v>
      </c>
      <c r="BE542" s="158">
        <f>IF(N542="základní",J542,0)</f>
        <v>0</v>
      </c>
      <c r="BF542" s="158">
        <f>IF(N542="snížená",J542,0)</f>
        <v>0</v>
      </c>
      <c r="BG542" s="158">
        <f>IF(N542="zákl. přenesená",J542,0)</f>
        <v>0</v>
      </c>
      <c r="BH542" s="158">
        <f>IF(N542="sníž. přenesená",J542,0)</f>
        <v>0</v>
      </c>
      <c r="BI542" s="158">
        <f>IF(N542="nulová",J542,0)</f>
        <v>0</v>
      </c>
      <c r="BJ542" s="17" t="s">
        <v>82</v>
      </c>
      <c r="BK542" s="158">
        <f>ROUND(I542*H542,2)</f>
        <v>0</v>
      </c>
      <c r="BL542" s="17" t="s">
        <v>103</v>
      </c>
      <c r="BM542" s="17" t="s">
        <v>771</v>
      </c>
    </row>
    <row r="543" spans="2:65" s="13" customFormat="1" ht="11.25">
      <c r="B543" s="168"/>
      <c r="D543" s="160" t="s">
        <v>207</v>
      </c>
      <c r="E543" s="169" t="s">
        <v>1</v>
      </c>
      <c r="F543" s="170" t="s">
        <v>760</v>
      </c>
      <c r="H543" s="169" t="s">
        <v>1</v>
      </c>
      <c r="I543" s="171"/>
      <c r="L543" s="168"/>
      <c r="M543" s="172"/>
      <c r="N543" s="173"/>
      <c r="O543" s="173"/>
      <c r="P543" s="173"/>
      <c r="Q543" s="173"/>
      <c r="R543" s="173"/>
      <c r="S543" s="173"/>
      <c r="T543" s="174"/>
      <c r="AT543" s="169" t="s">
        <v>207</v>
      </c>
      <c r="AU543" s="169" t="s">
        <v>99</v>
      </c>
      <c r="AV543" s="13" t="s">
        <v>82</v>
      </c>
      <c r="AW543" s="13" t="s">
        <v>36</v>
      </c>
      <c r="AX543" s="13" t="s">
        <v>75</v>
      </c>
      <c r="AY543" s="169" t="s">
        <v>198</v>
      </c>
    </row>
    <row r="544" spans="2:65" s="12" customFormat="1" ht="11.25">
      <c r="B544" s="159"/>
      <c r="D544" s="160" t="s">
        <v>207</v>
      </c>
      <c r="E544" s="161" t="s">
        <v>1</v>
      </c>
      <c r="F544" s="162" t="s">
        <v>1848</v>
      </c>
      <c r="H544" s="163">
        <v>316</v>
      </c>
      <c r="I544" s="164"/>
      <c r="L544" s="159"/>
      <c r="M544" s="165"/>
      <c r="N544" s="166"/>
      <c r="O544" s="166"/>
      <c r="P544" s="166"/>
      <c r="Q544" s="166"/>
      <c r="R544" s="166"/>
      <c r="S544" s="166"/>
      <c r="T544" s="167"/>
      <c r="AT544" s="161" t="s">
        <v>207</v>
      </c>
      <c r="AU544" s="161" t="s">
        <v>99</v>
      </c>
      <c r="AV544" s="12" t="s">
        <v>84</v>
      </c>
      <c r="AW544" s="12" t="s">
        <v>36</v>
      </c>
      <c r="AX544" s="12" t="s">
        <v>82</v>
      </c>
      <c r="AY544" s="161" t="s">
        <v>198</v>
      </c>
    </row>
    <row r="545" spans="2:65" s="1" customFormat="1" ht="16.5" customHeight="1">
      <c r="B545" s="146"/>
      <c r="C545" s="147" t="s">
        <v>1849</v>
      </c>
      <c r="D545" s="147" t="s">
        <v>202</v>
      </c>
      <c r="E545" s="148" t="s">
        <v>1048</v>
      </c>
      <c r="F545" s="149" t="s">
        <v>1049</v>
      </c>
      <c r="G545" s="150" t="s">
        <v>499</v>
      </c>
      <c r="H545" s="151">
        <v>42</v>
      </c>
      <c r="I545" s="152"/>
      <c r="J545" s="153">
        <f>ROUND(I545*H545,2)</f>
        <v>0</v>
      </c>
      <c r="K545" s="149" t="s">
        <v>211</v>
      </c>
      <c r="L545" s="31"/>
      <c r="M545" s="154" t="s">
        <v>1</v>
      </c>
      <c r="N545" s="155" t="s">
        <v>46</v>
      </c>
      <c r="O545" s="50"/>
      <c r="P545" s="156">
        <f>O545*H545</f>
        <v>0</v>
      </c>
      <c r="Q545" s="156">
        <v>1.1E-4</v>
      </c>
      <c r="R545" s="156">
        <f>Q545*H545</f>
        <v>4.62E-3</v>
      </c>
      <c r="S545" s="156">
        <v>0</v>
      </c>
      <c r="T545" s="157">
        <f>S545*H545</f>
        <v>0</v>
      </c>
      <c r="AR545" s="17" t="s">
        <v>103</v>
      </c>
      <c r="AT545" s="17" t="s">
        <v>202</v>
      </c>
      <c r="AU545" s="17" t="s">
        <v>99</v>
      </c>
      <c r="AY545" s="17" t="s">
        <v>198</v>
      </c>
      <c r="BE545" s="158">
        <f>IF(N545="základní",J545,0)</f>
        <v>0</v>
      </c>
      <c r="BF545" s="158">
        <f>IF(N545="snížená",J545,0)</f>
        <v>0</v>
      </c>
      <c r="BG545" s="158">
        <f>IF(N545="zákl. přenesená",J545,0)</f>
        <v>0</v>
      </c>
      <c r="BH545" s="158">
        <f>IF(N545="sníž. přenesená",J545,0)</f>
        <v>0</v>
      </c>
      <c r="BI545" s="158">
        <f>IF(N545="nulová",J545,0)</f>
        <v>0</v>
      </c>
      <c r="BJ545" s="17" t="s">
        <v>82</v>
      </c>
      <c r="BK545" s="158">
        <f>ROUND(I545*H545,2)</f>
        <v>0</v>
      </c>
      <c r="BL545" s="17" t="s">
        <v>103</v>
      </c>
      <c r="BM545" s="17" t="s">
        <v>1850</v>
      </c>
    </row>
    <row r="546" spans="2:65" s="13" customFormat="1" ht="11.25">
      <c r="B546" s="168"/>
      <c r="D546" s="160" t="s">
        <v>207</v>
      </c>
      <c r="E546" s="169" t="s">
        <v>1</v>
      </c>
      <c r="F546" s="170" t="s">
        <v>760</v>
      </c>
      <c r="H546" s="169" t="s">
        <v>1</v>
      </c>
      <c r="I546" s="171"/>
      <c r="L546" s="168"/>
      <c r="M546" s="172"/>
      <c r="N546" s="173"/>
      <c r="O546" s="173"/>
      <c r="P546" s="173"/>
      <c r="Q546" s="173"/>
      <c r="R546" s="173"/>
      <c r="S546" s="173"/>
      <c r="T546" s="174"/>
      <c r="AT546" s="169" t="s">
        <v>207</v>
      </c>
      <c r="AU546" s="169" t="s">
        <v>99</v>
      </c>
      <c r="AV546" s="13" t="s">
        <v>82</v>
      </c>
      <c r="AW546" s="13" t="s">
        <v>36</v>
      </c>
      <c r="AX546" s="13" t="s">
        <v>75</v>
      </c>
      <c r="AY546" s="169" t="s">
        <v>198</v>
      </c>
    </row>
    <row r="547" spans="2:65" s="12" customFormat="1" ht="11.25">
      <c r="B547" s="159"/>
      <c r="D547" s="160" t="s">
        <v>207</v>
      </c>
      <c r="E547" s="161" t="s">
        <v>1</v>
      </c>
      <c r="F547" s="162" t="s">
        <v>1851</v>
      </c>
      <c r="H547" s="163">
        <v>42</v>
      </c>
      <c r="I547" s="164"/>
      <c r="L547" s="159"/>
      <c r="M547" s="165"/>
      <c r="N547" s="166"/>
      <c r="O547" s="166"/>
      <c r="P547" s="166"/>
      <c r="Q547" s="166"/>
      <c r="R547" s="166"/>
      <c r="S547" s="166"/>
      <c r="T547" s="167"/>
      <c r="AT547" s="161" t="s">
        <v>207</v>
      </c>
      <c r="AU547" s="161" t="s">
        <v>99</v>
      </c>
      <c r="AV547" s="12" t="s">
        <v>84</v>
      </c>
      <c r="AW547" s="12" t="s">
        <v>36</v>
      </c>
      <c r="AX547" s="12" t="s">
        <v>82</v>
      </c>
      <c r="AY547" s="161" t="s">
        <v>198</v>
      </c>
    </row>
    <row r="548" spans="2:65" s="1" customFormat="1" ht="16.5" customHeight="1">
      <c r="B548" s="146"/>
      <c r="C548" s="147" t="s">
        <v>1852</v>
      </c>
      <c r="D548" s="147" t="s">
        <v>202</v>
      </c>
      <c r="E548" s="148" t="s">
        <v>779</v>
      </c>
      <c r="F548" s="149" t="s">
        <v>780</v>
      </c>
      <c r="G548" s="150" t="s">
        <v>499</v>
      </c>
      <c r="H548" s="151">
        <v>114</v>
      </c>
      <c r="I548" s="152"/>
      <c r="J548" s="153">
        <f>ROUND(I548*H548,2)</f>
        <v>0</v>
      </c>
      <c r="K548" s="149" t="s">
        <v>211</v>
      </c>
      <c r="L548" s="31"/>
      <c r="M548" s="154" t="s">
        <v>1</v>
      </c>
      <c r="N548" s="155" t="s">
        <v>46</v>
      </c>
      <c r="O548" s="50"/>
      <c r="P548" s="156">
        <f>O548*H548</f>
        <v>0</v>
      </c>
      <c r="Q548" s="156">
        <v>3.3E-4</v>
      </c>
      <c r="R548" s="156">
        <f>Q548*H548</f>
        <v>3.7620000000000001E-2</v>
      </c>
      <c r="S548" s="156">
        <v>0</v>
      </c>
      <c r="T548" s="157">
        <f>S548*H548</f>
        <v>0</v>
      </c>
      <c r="AR548" s="17" t="s">
        <v>103</v>
      </c>
      <c r="AT548" s="17" t="s">
        <v>202</v>
      </c>
      <c r="AU548" s="17" t="s">
        <v>99</v>
      </c>
      <c r="AY548" s="17" t="s">
        <v>198</v>
      </c>
      <c r="BE548" s="158">
        <f>IF(N548="základní",J548,0)</f>
        <v>0</v>
      </c>
      <c r="BF548" s="158">
        <f>IF(N548="snížená",J548,0)</f>
        <v>0</v>
      </c>
      <c r="BG548" s="158">
        <f>IF(N548="zákl. přenesená",J548,0)</f>
        <v>0</v>
      </c>
      <c r="BH548" s="158">
        <f>IF(N548="sníž. přenesená",J548,0)</f>
        <v>0</v>
      </c>
      <c r="BI548" s="158">
        <f>IF(N548="nulová",J548,0)</f>
        <v>0</v>
      </c>
      <c r="BJ548" s="17" t="s">
        <v>82</v>
      </c>
      <c r="BK548" s="158">
        <f>ROUND(I548*H548,2)</f>
        <v>0</v>
      </c>
      <c r="BL548" s="17" t="s">
        <v>103</v>
      </c>
      <c r="BM548" s="17" t="s">
        <v>781</v>
      </c>
    </row>
    <row r="549" spans="2:65" s="13" customFormat="1" ht="11.25">
      <c r="B549" s="168"/>
      <c r="D549" s="160" t="s">
        <v>207</v>
      </c>
      <c r="E549" s="169" t="s">
        <v>1</v>
      </c>
      <c r="F549" s="170" t="s">
        <v>760</v>
      </c>
      <c r="H549" s="169" t="s">
        <v>1</v>
      </c>
      <c r="I549" s="171"/>
      <c r="L549" s="168"/>
      <c r="M549" s="172"/>
      <c r="N549" s="173"/>
      <c r="O549" s="173"/>
      <c r="P549" s="173"/>
      <c r="Q549" s="173"/>
      <c r="R549" s="173"/>
      <c r="S549" s="173"/>
      <c r="T549" s="174"/>
      <c r="AT549" s="169" t="s">
        <v>207</v>
      </c>
      <c r="AU549" s="169" t="s">
        <v>99</v>
      </c>
      <c r="AV549" s="13" t="s">
        <v>82</v>
      </c>
      <c r="AW549" s="13" t="s">
        <v>36</v>
      </c>
      <c r="AX549" s="13" t="s">
        <v>75</v>
      </c>
      <c r="AY549" s="169" t="s">
        <v>198</v>
      </c>
    </row>
    <row r="550" spans="2:65" s="13" customFormat="1" ht="11.25">
      <c r="B550" s="168"/>
      <c r="D550" s="160" t="s">
        <v>207</v>
      </c>
      <c r="E550" s="169" t="s">
        <v>1</v>
      </c>
      <c r="F550" s="170" t="s">
        <v>782</v>
      </c>
      <c r="H550" s="169" t="s">
        <v>1</v>
      </c>
      <c r="I550" s="171"/>
      <c r="L550" s="168"/>
      <c r="M550" s="172"/>
      <c r="N550" s="173"/>
      <c r="O550" s="173"/>
      <c r="P550" s="173"/>
      <c r="Q550" s="173"/>
      <c r="R550" s="173"/>
      <c r="S550" s="173"/>
      <c r="T550" s="174"/>
      <c r="AT550" s="169" t="s">
        <v>207</v>
      </c>
      <c r="AU550" s="169" t="s">
        <v>99</v>
      </c>
      <c r="AV550" s="13" t="s">
        <v>82</v>
      </c>
      <c r="AW550" s="13" t="s">
        <v>36</v>
      </c>
      <c r="AX550" s="13" t="s">
        <v>75</v>
      </c>
      <c r="AY550" s="169" t="s">
        <v>198</v>
      </c>
    </row>
    <row r="551" spans="2:65" s="12" customFormat="1" ht="11.25">
      <c r="B551" s="159"/>
      <c r="D551" s="160" t="s">
        <v>207</v>
      </c>
      <c r="E551" s="161" t="s">
        <v>1</v>
      </c>
      <c r="F551" s="162" t="s">
        <v>1853</v>
      </c>
      <c r="H551" s="163">
        <v>114</v>
      </c>
      <c r="I551" s="164"/>
      <c r="L551" s="159"/>
      <c r="M551" s="165"/>
      <c r="N551" s="166"/>
      <c r="O551" s="166"/>
      <c r="P551" s="166"/>
      <c r="Q551" s="166"/>
      <c r="R551" s="166"/>
      <c r="S551" s="166"/>
      <c r="T551" s="167"/>
      <c r="AT551" s="161" t="s">
        <v>207</v>
      </c>
      <c r="AU551" s="161" t="s">
        <v>99</v>
      </c>
      <c r="AV551" s="12" t="s">
        <v>84</v>
      </c>
      <c r="AW551" s="12" t="s">
        <v>36</v>
      </c>
      <c r="AX551" s="12" t="s">
        <v>82</v>
      </c>
      <c r="AY551" s="161" t="s">
        <v>198</v>
      </c>
    </row>
    <row r="552" spans="2:65" s="1" customFormat="1" ht="16.5" customHeight="1">
      <c r="B552" s="146"/>
      <c r="C552" s="147" t="s">
        <v>1854</v>
      </c>
      <c r="D552" s="147" t="s">
        <v>202</v>
      </c>
      <c r="E552" s="148" t="s">
        <v>784</v>
      </c>
      <c r="F552" s="149" t="s">
        <v>785</v>
      </c>
      <c r="G552" s="150" t="s">
        <v>499</v>
      </c>
      <c r="H552" s="151">
        <v>316</v>
      </c>
      <c r="I552" s="152"/>
      <c r="J552" s="153">
        <f>ROUND(I552*H552,2)</f>
        <v>0</v>
      </c>
      <c r="K552" s="149" t="s">
        <v>211</v>
      </c>
      <c r="L552" s="31"/>
      <c r="M552" s="154" t="s">
        <v>1</v>
      </c>
      <c r="N552" s="155" t="s">
        <v>46</v>
      </c>
      <c r="O552" s="50"/>
      <c r="P552" s="156">
        <f>O552*H552</f>
        <v>0</v>
      </c>
      <c r="Q552" s="156">
        <v>1.1E-4</v>
      </c>
      <c r="R552" s="156">
        <f>Q552*H552</f>
        <v>3.4759999999999999E-2</v>
      </c>
      <c r="S552" s="156">
        <v>0</v>
      </c>
      <c r="T552" s="157">
        <f>S552*H552</f>
        <v>0</v>
      </c>
      <c r="AR552" s="17" t="s">
        <v>103</v>
      </c>
      <c r="AT552" s="17" t="s">
        <v>202</v>
      </c>
      <c r="AU552" s="17" t="s">
        <v>99</v>
      </c>
      <c r="AY552" s="17" t="s">
        <v>198</v>
      </c>
      <c r="BE552" s="158">
        <f>IF(N552="základní",J552,0)</f>
        <v>0</v>
      </c>
      <c r="BF552" s="158">
        <f>IF(N552="snížená",J552,0)</f>
        <v>0</v>
      </c>
      <c r="BG552" s="158">
        <f>IF(N552="zákl. přenesená",J552,0)</f>
        <v>0</v>
      </c>
      <c r="BH552" s="158">
        <f>IF(N552="sníž. přenesená",J552,0)</f>
        <v>0</v>
      </c>
      <c r="BI552" s="158">
        <f>IF(N552="nulová",J552,0)</f>
        <v>0</v>
      </c>
      <c r="BJ552" s="17" t="s">
        <v>82</v>
      </c>
      <c r="BK552" s="158">
        <f>ROUND(I552*H552,2)</f>
        <v>0</v>
      </c>
      <c r="BL552" s="17" t="s">
        <v>103</v>
      </c>
      <c r="BM552" s="17" t="s">
        <v>786</v>
      </c>
    </row>
    <row r="553" spans="2:65" s="13" customFormat="1" ht="11.25">
      <c r="B553" s="168"/>
      <c r="D553" s="160" t="s">
        <v>207</v>
      </c>
      <c r="E553" s="169" t="s">
        <v>1</v>
      </c>
      <c r="F553" s="170" t="s">
        <v>760</v>
      </c>
      <c r="H553" s="169" t="s">
        <v>1</v>
      </c>
      <c r="I553" s="171"/>
      <c r="L553" s="168"/>
      <c r="M553" s="172"/>
      <c r="N553" s="173"/>
      <c r="O553" s="173"/>
      <c r="P553" s="173"/>
      <c r="Q553" s="173"/>
      <c r="R553" s="173"/>
      <c r="S553" s="173"/>
      <c r="T553" s="174"/>
      <c r="AT553" s="169" t="s">
        <v>207</v>
      </c>
      <c r="AU553" s="169" t="s">
        <v>99</v>
      </c>
      <c r="AV553" s="13" t="s">
        <v>82</v>
      </c>
      <c r="AW553" s="13" t="s">
        <v>36</v>
      </c>
      <c r="AX553" s="13" t="s">
        <v>75</v>
      </c>
      <c r="AY553" s="169" t="s">
        <v>198</v>
      </c>
    </row>
    <row r="554" spans="2:65" s="13" customFormat="1" ht="11.25">
      <c r="B554" s="168"/>
      <c r="D554" s="160" t="s">
        <v>207</v>
      </c>
      <c r="E554" s="169" t="s">
        <v>1</v>
      </c>
      <c r="F554" s="170" t="s">
        <v>782</v>
      </c>
      <c r="H554" s="169" t="s">
        <v>1</v>
      </c>
      <c r="I554" s="171"/>
      <c r="L554" s="168"/>
      <c r="M554" s="172"/>
      <c r="N554" s="173"/>
      <c r="O554" s="173"/>
      <c r="P554" s="173"/>
      <c r="Q554" s="173"/>
      <c r="R554" s="173"/>
      <c r="S554" s="173"/>
      <c r="T554" s="174"/>
      <c r="AT554" s="169" t="s">
        <v>207</v>
      </c>
      <c r="AU554" s="169" t="s">
        <v>99</v>
      </c>
      <c r="AV554" s="13" t="s">
        <v>82</v>
      </c>
      <c r="AW554" s="13" t="s">
        <v>36</v>
      </c>
      <c r="AX554" s="13" t="s">
        <v>75</v>
      </c>
      <c r="AY554" s="169" t="s">
        <v>198</v>
      </c>
    </row>
    <row r="555" spans="2:65" s="12" customFormat="1" ht="11.25">
      <c r="B555" s="159"/>
      <c r="D555" s="160" t="s">
        <v>207</v>
      </c>
      <c r="E555" s="161" t="s">
        <v>1</v>
      </c>
      <c r="F555" s="162" t="s">
        <v>1855</v>
      </c>
      <c r="H555" s="163">
        <v>316</v>
      </c>
      <c r="I555" s="164"/>
      <c r="L555" s="159"/>
      <c r="M555" s="165"/>
      <c r="N555" s="166"/>
      <c r="O555" s="166"/>
      <c r="P555" s="166"/>
      <c r="Q555" s="166"/>
      <c r="R555" s="166"/>
      <c r="S555" s="166"/>
      <c r="T555" s="167"/>
      <c r="AT555" s="161" t="s">
        <v>207</v>
      </c>
      <c r="AU555" s="161" t="s">
        <v>99</v>
      </c>
      <c r="AV555" s="12" t="s">
        <v>84</v>
      </c>
      <c r="AW555" s="12" t="s">
        <v>36</v>
      </c>
      <c r="AX555" s="12" t="s">
        <v>82</v>
      </c>
      <c r="AY555" s="161" t="s">
        <v>198</v>
      </c>
    </row>
    <row r="556" spans="2:65" s="1" customFormat="1" ht="16.5" customHeight="1">
      <c r="B556" s="146"/>
      <c r="C556" s="147" t="s">
        <v>1856</v>
      </c>
      <c r="D556" s="147" t="s">
        <v>202</v>
      </c>
      <c r="E556" s="148" t="s">
        <v>1052</v>
      </c>
      <c r="F556" s="149" t="s">
        <v>1053</v>
      </c>
      <c r="G556" s="150" t="s">
        <v>499</v>
      </c>
      <c r="H556" s="151">
        <v>42</v>
      </c>
      <c r="I556" s="152"/>
      <c r="J556" s="153">
        <f>ROUND(I556*H556,2)</f>
        <v>0</v>
      </c>
      <c r="K556" s="149" t="s">
        <v>211</v>
      </c>
      <c r="L556" s="31"/>
      <c r="M556" s="154" t="s">
        <v>1</v>
      </c>
      <c r="N556" s="155" t="s">
        <v>46</v>
      </c>
      <c r="O556" s="50"/>
      <c r="P556" s="156">
        <f>O556*H556</f>
        <v>0</v>
      </c>
      <c r="Q556" s="156">
        <v>3.8000000000000002E-4</v>
      </c>
      <c r="R556" s="156">
        <f>Q556*H556</f>
        <v>1.5960000000000002E-2</v>
      </c>
      <c r="S556" s="156">
        <v>0</v>
      </c>
      <c r="T556" s="157">
        <f>S556*H556</f>
        <v>0</v>
      </c>
      <c r="AR556" s="17" t="s">
        <v>103</v>
      </c>
      <c r="AT556" s="17" t="s">
        <v>202</v>
      </c>
      <c r="AU556" s="17" t="s">
        <v>99</v>
      </c>
      <c r="AY556" s="17" t="s">
        <v>198</v>
      </c>
      <c r="BE556" s="158">
        <f>IF(N556="základní",J556,0)</f>
        <v>0</v>
      </c>
      <c r="BF556" s="158">
        <f>IF(N556="snížená",J556,0)</f>
        <v>0</v>
      </c>
      <c r="BG556" s="158">
        <f>IF(N556="zákl. přenesená",J556,0)</f>
        <v>0</v>
      </c>
      <c r="BH556" s="158">
        <f>IF(N556="sníž. přenesená",J556,0)</f>
        <v>0</v>
      </c>
      <c r="BI556" s="158">
        <f>IF(N556="nulová",J556,0)</f>
        <v>0</v>
      </c>
      <c r="BJ556" s="17" t="s">
        <v>82</v>
      </c>
      <c r="BK556" s="158">
        <f>ROUND(I556*H556,2)</f>
        <v>0</v>
      </c>
      <c r="BL556" s="17" t="s">
        <v>103</v>
      </c>
      <c r="BM556" s="17" t="s">
        <v>790</v>
      </c>
    </row>
    <row r="557" spans="2:65" s="13" customFormat="1" ht="11.25">
      <c r="B557" s="168"/>
      <c r="D557" s="160" t="s">
        <v>207</v>
      </c>
      <c r="E557" s="169" t="s">
        <v>1</v>
      </c>
      <c r="F557" s="170" t="s">
        <v>760</v>
      </c>
      <c r="H557" s="169" t="s">
        <v>1</v>
      </c>
      <c r="I557" s="171"/>
      <c r="L557" s="168"/>
      <c r="M557" s="172"/>
      <c r="N557" s="173"/>
      <c r="O557" s="173"/>
      <c r="P557" s="173"/>
      <c r="Q557" s="173"/>
      <c r="R557" s="173"/>
      <c r="S557" s="173"/>
      <c r="T557" s="174"/>
      <c r="AT557" s="169" t="s">
        <v>207</v>
      </c>
      <c r="AU557" s="169" t="s">
        <v>99</v>
      </c>
      <c r="AV557" s="13" t="s">
        <v>82</v>
      </c>
      <c r="AW557" s="13" t="s">
        <v>36</v>
      </c>
      <c r="AX557" s="13" t="s">
        <v>75</v>
      </c>
      <c r="AY557" s="169" t="s">
        <v>198</v>
      </c>
    </row>
    <row r="558" spans="2:65" s="13" customFormat="1" ht="11.25">
      <c r="B558" s="168"/>
      <c r="D558" s="160" t="s">
        <v>207</v>
      </c>
      <c r="E558" s="169" t="s">
        <v>1</v>
      </c>
      <c r="F558" s="170" t="s">
        <v>782</v>
      </c>
      <c r="H558" s="169" t="s">
        <v>1</v>
      </c>
      <c r="I558" s="171"/>
      <c r="L558" s="168"/>
      <c r="M558" s="172"/>
      <c r="N558" s="173"/>
      <c r="O558" s="173"/>
      <c r="P558" s="173"/>
      <c r="Q558" s="173"/>
      <c r="R558" s="173"/>
      <c r="S558" s="173"/>
      <c r="T558" s="174"/>
      <c r="AT558" s="169" t="s">
        <v>207</v>
      </c>
      <c r="AU558" s="169" t="s">
        <v>99</v>
      </c>
      <c r="AV558" s="13" t="s">
        <v>82</v>
      </c>
      <c r="AW558" s="13" t="s">
        <v>36</v>
      </c>
      <c r="AX558" s="13" t="s">
        <v>75</v>
      </c>
      <c r="AY558" s="169" t="s">
        <v>198</v>
      </c>
    </row>
    <row r="559" spans="2:65" s="12" customFormat="1" ht="11.25">
      <c r="B559" s="159"/>
      <c r="D559" s="160" t="s">
        <v>207</v>
      </c>
      <c r="E559" s="161" t="s">
        <v>1</v>
      </c>
      <c r="F559" s="162" t="s">
        <v>1857</v>
      </c>
      <c r="H559" s="163">
        <v>42</v>
      </c>
      <c r="I559" s="164"/>
      <c r="L559" s="159"/>
      <c r="M559" s="165"/>
      <c r="N559" s="166"/>
      <c r="O559" s="166"/>
      <c r="P559" s="166"/>
      <c r="Q559" s="166"/>
      <c r="R559" s="166"/>
      <c r="S559" s="166"/>
      <c r="T559" s="167"/>
      <c r="AT559" s="161" t="s">
        <v>207</v>
      </c>
      <c r="AU559" s="161" t="s">
        <v>99</v>
      </c>
      <c r="AV559" s="12" t="s">
        <v>84</v>
      </c>
      <c r="AW559" s="12" t="s">
        <v>36</v>
      </c>
      <c r="AX559" s="12" t="s">
        <v>82</v>
      </c>
      <c r="AY559" s="161" t="s">
        <v>198</v>
      </c>
    </row>
    <row r="560" spans="2:65" s="1" customFormat="1" ht="16.5" customHeight="1">
      <c r="B560" s="146"/>
      <c r="C560" s="147" t="s">
        <v>1858</v>
      </c>
      <c r="D560" s="147" t="s">
        <v>202</v>
      </c>
      <c r="E560" s="148" t="s">
        <v>1859</v>
      </c>
      <c r="F560" s="149" t="s">
        <v>1860</v>
      </c>
      <c r="G560" s="150" t="s">
        <v>499</v>
      </c>
      <c r="H560" s="151">
        <v>17</v>
      </c>
      <c r="I560" s="152"/>
      <c r="J560" s="153">
        <f>ROUND(I560*H560,2)</f>
        <v>0</v>
      </c>
      <c r="K560" s="149" t="s">
        <v>211</v>
      </c>
      <c r="L560" s="31"/>
      <c r="M560" s="154" t="s">
        <v>1</v>
      </c>
      <c r="N560" s="155" t="s">
        <v>46</v>
      </c>
      <c r="O560" s="50"/>
      <c r="P560" s="156">
        <f>O560*H560</f>
        <v>0</v>
      </c>
      <c r="Q560" s="156">
        <v>1.3999999999999999E-4</v>
      </c>
      <c r="R560" s="156">
        <f>Q560*H560</f>
        <v>2.3799999999999997E-3</v>
      </c>
      <c r="S560" s="156">
        <v>0</v>
      </c>
      <c r="T560" s="157">
        <f>S560*H560</f>
        <v>0</v>
      </c>
      <c r="AR560" s="17" t="s">
        <v>103</v>
      </c>
      <c r="AT560" s="17" t="s">
        <v>202</v>
      </c>
      <c r="AU560" s="17" t="s">
        <v>99</v>
      </c>
      <c r="AY560" s="17" t="s">
        <v>198</v>
      </c>
      <c r="BE560" s="158">
        <f>IF(N560="základní",J560,0)</f>
        <v>0</v>
      </c>
      <c r="BF560" s="158">
        <f>IF(N560="snížená",J560,0)</f>
        <v>0</v>
      </c>
      <c r="BG560" s="158">
        <f>IF(N560="zákl. přenesená",J560,0)</f>
        <v>0</v>
      </c>
      <c r="BH560" s="158">
        <f>IF(N560="sníž. přenesená",J560,0)</f>
        <v>0</v>
      </c>
      <c r="BI560" s="158">
        <f>IF(N560="nulová",J560,0)</f>
        <v>0</v>
      </c>
      <c r="BJ560" s="17" t="s">
        <v>82</v>
      </c>
      <c r="BK560" s="158">
        <f>ROUND(I560*H560,2)</f>
        <v>0</v>
      </c>
      <c r="BL560" s="17" t="s">
        <v>103</v>
      </c>
      <c r="BM560" s="17" t="s">
        <v>1861</v>
      </c>
    </row>
    <row r="561" spans="2:65" s="13" customFormat="1" ht="11.25">
      <c r="B561" s="168"/>
      <c r="D561" s="160" t="s">
        <v>207</v>
      </c>
      <c r="E561" s="169" t="s">
        <v>1</v>
      </c>
      <c r="F561" s="170" t="s">
        <v>760</v>
      </c>
      <c r="H561" s="169" t="s">
        <v>1</v>
      </c>
      <c r="I561" s="171"/>
      <c r="L561" s="168"/>
      <c r="M561" s="172"/>
      <c r="N561" s="173"/>
      <c r="O561" s="173"/>
      <c r="P561" s="173"/>
      <c r="Q561" s="173"/>
      <c r="R561" s="173"/>
      <c r="S561" s="173"/>
      <c r="T561" s="174"/>
      <c r="AT561" s="169" t="s">
        <v>207</v>
      </c>
      <c r="AU561" s="169" t="s">
        <v>99</v>
      </c>
      <c r="AV561" s="13" t="s">
        <v>82</v>
      </c>
      <c r="AW561" s="13" t="s">
        <v>36</v>
      </c>
      <c r="AX561" s="13" t="s">
        <v>75</v>
      </c>
      <c r="AY561" s="169" t="s">
        <v>198</v>
      </c>
    </row>
    <row r="562" spans="2:65" s="12" customFormat="1" ht="11.25">
      <c r="B562" s="159"/>
      <c r="D562" s="160" t="s">
        <v>207</v>
      </c>
      <c r="E562" s="161" t="s">
        <v>1</v>
      </c>
      <c r="F562" s="162" t="s">
        <v>1862</v>
      </c>
      <c r="H562" s="163">
        <v>17</v>
      </c>
      <c r="I562" s="164"/>
      <c r="L562" s="159"/>
      <c r="M562" s="165"/>
      <c r="N562" s="166"/>
      <c r="O562" s="166"/>
      <c r="P562" s="166"/>
      <c r="Q562" s="166"/>
      <c r="R562" s="166"/>
      <c r="S562" s="166"/>
      <c r="T562" s="167"/>
      <c r="AT562" s="161" t="s">
        <v>207</v>
      </c>
      <c r="AU562" s="161" t="s">
        <v>99</v>
      </c>
      <c r="AV562" s="12" t="s">
        <v>84</v>
      </c>
      <c r="AW562" s="12" t="s">
        <v>36</v>
      </c>
      <c r="AX562" s="12" t="s">
        <v>82</v>
      </c>
      <c r="AY562" s="161" t="s">
        <v>198</v>
      </c>
    </row>
    <row r="563" spans="2:65" s="1" customFormat="1" ht="16.5" customHeight="1">
      <c r="B563" s="146"/>
      <c r="C563" s="147" t="s">
        <v>1863</v>
      </c>
      <c r="D563" s="147" t="s">
        <v>202</v>
      </c>
      <c r="E563" s="148" t="s">
        <v>1055</v>
      </c>
      <c r="F563" s="149" t="s">
        <v>1056</v>
      </c>
      <c r="G563" s="150" t="s">
        <v>242</v>
      </c>
      <c r="H563" s="151">
        <v>16.100000000000001</v>
      </c>
      <c r="I563" s="152"/>
      <c r="J563" s="153">
        <f>ROUND(I563*H563,2)</f>
        <v>0</v>
      </c>
      <c r="K563" s="149" t="s">
        <v>211</v>
      </c>
      <c r="L563" s="31"/>
      <c r="M563" s="154" t="s">
        <v>1</v>
      </c>
      <c r="N563" s="155" t="s">
        <v>46</v>
      </c>
      <c r="O563" s="50"/>
      <c r="P563" s="156">
        <f>O563*H563</f>
        <v>0</v>
      </c>
      <c r="Q563" s="156">
        <v>1.0000000000000001E-5</v>
      </c>
      <c r="R563" s="156">
        <f>Q563*H563</f>
        <v>1.6100000000000004E-4</v>
      </c>
      <c r="S563" s="156">
        <v>0</v>
      </c>
      <c r="T563" s="157">
        <f>S563*H563</f>
        <v>0</v>
      </c>
      <c r="AR563" s="17" t="s">
        <v>103</v>
      </c>
      <c r="AT563" s="17" t="s">
        <v>202</v>
      </c>
      <c r="AU563" s="17" t="s">
        <v>99</v>
      </c>
      <c r="AY563" s="17" t="s">
        <v>198</v>
      </c>
      <c r="BE563" s="158">
        <f>IF(N563="základní",J563,0)</f>
        <v>0</v>
      </c>
      <c r="BF563" s="158">
        <f>IF(N563="snížená",J563,0)</f>
        <v>0</v>
      </c>
      <c r="BG563" s="158">
        <f>IF(N563="zákl. přenesená",J563,0)</f>
        <v>0</v>
      </c>
      <c r="BH563" s="158">
        <f>IF(N563="sníž. přenesená",J563,0)</f>
        <v>0</v>
      </c>
      <c r="BI563" s="158">
        <f>IF(N563="nulová",J563,0)</f>
        <v>0</v>
      </c>
      <c r="BJ563" s="17" t="s">
        <v>82</v>
      </c>
      <c r="BK563" s="158">
        <f>ROUND(I563*H563,2)</f>
        <v>0</v>
      </c>
      <c r="BL563" s="17" t="s">
        <v>103</v>
      </c>
      <c r="BM563" s="17" t="s">
        <v>1864</v>
      </c>
    </row>
    <row r="564" spans="2:65" s="13" customFormat="1" ht="11.25">
      <c r="B564" s="168"/>
      <c r="D564" s="160" t="s">
        <v>207</v>
      </c>
      <c r="E564" s="169" t="s">
        <v>1</v>
      </c>
      <c r="F564" s="170" t="s">
        <v>760</v>
      </c>
      <c r="H564" s="169" t="s">
        <v>1</v>
      </c>
      <c r="I564" s="171"/>
      <c r="L564" s="168"/>
      <c r="M564" s="172"/>
      <c r="N564" s="173"/>
      <c r="O564" s="173"/>
      <c r="P564" s="173"/>
      <c r="Q564" s="173"/>
      <c r="R564" s="173"/>
      <c r="S564" s="173"/>
      <c r="T564" s="174"/>
      <c r="AT564" s="169" t="s">
        <v>207</v>
      </c>
      <c r="AU564" s="169" t="s">
        <v>99</v>
      </c>
      <c r="AV564" s="13" t="s">
        <v>82</v>
      </c>
      <c r="AW564" s="13" t="s">
        <v>36</v>
      </c>
      <c r="AX564" s="13" t="s">
        <v>75</v>
      </c>
      <c r="AY564" s="169" t="s">
        <v>198</v>
      </c>
    </row>
    <row r="565" spans="2:65" s="12" customFormat="1" ht="11.25">
      <c r="B565" s="159"/>
      <c r="D565" s="160" t="s">
        <v>207</v>
      </c>
      <c r="E565" s="161" t="s">
        <v>1</v>
      </c>
      <c r="F565" s="162" t="s">
        <v>1865</v>
      </c>
      <c r="H565" s="163">
        <v>16.100000000000001</v>
      </c>
      <c r="I565" s="164"/>
      <c r="L565" s="159"/>
      <c r="M565" s="165"/>
      <c r="N565" s="166"/>
      <c r="O565" s="166"/>
      <c r="P565" s="166"/>
      <c r="Q565" s="166"/>
      <c r="R565" s="166"/>
      <c r="S565" s="166"/>
      <c r="T565" s="167"/>
      <c r="AT565" s="161" t="s">
        <v>207</v>
      </c>
      <c r="AU565" s="161" t="s">
        <v>99</v>
      </c>
      <c r="AV565" s="12" t="s">
        <v>84</v>
      </c>
      <c r="AW565" s="12" t="s">
        <v>36</v>
      </c>
      <c r="AX565" s="12" t="s">
        <v>82</v>
      </c>
      <c r="AY565" s="161" t="s">
        <v>198</v>
      </c>
    </row>
    <row r="566" spans="2:65" s="1" customFormat="1" ht="16.5" customHeight="1">
      <c r="B566" s="146"/>
      <c r="C566" s="147" t="s">
        <v>1866</v>
      </c>
      <c r="D566" s="147" t="s">
        <v>202</v>
      </c>
      <c r="E566" s="148" t="s">
        <v>1059</v>
      </c>
      <c r="F566" s="149" t="s">
        <v>1060</v>
      </c>
      <c r="G566" s="150" t="s">
        <v>242</v>
      </c>
      <c r="H566" s="151">
        <v>16.100000000000001</v>
      </c>
      <c r="I566" s="152"/>
      <c r="J566" s="153">
        <f>ROUND(I566*H566,2)</f>
        <v>0</v>
      </c>
      <c r="K566" s="149" t="s">
        <v>211</v>
      </c>
      <c r="L566" s="31"/>
      <c r="M566" s="154" t="s">
        <v>1</v>
      </c>
      <c r="N566" s="155" t="s">
        <v>46</v>
      </c>
      <c r="O566" s="50"/>
      <c r="P566" s="156">
        <f>O566*H566</f>
        <v>0</v>
      </c>
      <c r="Q566" s="156">
        <v>8.4999999999999995E-4</v>
      </c>
      <c r="R566" s="156">
        <f>Q566*H566</f>
        <v>1.3685000000000001E-2</v>
      </c>
      <c r="S566" s="156">
        <v>0</v>
      </c>
      <c r="T566" s="157">
        <f>S566*H566</f>
        <v>0</v>
      </c>
      <c r="AR566" s="17" t="s">
        <v>103</v>
      </c>
      <c r="AT566" s="17" t="s">
        <v>202</v>
      </c>
      <c r="AU566" s="17" t="s">
        <v>99</v>
      </c>
      <c r="AY566" s="17" t="s">
        <v>198</v>
      </c>
      <c r="BE566" s="158">
        <f>IF(N566="základní",J566,0)</f>
        <v>0</v>
      </c>
      <c r="BF566" s="158">
        <f>IF(N566="snížená",J566,0)</f>
        <v>0</v>
      </c>
      <c r="BG566" s="158">
        <f>IF(N566="zákl. přenesená",J566,0)</f>
        <v>0</v>
      </c>
      <c r="BH566" s="158">
        <f>IF(N566="sníž. přenesená",J566,0)</f>
        <v>0</v>
      </c>
      <c r="BI566" s="158">
        <f>IF(N566="nulová",J566,0)</f>
        <v>0</v>
      </c>
      <c r="BJ566" s="17" t="s">
        <v>82</v>
      </c>
      <c r="BK566" s="158">
        <f>ROUND(I566*H566,2)</f>
        <v>0</v>
      </c>
      <c r="BL566" s="17" t="s">
        <v>103</v>
      </c>
      <c r="BM566" s="17" t="s">
        <v>1867</v>
      </c>
    </row>
    <row r="567" spans="2:65" s="13" customFormat="1" ht="11.25">
      <c r="B567" s="168"/>
      <c r="D567" s="160" t="s">
        <v>207</v>
      </c>
      <c r="E567" s="169" t="s">
        <v>1</v>
      </c>
      <c r="F567" s="170" t="s">
        <v>760</v>
      </c>
      <c r="H567" s="169" t="s">
        <v>1</v>
      </c>
      <c r="I567" s="171"/>
      <c r="L567" s="168"/>
      <c r="M567" s="172"/>
      <c r="N567" s="173"/>
      <c r="O567" s="173"/>
      <c r="P567" s="173"/>
      <c r="Q567" s="173"/>
      <c r="R567" s="173"/>
      <c r="S567" s="173"/>
      <c r="T567" s="174"/>
      <c r="AT567" s="169" t="s">
        <v>207</v>
      </c>
      <c r="AU567" s="169" t="s">
        <v>99</v>
      </c>
      <c r="AV567" s="13" t="s">
        <v>82</v>
      </c>
      <c r="AW567" s="13" t="s">
        <v>36</v>
      </c>
      <c r="AX567" s="13" t="s">
        <v>75</v>
      </c>
      <c r="AY567" s="169" t="s">
        <v>198</v>
      </c>
    </row>
    <row r="568" spans="2:65" s="12" customFormat="1" ht="11.25">
      <c r="B568" s="159"/>
      <c r="D568" s="160" t="s">
        <v>207</v>
      </c>
      <c r="E568" s="161" t="s">
        <v>1</v>
      </c>
      <c r="F568" s="162" t="s">
        <v>1868</v>
      </c>
      <c r="H568" s="163">
        <v>8.1</v>
      </c>
      <c r="I568" s="164"/>
      <c r="L568" s="159"/>
      <c r="M568" s="165"/>
      <c r="N568" s="166"/>
      <c r="O568" s="166"/>
      <c r="P568" s="166"/>
      <c r="Q568" s="166"/>
      <c r="R568" s="166"/>
      <c r="S568" s="166"/>
      <c r="T568" s="167"/>
      <c r="AT568" s="161" t="s">
        <v>207</v>
      </c>
      <c r="AU568" s="161" t="s">
        <v>99</v>
      </c>
      <c r="AV568" s="12" t="s">
        <v>84</v>
      </c>
      <c r="AW568" s="12" t="s">
        <v>36</v>
      </c>
      <c r="AX568" s="12" t="s">
        <v>75</v>
      </c>
      <c r="AY568" s="161" t="s">
        <v>198</v>
      </c>
    </row>
    <row r="569" spans="2:65" s="12" customFormat="1" ht="11.25">
      <c r="B569" s="159"/>
      <c r="D569" s="160" t="s">
        <v>207</v>
      </c>
      <c r="E569" s="161" t="s">
        <v>1</v>
      </c>
      <c r="F569" s="162" t="s">
        <v>1869</v>
      </c>
      <c r="H569" s="163">
        <v>8</v>
      </c>
      <c r="I569" s="164"/>
      <c r="L569" s="159"/>
      <c r="M569" s="165"/>
      <c r="N569" s="166"/>
      <c r="O569" s="166"/>
      <c r="P569" s="166"/>
      <c r="Q569" s="166"/>
      <c r="R569" s="166"/>
      <c r="S569" s="166"/>
      <c r="T569" s="167"/>
      <c r="AT569" s="161" t="s">
        <v>207</v>
      </c>
      <c r="AU569" s="161" t="s">
        <v>99</v>
      </c>
      <c r="AV569" s="12" t="s">
        <v>84</v>
      </c>
      <c r="AW569" s="12" t="s">
        <v>36</v>
      </c>
      <c r="AX569" s="12" t="s">
        <v>75</v>
      </c>
      <c r="AY569" s="161" t="s">
        <v>198</v>
      </c>
    </row>
    <row r="570" spans="2:65" s="14" customFormat="1" ht="11.25">
      <c r="B570" s="175"/>
      <c r="D570" s="160" t="s">
        <v>207</v>
      </c>
      <c r="E570" s="176" t="s">
        <v>1</v>
      </c>
      <c r="F570" s="177" t="s">
        <v>227</v>
      </c>
      <c r="H570" s="178">
        <v>16.100000000000001</v>
      </c>
      <c r="I570" s="179"/>
      <c r="L570" s="175"/>
      <c r="M570" s="180"/>
      <c r="N570" s="181"/>
      <c r="O570" s="181"/>
      <c r="P570" s="181"/>
      <c r="Q570" s="181"/>
      <c r="R570" s="181"/>
      <c r="S570" s="181"/>
      <c r="T570" s="182"/>
      <c r="AT570" s="176" t="s">
        <v>207</v>
      </c>
      <c r="AU570" s="176" t="s">
        <v>99</v>
      </c>
      <c r="AV570" s="14" t="s">
        <v>103</v>
      </c>
      <c r="AW570" s="14" t="s">
        <v>36</v>
      </c>
      <c r="AX570" s="14" t="s">
        <v>82</v>
      </c>
      <c r="AY570" s="176" t="s">
        <v>198</v>
      </c>
    </row>
    <row r="571" spans="2:65" s="1" customFormat="1" ht="16.5" customHeight="1">
      <c r="B571" s="146"/>
      <c r="C571" s="147" t="s">
        <v>1870</v>
      </c>
      <c r="D571" s="147" t="s">
        <v>202</v>
      </c>
      <c r="E571" s="148" t="s">
        <v>1871</v>
      </c>
      <c r="F571" s="149" t="s">
        <v>1872</v>
      </c>
      <c r="G571" s="150" t="s">
        <v>242</v>
      </c>
      <c r="H571" s="151">
        <v>8.1</v>
      </c>
      <c r="I571" s="152"/>
      <c r="J571" s="153">
        <f>ROUND(I571*H571,2)</f>
        <v>0</v>
      </c>
      <c r="K571" s="149" t="s">
        <v>211</v>
      </c>
      <c r="L571" s="31"/>
      <c r="M571" s="154" t="s">
        <v>1</v>
      </c>
      <c r="N571" s="155" t="s">
        <v>46</v>
      </c>
      <c r="O571" s="50"/>
      <c r="P571" s="156">
        <f>O571*H571</f>
        <v>0</v>
      </c>
      <c r="Q571" s="156">
        <v>1.6000000000000001E-3</v>
      </c>
      <c r="R571" s="156">
        <f>Q571*H571</f>
        <v>1.2959999999999999E-2</v>
      </c>
      <c r="S571" s="156">
        <v>0</v>
      </c>
      <c r="T571" s="157">
        <f>S571*H571</f>
        <v>0</v>
      </c>
      <c r="AR571" s="17" t="s">
        <v>103</v>
      </c>
      <c r="AT571" s="17" t="s">
        <v>202</v>
      </c>
      <c r="AU571" s="17" t="s">
        <v>99</v>
      </c>
      <c r="AY571" s="17" t="s">
        <v>198</v>
      </c>
      <c r="BE571" s="158">
        <f>IF(N571="základní",J571,0)</f>
        <v>0</v>
      </c>
      <c r="BF571" s="158">
        <f>IF(N571="snížená",J571,0)</f>
        <v>0</v>
      </c>
      <c r="BG571" s="158">
        <f>IF(N571="zákl. přenesená",J571,0)</f>
        <v>0</v>
      </c>
      <c r="BH571" s="158">
        <f>IF(N571="sníž. přenesená",J571,0)</f>
        <v>0</v>
      </c>
      <c r="BI571" s="158">
        <f>IF(N571="nulová",J571,0)</f>
        <v>0</v>
      </c>
      <c r="BJ571" s="17" t="s">
        <v>82</v>
      </c>
      <c r="BK571" s="158">
        <f>ROUND(I571*H571,2)</f>
        <v>0</v>
      </c>
      <c r="BL571" s="17" t="s">
        <v>103</v>
      </c>
      <c r="BM571" s="17" t="s">
        <v>1873</v>
      </c>
    </row>
    <row r="572" spans="2:65" s="13" customFormat="1" ht="11.25">
      <c r="B572" s="168"/>
      <c r="D572" s="160" t="s">
        <v>207</v>
      </c>
      <c r="E572" s="169" t="s">
        <v>1</v>
      </c>
      <c r="F572" s="170" t="s">
        <v>760</v>
      </c>
      <c r="H572" s="169" t="s">
        <v>1</v>
      </c>
      <c r="I572" s="171"/>
      <c r="L572" s="168"/>
      <c r="M572" s="172"/>
      <c r="N572" s="173"/>
      <c r="O572" s="173"/>
      <c r="P572" s="173"/>
      <c r="Q572" s="173"/>
      <c r="R572" s="173"/>
      <c r="S572" s="173"/>
      <c r="T572" s="174"/>
      <c r="AT572" s="169" t="s">
        <v>207</v>
      </c>
      <c r="AU572" s="169" t="s">
        <v>99</v>
      </c>
      <c r="AV572" s="13" t="s">
        <v>82</v>
      </c>
      <c r="AW572" s="13" t="s">
        <v>36</v>
      </c>
      <c r="AX572" s="13" t="s">
        <v>75</v>
      </c>
      <c r="AY572" s="169" t="s">
        <v>198</v>
      </c>
    </row>
    <row r="573" spans="2:65" s="13" customFormat="1" ht="11.25">
      <c r="B573" s="168"/>
      <c r="D573" s="160" t="s">
        <v>207</v>
      </c>
      <c r="E573" s="169" t="s">
        <v>1</v>
      </c>
      <c r="F573" s="170" t="s">
        <v>782</v>
      </c>
      <c r="H573" s="169" t="s">
        <v>1</v>
      </c>
      <c r="I573" s="171"/>
      <c r="L573" s="168"/>
      <c r="M573" s="172"/>
      <c r="N573" s="173"/>
      <c r="O573" s="173"/>
      <c r="P573" s="173"/>
      <c r="Q573" s="173"/>
      <c r="R573" s="173"/>
      <c r="S573" s="173"/>
      <c r="T573" s="174"/>
      <c r="AT573" s="169" t="s">
        <v>207</v>
      </c>
      <c r="AU573" s="169" t="s">
        <v>99</v>
      </c>
      <c r="AV573" s="13" t="s">
        <v>82</v>
      </c>
      <c r="AW573" s="13" t="s">
        <v>36</v>
      </c>
      <c r="AX573" s="13" t="s">
        <v>75</v>
      </c>
      <c r="AY573" s="169" t="s">
        <v>198</v>
      </c>
    </row>
    <row r="574" spans="2:65" s="12" customFormat="1" ht="11.25">
      <c r="B574" s="159"/>
      <c r="D574" s="160" t="s">
        <v>207</v>
      </c>
      <c r="E574" s="161" t="s">
        <v>1</v>
      </c>
      <c r="F574" s="162" t="s">
        <v>1874</v>
      </c>
      <c r="H574" s="163">
        <v>8.1</v>
      </c>
      <c r="I574" s="164"/>
      <c r="L574" s="159"/>
      <c r="M574" s="165"/>
      <c r="N574" s="166"/>
      <c r="O574" s="166"/>
      <c r="P574" s="166"/>
      <c r="Q574" s="166"/>
      <c r="R574" s="166"/>
      <c r="S574" s="166"/>
      <c r="T574" s="167"/>
      <c r="AT574" s="161" t="s">
        <v>207</v>
      </c>
      <c r="AU574" s="161" t="s">
        <v>99</v>
      </c>
      <c r="AV574" s="12" t="s">
        <v>84</v>
      </c>
      <c r="AW574" s="12" t="s">
        <v>36</v>
      </c>
      <c r="AX574" s="12" t="s">
        <v>82</v>
      </c>
      <c r="AY574" s="161" t="s">
        <v>198</v>
      </c>
    </row>
    <row r="575" spans="2:65" s="11" customFormat="1" ht="20.85" customHeight="1">
      <c r="B575" s="133"/>
      <c r="D575" s="134" t="s">
        <v>74</v>
      </c>
      <c r="E575" s="144" t="s">
        <v>791</v>
      </c>
      <c r="F575" s="144" t="s">
        <v>792</v>
      </c>
      <c r="I575" s="136"/>
      <c r="J575" s="145">
        <f>BK575</f>
        <v>0</v>
      </c>
      <c r="L575" s="133"/>
      <c r="M575" s="138"/>
      <c r="N575" s="139"/>
      <c r="O575" s="139"/>
      <c r="P575" s="140">
        <f>SUM(P576:P577)</f>
        <v>0</v>
      </c>
      <c r="Q575" s="139"/>
      <c r="R575" s="140">
        <f>SUM(R576:R577)</f>
        <v>0.67445999999999995</v>
      </c>
      <c r="S575" s="139"/>
      <c r="T575" s="141">
        <f>SUM(T576:T577)</f>
        <v>0</v>
      </c>
      <c r="AR575" s="134" t="s">
        <v>82</v>
      </c>
      <c r="AT575" s="142" t="s">
        <v>74</v>
      </c>
      <c r="AU575" s="142" t="s">
        <v>84</v>
      </c>
      <c r="AY575" s="134" t="s">
        <v>198</v>
      </c>
      <c r="BK575" s="143">
        <f>SUM(BK576:BK577)</f>
        <v>0</v>
      </c>
    </row>
    <row r="576" spans="2:65" s="1" customFormat="1" ht="16.5" customHeight="1">
      <c r="B576" s="146"/>
      <c r="C576" s="147" t="s">
        <v>1875</v>
      </c>
      <c r="D576" s="147" t="s">
        <v>202</v>
      </c>
      <c r="E576" s="148" t="s">
        <v>794</v>
      </c>
      <c r="F576" s="149" t="s">
        <v>795</v>
      </c>
      <c r="G576" s="150" t="s">
        <v>486</v>
      </c>
      <c r="H576" s="151">
        <v>6</v>
      </c>
      <c r="I576" s="152"/>
      <c r="J576" s="153">
        <f>ROUND(I576*H576,2)</f>
        <v>0</v>
      </c>
      <c r="K576" s="149" t="s">
        <v>211</v>
      </c>
      <c r="L576" s="31"/>
      <c r="M576" s="154" t="s">
        <v>1</v>
      </c>
      <c r="N576" s="155" t="s">
        <v>46</v>
      </c>
      <c r="O576" s="50"/>
      <c r="P576" s="156">
        <f>O576*H576</f>
        <v>0</v>
      </c>
      <c r="Q576" s="156">
        <v>0.11241</v>
      </c>
      <c r="R576" s="156">
        <f>Q576*H576</f>
        <v>0.67445999999999995</v>
      </c>
      <c r="S576" s="156">
        <v>0</v>
      </c>
      <c r="T576" s="157">
        <f>S576*H576</f>
        <v>0</v>
      </c>
      <c r="AR576" s="17" t="s">
        <v>103</v>
      </c>
      <c r="AT576" s="17" t="s">
        <v>202</v>
      </c>
      <c r="AU576" s="17" t="s">
        <v>99</v>
      </c>
      <c r="AY576" s="17" t="s">
        <v>198</v>
      </c>
      <c r="BE576" s="158">
        <f>IF(N576="základní",J576,0)</f>
        <v>0</v>
      </c>
      <c r="BF576" s="158">
        <f>IF(N576="snížená",J576,0)</f>
        <v>0</v>
      </c>
      <c r="BG576" s="158">
        <f>IF(N576="zákl. přenesená",J576,0)</f>
        <v>0</v>
      </c>
      <c r="BH576" s="158">
        <f>IF(N576="sníž. přenesená",J576,0)</f>
        <v>0</v>
      </c>
      <c r="BI576" s="158">
        <f>IF(N576="nulová",J576,0)</f>
        <v>0</v>
      </c>
      <c r="BJ576" s="17" t="s">
        <v>82</v>
      </c>
      <c r="BK576" s="158">
        <f>ROUND(I576*H576,2)</f>
        <v>0</v>
      </c>
      <c r="BL576" s="17" t="s">
        <v>103</v>
      </c>
      <c r="BM576" s="17" t="s">
        <v>796</v>
      </c>
    </row>
    <row r="577" spans="2:65" s="12" customFormat="1" ht="11.25">
      <c r="B577" s="159"/>
      <c r="D577" s="160" t="s">
        <v>207</v>
      </c>
      <c r="E577" s="161" t="s">
        <v>1</v>
      </c>
      <c r="F577" s="162" t="s">
        <v>1876</v>
      </c>
      <c r="H577" s="163">
        <v>6</v>
      </c>
      <c r="I577" s="164"/>
      <c r="L577" s="159"/>
      <c r="M577" s="165"/>
      <c r="N577" s="166"/>
      <c r="O577" s="166"/>
      <c r="P577" s="166"/>
      <c r="Q577" s="166"/>
      <c r="R577" s="166"/>
      <c r="S577" s="166"/>
      <c r="T577" s="167"/>
      <c r="AT577" s="161" t="s">
        <v>207</v>
      </c>
      <c r="AU577" s="161" t="s">
        <v>99</v>
      </c>
      <c r="AV577" s="12" t="s">
        <v>84</v>
      </c>
      <c r="AW577" s="12" t="s">
        <v>36</v>
      </c>
      <c r="AX577" s="12" t="s">
        <v>82</v>
      </c>
      <c r="AY577" s="161" t="s">
        <v>198</v>
      </c>
    </row>
    <row r="578" spans="2:65" s="11" customFormat="1" ht="20.85" customHeight="1">
      <c r="B578" s="133"/>
      <c r="D578" s="134" t="s">
        <v>74</v>
      </c>
      <c r="E578" s="144" t="s">
        <v>773</v>
      </c>
      <c r="F578" s="144" t="s">
        <v>814</v>
      </c>
      <c r="I578" s="136"/>
      <c r="J578" s="145">
        <f>BK578</f>
        <v>0</v>
      </c>
      <c r="L578" s="133"/>
      <c r="M578" s="138"/>
      <c r="N578" s="139"/>
      <c r="O578" s="139"/>
      <c r="P578" s="140">
        <f>SUM(P579:P582)</f>
        <v>0</v>
      </c>
      <c r="Q578" s="139"/>
      <c r="R578" s="140">
        <f>SUM(R579:R582)</f>
        <v>0</v>
      </c>
      <c r="S578" s="139"/>
      <c r="T578" s="141">
        <f>SUM(T579:T582)</f>
        <v>0</v>
      </c>
      <c r="AR578" s="134" t="s">
        <v>82</v>
      </c>
      <c r="AT578" s="142" t="s">
        <v>74</v>
      </c>
      <c r="AU578" s="142" t="s">
        <v>84</v>
      </c>
      <c r="AY578" s="134" t="s">
        <v>198</v>
      </c>
      <c r="BK578" s="143">
        <f>SUM(BK579:BK582)</f>
        <v>0</v>
      </c>
    </row>
    <row r="579" spans="2:65" s="1" customFormat="1" ht="16.5" customHeight="1">
      <c r="B579" s="146"/>
      <c r="C579" s="147" t="s">
        <v>1877</v>
      </c>
      <c r="D579" s="147" t="s">
        <v>202</v>
      </c>
      <c r="E579" s="148" t="s">
        <v>816</v>
      </c>
      <c r="F579" s="149" t="s">
        <v>817</v>
      </c>
      <c r="G579" s="150" t="s">
        <v>236</v>
      </c>
      <c r="H579" s="151">
        <v>2857.7159999999999</v>
      </c>
      <c r="I579" s="152"/>
      <c r="J579" s="153">
        <f>ROUND(I579*H579,2)</f>
        <v>0</v>
      </c>
      <c r="K579" s="149" t="s">
        <v>211</v>
      </c>
      <c r="L579" s="31"/>
      <c r="M579" s="154" t="s">
        <v>1</v>
      </c>
      <c r="N579" s="155" t="s">
        <v>46</v>
      </c>
      <c r="O579" s="50"/>
      <c r="P579" s="156">
        <f>O579*H579</f>
        <v>0</v>
      </c>
      <c r="Q579" s="156">
        <v>0</v>
      </c>
      <c r="R579" s="156">
        <f>Q579*H579</f>
        <v>0</v>
      </c>
      <c r="S579" s="156">
        <v>0</v>
      </c>
      <c r="T579" s="157">
        <f>S579*H579</f>
        <v>0</v>
      </c>
      <c r="AR579" s="17" t="s">
        <v>103</v>
      </c>
      <c r="AT579" s="17" t="s">
        <v>202</v>
      </c>
      <c r="AU579" s="17" t="s">
        <v>99</v>
      </c>
      <c r="AY579" s="17" t="s">
        <v>198</v>
      </c>
      <c r="BE579" s="158">
        <f>IF(N579="základní",J579,0)</f>
        <v>0</v>
      </c>
      <c r="BF579" s="158">
        <f>IF(N579="snížená",J579,0)</f>
        <v>0</v>
      </c>
      <c r="BG579" s="158">
        <f>IF(N579="zákl. přenesená",J579,0)</f>
        <v>0</v>
      </c>
      <c r="BH579" s="158">
        <f>IF(N579="sníž. přenesená",J579,0)</f>
        <v>0</v>
      </c>
      <c r="BI579" s="158">
        <f>IF(N579="nulová",J579,0)</f>
        <v>0</v>
      </c>
      <c r="BJ579" s="17" t="s">
        <v>82</v>
      </c>
      <c r="BK579" s="158">
        <f>ROUND(I579*H579,2)</f>
        <v>0</v>
      </c>
      <c r="BL579" s="17" t="s">
        <v>103</v>
      </c>
      <c r="BM579" s="17" t="s">
        <v>818</v>
      </c>
    </row>
    <row r="580" spans="2:65" s="1" customFormat="1" ht="16.5" customHeight="1">
      <c r="B580" s="146"/>
      <c r="C580" s="147" t="s">
        <v>1878</v>
      </c>
      <c r="D580" s="147" t="s">
        <v>202</v>
      </c>
      <c r="E580" s="148" t="s">
        <v>820</v>
      </c>
      <c r="F580" s="149" t="s">
        <v>821</v>
      </c>
      <c r="G580" s="150" t="s">
        <v>236</v>
      </c>
      <c r="H580" s="151">
        <v>2857.7159999999999</v>
      </c>
      <c r="I580" s="152"/>
      <c r="J580" s="153">
        <f>ROUND(I580*H580,2)</f>
        <v>0</v>
      </c>
      <c r="K580" s="149" t="s">
        <v>1</v>
      </c>
      <c r="L580" s="31"/>
      <c r="M580" s="154" t="s">
        <v>1</v>
      </c>
      <c r="N580" s="155" t="s">
        <v>46</v>
      </c>
      <c r="O580" s="50"/>
      <c r="P580" s="156">
        <f>O580*H580</f>
        <v>0</v>
      </c>
      <c r="Q580" s="156">
        <v>0</v>
      </c>
      <c r="R580" s="156">
        <f>Q580*H580</f>
        <v>0</v>
      </c>
      <c r="S580" s="156">
        <v>0</v>
      </c>
      <c r="T580" s="157">
        <f>S580*H580</f>
        <v>0</v>
      </c>
      <c r="AR580" s="17" t="s">
        <v>103</v>
      </c>
      <c r="AT580" s="17" t="s">
        <v>202</v>
      </c>
      <c r="AU580" s="17" t="s">
        <v>99</v>
      </c>
      <c r="AY580" s="17" t="s">
        <v>198</v>
      </c>
      <c r="BE580" s="158">
        <f>IF(N580="základní",J580,0)</f>
        <v>0</v>
      </c>
      <c r="BF580" s="158">
        <f>IF(N580="snížená",J580,0)</f>
        <v>0</v>
      </c>
      <c r="BG580" s="158">
        <f>IF(N580="zákl. přenesená",J580,0)</f>
        <v>0</v>
      </c>
      <c r="BH580" s="158">
        <f>IF(N580="sníž. přenesená",J580,0)</f>
        <v>0</v>
      </c>
      <c r="BI580" s="158">
        <f>IF(N580="nulová",J580,0)</f>
        <v>0</v>
      </c>
      <c r="BJ580" s="17" t="s">
        <v>82</v>
      </c>
      <c r="BK580" s="158">
        <f>ROUND(I580*H580,2)</f>
        <v>0</v>
      </c>
      <c r="BL580" s="17" t="s">
        <v>103</v>
      </c>
      <c r="BM580" s="17" t="s">
        <v>822</v>
      </c>
    </row>
    <row r="581" spans="2:65" s="1" customFormat="1" ht="16.5" customHeight="1">
      <c r="B581" s="146"/>
      <c r="C581" s="147" t="s">
        <v>1879</v>
      </c>
      <c r="D581" s="147" t="s">
        <v>202</v>
      </c>
      <c r="E581" s="148" t="s">
        <v>824</v>
      </c>
      <c r="F581" s="149" t="s">
        <v>825</v>
      </c>
      <c r="G581" s="150" t="s">
        <v>236</v>
      </c>
      <c r="H581" s="151">
        <v>2857.7159999999999</v>
      </c>
      <c r="I581" s="152"/>
      <c r="J581" s="153">
        <f>ROUND(I581*H581,2)</f>
        <v>0</v>
      </c>
      <c r="K581" s="149" t="s">
        <v>1</v>
      </c>
      <c r="L581" s="31"/>
      <c r="M581" s="154" t="s">
        <v>1</v>
      </c>
      <c r="N581" s="155" t="s">
        <v>46</v>
      </c>
      <c r="O581" s="50"/>
      <c r="P581" s="156">
        <f>O581*H581</f>
        <v>0</v>
      </c>
      <c r="Q581" s="156">
        <v>0</v>
      </c>
      <c r="R581" s="156">
        <f>Q581*H581</f>
        <v>0</v>
      </c>
      <c r="S581" s="156">
        <v>0</v>
      </c>
      <c r="T581" s="157">
        <f>S581*H581</f>
        <v>0</v>
      </c>
      <c r="AR581" s="17" t="s">
        <v>103</v>
      </c>
      <c r="AT581" s="17" t="s">
        <v>202</v>
      </c>
      <c r="AU581" s="17" t="s">
        <v>99</v>
      </c>
      <c r="AY581" s="17" t="s">
        <v>198</v>
      </c>
      <c r="BE581" s="158">
        <f>IF(N581="základní",J581,0)</f>
        <v>0</v>
      </c>
      <c r="BF581" s="158">
        <f>IF(N581="snížená",J581,0)</f>
        <v>0</v>
      </c>
      <c r="BG581" s="158">
        <f>IF(N581="zákl. přenesená",J581,0)</f>
        <v>0</v>
      </c>
      <c r="BH581" s="158">
        <f>IF(N581="sníž. přenesená",J581,0)</f>
        <v>0</v>
      </c>
      <c r="BI581" s="158">
        <f>IF(N581="nulová",J581,0)</f>
        <v>0</v>
      </c>
      <c r="BJ581" s="17" t="s">
        <v>82</v>
      </c>
      <c r="BK581" s="158">
        <f>ROUND(I581*H581,2)</f>
        <v>0</v>
      </c>
      <c r="BL581" s="17" t="s">
        <v>103</v>
      </c>
      <c r="BM581" s="17" t="s">
        <v>826</v>
      </c>
    </row>
    <row r="582" spans="2:65" s="1" customFormat="1" ht="16.5" customHeight="1">
      <c r="B582" s="146"/>
      <c r="C582" s="147" t="s">
        <v>1880</v>
      </c>
      <c r="D582" s="147" t="s">
        <v>202</v>
      </c>
      <c r="E582" s="148" t="s">
        <v>828</v>
      </c>
      <c r="F582" s="149" t="s">
        <v>829</v>
      </c>
      <c r="G582" s="150" t="s">
        <v>236</v>
      </c>
      <c r="H582" s="151">
        <v>4405.2380000000003</v>
      </c>
      <c r="I582" s="152"/>
      <c r="J582" s="153">
        <f>ROUND(I582*H582,2)</f>
        <v>0</v>
      </c>
      <c r="K582" s="149" t="s">
        <v>211</v>
      </c>
      <c r="L582" s="31"/>
      <c r="M582" s="201" t="s">
        <v>1</v>
      </c>
      <c r="N582" s="202" t="s">
        <v>46</v>
      </c>
      <c r="O582" s="203"/>
      <c r="P582" s="204">
        <f>O582*H582</f>
        <v>0</v>
      </c>
      <c r="Q582" s="204">
        <v>0</v>
      </c>
      <c r="R582" s="204">
        <f>Q582*H582</f>
        <v>0</v>
      </c>
      <c r="S582" s="204">
        <v>0</v>
      </c>
      <c r="T582" s="205">
        <f>S582*H582</f>
        <v>0</v>
      </c>
      <c r="AR582" s="17" t="s">
        <v>103</v>
      </c>
      <c r="AT582" s="17" t="s">
        <v>202</v>
      </c>
      <c r="AU582" s="17" t="s">
        <v>99</v>
      </c>
      <c r="AY582" s="17" t="s">
        <v>198</v>
      </c>
      <c r="BE582" s="158">
        <f>IF(N582="základní",J582,0)</f>
        <v>0</v>
      </c>
      <c r="BF582" s="158">
        <f>IF(N582="snížená",J582,0)</f>
        <v>0</v>
      </c>
      <c r="BG582" s="158">
        <f>IF(N582="zákl. přenesená",J582,0)</f>
        <v>0</v>
      </c>
      <c r="BH582" s="158">
        <f>IF(N582="sníž. přenesená",J582,0)</f>
        <v>0</v>
      </c>
      <c r="BI582" s="158">
        <f>IF(N582="nulová",J582,0)</f>
        <v>0</v>
      </c>
      <c r="BJ582" s="17" t="s">
        <v>82</v>
      </c>
      <c r="BK582" s="158">
        <f>ROUND(I582*H582,2)</f>
        <v>0</v>
      </c>
      <c r="BL582" s="17" t="s">
        <v>103</v>
      </c>
      <c r="BM582" s="17" t="s">
        <v>830</v>
      </c>
    </row>
    <row r="583" spans="2:65" s="1" customFormat="1" ht="6.95" customHeight="1">
      <c r="B583" s="40"/>
      <c r="C583" s="41"/>
      <c r="D583" s="41"/>
      <c r="E583" s="41"/>
      <c r="F583" s="41"/>
      <c r="G583" s="41"/>
      <c r="H583" s="41"/>
      <c r="I583" s="108"/>
      <c r="J583" s="41"/>
      <c r="K583" s="41"/>
      <c r="L583" s="31"/>
    </row>
  </sheetData>
  <autoFilter ref="C115:K582" xr:uid="{00000000-0009-0000-0000-00000D000000}"/>
  <mergeCells count="12">
    <mergeCell ref="E108:H108"/>
    <mergeCell ref="L2:V2"/>
    <mergeCell ref="E50:H50"/>
    <mergeCell ref="E52:H52"/>
    <mergeCell ref="E54:H54"/>
    <mergeCell ref="E104:H104"/>
    <mergeCell ref="E106:H106"/>
    <mergeCell ref="E7:H7"/>
    <mergeCell ref="E9:H9"/>
    <mergeCell ref="E11:H11"/>
    <mergeCell ref="E20:H20"/>
    <mergeCell ref="E29:H29"/>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2:BM11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146</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2" customHeight="1">
      <c r="B8" s="20"/>
      <c r="D8" s="26" t="s">
        <v>148</v>
      </c>
      <c r="L8" s="20"/>
    </row>
    <row r="9" spans="2:46" s="1" customFormat="1" ht="16.5" customHeight="1">
      <c r="B9" s="31"/>
      <c r="E9" s="249" t="s">
        <v>1631</v>
      </c>
      <c r="F9" s="223"/>
      <c r="G9" s="223"/>
      <c r="H9" s="223"/>
      <c r="I9" s="92"/>
      <c r="L9" s="31"/>
    </row>
    <row r="10" spans="2:46" s="1" customFormat="1" ht="12" customHeight="1">
      <c r="B10" s="31"/>
      <c r="D10" s="26" t="s">
        <v>150</v>
      </c>
      <c r="I10" s="92"/>
      <c r="L10" s="31"/>
    </row>
    <row r="11" spans="2:46" s="1" customFormat="1" ht="36.950000000000003" customHeight="1">
      <c r="B11" s="31"/>
      <c r="E11" s="224" t="s">
        <v>1881</v>
      </c>
      <c r="F11" s="223"/>
      <c r="G11" s="223"/>
      <c r="H11" s="223"/>
      <c r="I11" s="92"/>
      <c r="L11" s="31"/>
    </row>
    <row r="12" spans="2:46" s="1" customFormat="1" ht="11.25">
      <c r="B12" s="31"/>
      <c r="I12" s="92"/>
      <c r="L12" s="31"/>
    </row>
    <row r="13" spans="2:46" s="1" customFormat="1" ht="12" customHeight="1">
      <c r="B13" s="31"/>
      <c r="D13" s="26" t="s">
        <v>18</v>
      </c>
      <c r="F13" s="17" t="s">
        <v>1</v>
      </c>
      <c r="I13" s="93" t="s">
        <v>19</v>
      </c>
      <c r="J13" s="17" t="s">
        <v>1</v>
      </c>
      <c r="L13" s="31"/>
    </row>
    <row r="14" spans="2:46" s="1" customFormat="1" ht="12" customHeight="1">
      <c r="B14" s="31"/>
      <c r="D14" s="26" t="s">
        <v>20</v>
      </c>
      <c r="F14" s="17" t="s">
        <v>21</v>
      </c>
      <c r="I14" s="93" t="s">
        <v>22</v>
      </c>
      <c r="J14" s="47" t="str">
        <f>'Rekapitulace stavby'!AN8</f>
        <v>7. 5. 2019</v>
      </c>
      <c r="L14" s="31"/>
    </row>
    <row r="15" spans="2:46" s="1" customFormat="1" ht="10.9" customHeight="1">
      <c r="B15" s="31"/>
      <c r="I15" s="92"/>
      <c r="L15" s="31"/>
    </row>
    <row r="16" spans="2:46" s="1" customFormat="1" ht="12" customHeight="1">
      <c r="B16" s="31"/>
      <c r="D16" s="26" t="s">
        <v>24</v>
      </c>
      <c r="I16" s="93" t="s">
        <v>25</v>
      </c>
      <c r="J16" s="17" t="s">
        <v>26</v>
      </c>
      <c r="L16" s="31"/>
    </row>
    <row r="17" spans="2:12" s="1" customFormat="1" ht="18" customHeight="1">
      <c r="B17" s="31"/>
      <c r="E17" s="17" t="s">
        <v>27</v>
      </c>
      <c r="I17" s="93" t="s">
        <v>28</v>
      </c>
      <c r="J17" s="17" t="s">
        <v>29</v>
      </c>
      <c r="L17" s="31"/>
    </row>
    <row r="18" spans="2:12" s="1" customFormat="1" ht="6.95" customHeight="1">
      <c r="B18" s="31"/>
      <c r="I18" s="92"/>
      <c r="L18" s="31"/>
    </row>
    <row r="19" spans="2:12" s="1" customFormat="1" ht="12" customHeight="1">
      <c r="B19" s="31"/>
      <c r="D19" s="26" t="s">
        <v>30</v>
      </c>
      <c r="I19" s="93" t="s">
        <v>25</v>
      </c>
      <c r="J19" s="27" t="str">
        <f>'Rekapitulace stavby'!AN13</f>
        <v>Vyplň údaj</v>
      </c>
      <c r="L19" s="31"/>
    </row>
    <row r="20" spans="2:12" s="1" customFormat="1" ht="18" customHeight="1">
      <c r="B20" s="31"/>
      <c r="E20" s="251" t="str">
        <f>'Rekapitulace stavby'!E14</f>
        <v>Vyplň údaj</v>
      </c>
      <c r="F20" s="227"/>
      <c r="G20" s="227"/>
      <c r="H20" s="227"/>
      <c r="I20" s="93" t="s">
        <v>28</v>
      </c>
      <c r="J20" s="27" t="str">
        <f>'Rekapitulace stavby'!AN14</f>
        <v>Vyplň údaj</v>
      </c>
      <c r="L20" s="31"/>
    </row>
    <row r="21" spans="2:12" s="1" customFormat="1" ht="6.95" customHeight="1">
      <c r="B21" s="31"/>
      <c r="I21" s="92"/>
      <c r="L21" s="31"/>
    </row>
    <row r="22" spans="2:12" s="1" customFormat="1" ht="12" customHeight="1">
      <c r="B22" s="31"/>
      <c r="D22" s="26" t="s">
        <v>32</v>
      </c>
      <c r="I22" s="93" t="s">
        <v>25</v>
      </c>
      <c r="J22" s="17" t="s">
        <v>33</v>
      </c>
      <c r="L22" s="31"/>
    </row>
    <row r="23" spans="2:12" s="1" customFormat="1" ht="18" customHeight="1">
      <c r="B23" s="31"/>
      <c r="E23" s="17" t="s">
        <v>34</v>
      </c>
      <c r="I23" s="93" t="s">
        <v>28</v>
      </c>
      <c r="J23" s="17" t="s">
        <v>35</v>
      </c>
      <c r="L23" s="31"/>
    </row>
    <row r="24" spans="2:12" s="1" customFormat="1" ht="6.95" customHeight="1">
      <c r="B24" s="31"/>
      <c r="I24" s="92"/>
      <c r="L24" s="31"/>
    </row>
    <row r="25" spans="2:12" s="1" customFormat="1" ht="12" customHeight="1">
      <c r="B25" s="31"/>
      <c r="D25" s="26" t="s">
        <v>37</v>
      </c>
      <c r="I25" s="93" t="s">
        <v>25</v>
      </c>
      <c r="J25" s="17" t="s">
        <v>1</v>
      </c>
      <c r="L25" s="31"/>
    </row>
    <row r="26" spans="2:12" s="1" customFormat="1" ht="18" customHeight="1">
      <c r="B26" s="31"/>
      <c r="E26" s="17" t="s">
        <v>38</v>
      </c>
      <c r="I26" s="93" t="s">
        <v>28</v>
      </c>
      <c r="J26" s="17" t="s">
        <v>1</v>
      </c>
      <c r="L26" s="31"/>
    </row>
    <row r="27" spans="2:12" s="1" customFormat="1" ht="6.95" customHeight="1">
      <c r="B27" s="31"/>
      <c r="I27" s="92"/>
      <c r="L27" s="31"/>
    </row>
    <row r="28" spans="2:12" s="1" customFormat="1" ht="12" customHeight="1">
      <c r="B28" s="31"/>
      <c r="D28" s="26" t="s">
        <v>39</v>
      </c>
      <c r="I28" s="92"/>
      <c r="L28" s="31"/>
    </row>
    <row r="29" spans="2:12" s="7" customFormat="1" ht="123.75" customHeight="1">
      <c r="B29" s="94"/>
      <c r="E29" s="231" t="s">
        <v>152</v>
      </c>
      <c r="F29" s="231"/>
      <c r="G29" s="231"/>
      <c r="H29" s="231"/>
      <c r="I29" s="95"/>
      <c r="L29" s="94"/>
    </row>
    <row r="30" spans="2:12" s="1" customFormat="1" ht="6.95" customHeight="1">
      <c r="B30" s="31"/>
      <c r="I30" s="92"/>
      <c r="L30" s="31"/>
    </row>
    <row r="31" spans="2:12" s="1" customFormat="1" ht="6.95" customHeight="1">
      <c r="B31" s="31"/>
      <c r="D31" s="48"/>
      <c r="E31" s="48"/>
      <c r="F31" s="48"/>
      <c r="G31" s="48"/>
      <c r="H31" s="48"/>
      <c r="I31" s="96"/>
      <c r="J31" s="48"/>
      <c r="K31" s="48"/>
      <c r="L31" s="31"/>
    </row>
    <row r="32" spans="2:12" s="1" customFormat="1" ht="25.35" customHeight="1">
      <c r="B32" s="31"/>
      <c r="D32" s="97" t="s">
        <v>41</v>
      </c>
      <c r="I32" s="92"/>
      <c r="J32" s="61">
        <f>ROUND(J88, 2)</f>
        <v>0</v>
      </c>
      <c r="L32" s="31"/>
    </row>
    <row r="33" spans="2:12" s="1" customFormat="1" ht="6.95" customHeight="1">
      <c r="B33" s="31"/>
      <c r="D33" s="48"/>
      <c r="E33" s="48"/>
      <c r="F33" s="48"/>
      <c r="G33" s="48"/>
      <c r="H33" s="48"/>
      <c r="I33" s="96"/>
      <c r="J33" s="48"/>
      <c r="K33" s="48"/>
      <c r="L33" s="31"/>
    </row>
    <row r="34" spans="2:12" s="1" customFormat="1" ht="14.45" customHeight="1">
      <c r="B34" s="31"/>
      <c r="F34" s="34" t="s">
        <v>43</v>
      </c>
      <c r="I34" s="98" t="s">
        <v>42</v>
      </c>
      <c r="J34" s="34" t="s">
        <v>44</v>
      </c>
      <c r="L34" s="31"/>
    </row>
    <row r="35" spans="2:12" s="1" customFormat="1" ht="14.45" customHeight="1">
      <c r="B35" s="31"/>
      <c r="D35" s="26" t="s">
        <v>45</v>
      </c>
      <c r="E35" s="26" t="s">
        <v>46</v>
      </c>
      <c r="F35" s="99">
        <f>ROUND((SUM(BE88:BE113)),  2)</f>
        <v>0</v>
      </c>
      <c r="I35" s="100">
        <v>0.21</v>
      </c>
      <c r="J35" s="99">
        <f>ROUND(((SUM(BE88:BE113))*I35),  2)</f>
        <v>0</v>
      </c>
      <c r="L35" s="31"/>
    </row>
    <row r="36" spans="2:12" s="1" customFormat="1" ht="14.45" customHeight="1">
      <c r="B36" s="31"/>
      <c r="E36" s="26" t="s">
        <v>47</v>
      </c>
      <c r="F36" s="99">
        <f>ROUND((SUM(BF88:BF113)),  2)</f>
        <v>0</v>
      </c>
      <c r="I36" s="100">
        <v>0.15</v>
      </c>
      <c r="J36" s="99">
        <f>ROUND(((SUM(BF88:BF113))*I36),  2)</f>
        <v>0</v>
      </c>
      <c r="L36" s="31"/>
    </row>
    <row r="37" spans="2:12" s="1" customFormat="1" ht="14.45" hidden="1" customHeight="1">
      <c r="B37" s="31"/>
      <c r="E37" s="26" t="s">
        <v>48</v>
      </c>
      <c r="F37" s="99">
        <f>ROUND((SUM(BG88:BG113)),  2)</f>
        <v>0</v>
      </c>
      <c r="I37" s="100">
        <v>0.21</v>
      </c>
      <c r="J37" s="99">
        <f>0</f>
        <v>0</v>
      </c>
      <c r="L37" s="31"/>
    </row>
    <row r="38" spans="2:12" s="1" customFormat="1" ht="14.45" hidden="1" customHeight="1">
      <c r="B38" s="31"/>
      <c r="E38" s="26" t="s">
        <v>49</v>
      </c>
      <c r="F38" s="99">
        <f>ROUND((SUM(BH88:BH113)),  2)</f>
        <v>0</v>
      </c>
      <c r="I38" s="100">
        <v>0.15</v>
      </c>
      <c r="J38" s="99">
        <f>0</f>
        <v>0</v>
      </c>
      <c r="L38" s="31"/>
    </row>
    <row r="39" spans="2:12" s="1" customFormat="1" ht="14.45" hidden="1" customHeight="1">
      <c r="B39" s="31"/>
      <c r="E39" s="26" t="s">
        <v>50</v>
      </c>
      <c r="F39" s="99">
        <f>ROUND((SUM(BI88:BI113)),  2)</f>
        <v>0</v>
      </c>
      <c r="I39" s="100">
        <v>0</v>
      </c>
      <c r="J39" s="99">
        <f>0</f>
        <v>0</v>
      </c>
      <c r="L39" s="31"/>
    </row>
    <row r="40" spans="2:12" s="1" customFormat="1" ht="6.95" customHeight="1">
      <c r="B40" s="31"/>
      <c r="I40" s="92"/>
      <c r="L40" s="31"/>
    </row>
    <row r="41" spans="2:12" s="1" customFormat="1" ht="25.35" customHeight="1">
      <c r="B41" s="31"/>
      <c r="C41" s="101"/>
      <c r="D41" s="102" t="s">
        <v>51</v>
      </c>
      <c r="E41" s="52"/>
      <c r="F41" s="52"/>
      <c r="G41" s="103" t="s">
        <v>52</v>
      </c>
      <c r="H41" s="104" t="s">
        <v>53</v>
      </c>
      <c r="I41" s="105"/>
      <c r="J41" s="106">
        <f>SUM(J32:J39)</f>
        <v>0</v>
      </c>
      <c r="K41" s="107"/>
      <c r="L41" s="31"/>
    </row>
    <row r="42" spans="2:12" s="1" customFormat="1" ht="14.45" customHeight="1">
      <c r="B42" s="40"/>
      <c r="C42" s="41"/>
      <c r="D42" s="41"/>
      <c r="E42" s="41"/>
      <c r="F42" s="41"/>
      <c r="G42" s="41"/>
      <c r="H42" s="41"/>
      <c r="I42" s="108"/>
      <c r="J42" s="41"/>
      <c r="K42" s="41"/>
      <c r="L42" s="31"/>
    </row>
    <row r="46" spans="2:12" s="1" customFormat="1" ht="6.95" customHeight="1">
      <c r="B46" s="42"/>
      <c r="C46" s="43"/>
      <c r="D46" s="43"/>
      <c r="E46" s="43"/>
      <c r="F46" s="43"/>
      <c r="G46" s="43"/>
      <c r="H46" s="43"/>
      <c r="I46" s="109"/>
      <c r="J46" s="43"/>
      <c r="K46" s="43"/>
      <c r="L46" s="31"/>
    </row>
    <row r="47" spans="2:12" s="1" customFormat="1" ht="24.95" customHeight="1">
      <c r="B47" s="31"/>
      <c r="C47" s="21" t="s">
        <v>153</v>
      </c>
      <c r="I47" s="92"/>
      <c r="L47" s="31"/>
    </row>
    <row r="48" spans="2:12" s="1" customFormat="1" ht="6.95" customHeight="1">
      <c r="B48" s="31"/>
      <c r="I48" s="92"/>
      <c r="L48" s="31"/>
    </row>
    <row r="49" spans="2:47" s="1" customFormat="1" ht="12" customHeight="1">
      <c r="B49" s="31"/>
      <c r="C49" s="26" t="s">
        <v>16</v>
      </c>
      <c r="I49" s="92"/>
      <c r="L49" s="31"/>
    </row>
    <row r="50" spans="2:47" s="1" customFormat="1" ht="16.5" customHeight="1">
      <c r="B50" s="31"/>
      <c r="E50" s="249" t="str">
        <f>E7</f>
        <v>II/332, III/27212, III/3323 Straky</v>
      </c>
      <c r="F50" s="250"/>
      <c r="G50" s="250"/>
      <c r="H50" s="250"/>
      <c r="I50" s="92"/>
      <c r="L50" s="31"/>
    </row>
    <row r="51" spans="2:47" ht="12" customHeight="1">
      <c r="B51" s="20"/>
      <c r="C51" s="26" t="s">
        <v>148</v>
      </c>
      <c r="L51" s="20"/>
    </row>
    <row r="52" spans="2:47" s="1" customFormat="1" ht="16.5" customHeight="1">
      <c r="B52" s="31"/>
      <c r="E52" s="249" t="s">
        <v>1631</v>
      </c>
      <c r="F52" s="223"/>
      <c r="G52" s="223"/>
      <c r="H52" s="223"/>
      <c r="I52" s="92"/>
      <c r="L52" s="31"/>
    </row>
    <row r="53" spans="2:47" s="1" customFormat="1" ht="12" customHeight="1">
      <c r="B53" s="31"/>
      <c r="C53" s="26" t="s">
        <v>150</v>
      </c>
      <c r="I53" s="92"/>
      <c r="L53" s="31"/>
    </row>
    <row r="54" spans="2:47" s="1" customFormat="1" ht="16.5" customHeight="1">
      <c r="B54" s="31"/>
      <c r="E54" s="224" t="str">
        <f>E11</f>
        <v>VoN.103 - Vedlejší a ostatní náklady</v>
      </c>
      <c r="F54" s="223"/>
      <c r="G54" s="223"/>
      <c r="H54" s="223"/>
      <c r="I54" s="92"/>
      <c r="L54" s="31"/>
    </row>
    <row r="55" spans="2:47" s="1" customFormat="1" ht="6.95" customHeight="1">
      <c r="B55" s="31"/>
      <c r="I55" s="92"/>
      <c r="L55" s="31"/>
    </row>
    <row r="56" spans="2:47" s="1" customFormat="1" ht="12" customHeight="1">
      <c r="B56" s="31"/>
      <c r="C56" s="26" t="s">
        <v>20</v>
      </c>
      <c r="F56" s="17" t="str">
        <f>F14</f>
        <v>Straky</v>
      </c>
      <c r="I56" s="93" t="s">
        <v>22</v>
      </c>
      <c r="J56" s="47" t="str">
        <f>IF(J14="","",J14)</f>
        <v>7. 5. 2019</v>
      </c>
      <c r="L56" s="31"/>
    </row>
    <row r="57" spans="2:47" s="1" customFormat="1" ht="6.95" customHeight="1">
      <c r="B57" s="31"/>
      <c r="I57" s="92"/>
      <c r="L57" s="31"/>
    </row>
    <row r="58" spans="2:47" s="1" customFormat="1" ht="13.7" customHeight="1">
      <c r="B58" s="31"/>
      <c r="C58" s="26" t="s">
        <v>24</v>
      </c>
      <c r="F58" s="17" t="str">
        <f>E17</f>
        <v>Krajská správa a údržba silnic Středočeského kraje</v>
      </c>
      <c r="I58" s="93" t="s">
        <v>32</v>
      </c>
      <c r="J58" s="29" t="str">
        <f>E23</f>
        <v>CR Project s.r.o.</v>
      </c>
      <c r="L58" s="31"/>
    </row>
    <row r="59" spans="2:47" s="1" customFormat="1" ht="13.7" customHeight="1">
      <c r="B59" s="31"/>
      <c r="C59" s="26" t="s">
        <v>30</v>
      </c>
      <c r="F59" s="17" t="str">
        <f>IF(E20="","",E20)</f>
        <v>Vyplň údaj</v>
      </c>
      <c r="I59" s="93" t="s">
        <v>37</v>
      </c>
      <c r="J59" s="29" t="str">
        <f>E26</f>
        <v>Josef Nentwich</v>
      </c>
      <c r="L59" s="31"/>
    </row>
    <row r="60" spans="2:47" s="1" customFormat="1" ht="10.35" customHeight="1">
      <c r="B60" s="31"/>
      <c r="I60" s="92"/>
      <c r="L60" s="31"/>
    </row>
    <row r="61" spans="2:47" s="1" customFormat="1" ht="29.25" customHeight="1">
      <c r="B61" s="31"/>
      <c r="C61" s="110" t="s">
        <v>154</v>
      </c>
      <c r="D61" s="101"/>
      <c r="E61" s="101"/>
      <c r="F61" s="101"/>
      <c r="G61" s="101"/>
      <c r="H61" s="101"/>
      <c r="I61" s="111"/>
      <c r="J61" s="112" t="s">
        <v>155</v>
      </c>
      <c r="K61" s="101"/>
      <c r="L61" s="31"/>
    </row>
    <row r="62" spans="2:47" s="1" customFormat="1" ht="10.35" customHeight="1">
      <c r="B62" s="31"/>
      <c r="I62" s="92"/>
      <c r="L62" s="31"/>
    </row>
    <row r="63" spans="2:47" s="1" customFormat="1" ht="22.9" customHeight="1">
      <c r="B63" s="31"/>
      <c r="C63" s="113" t="s">
        <v>156</v>
      </c>
      <c r="I63" s="92"/>
      <c r="J63" s="61">
        <f>J88</f>
        <v>0</v>
      </c>
      <c r="L63" s="31"/>
      <c r="AU63" s="17" t="s">
        <v>157</v>
      </c>
    </row>
    <row r="64" spans="2:47" s="8" customFormat="1" ht="24.95" customHeight="1">
      <c r="B64" s="114"/>
      <c r="D64" s="115" t="s">
        <v>832</v>
      </c>
      <c r="E64" s="116"/>
      <c r="F64" s="116"/>
      <c r="G64" s="116"/>
      <c r="H64" s="116"/>
      <c r="I64" s="117"/>
      <c r="J64" s="118">
        <f>J89</f>
        <v>0</v>
      </c>
      <c r="L64" s="114"/>
    </row>
    <row r="65" spans="2:12" s="9" customFormat="1" ht="19.899999999999999" customHeight="1">
      <c r="B65" s="119"/>
      <c r="D65" s="120" t="s">
        <v>833</v>
      </c>
      <c r="E65" s="121"/>
      <c r="F65" s="121"/>
      <c r="G65" s="121"/>
      <c r="H65" s="121"/>
      <c r="I65" s="122"/>
      <c r="J65" s="123">
        <f>J90</f>
        <v>0</v>
      </c>
      <c r="L65" s="119"/>
    </row>
    <row r="66" spans="2:12" s="9" customFormat="1" ht="19.899999999999999" customHeight="1">
      <c r="B66" s="119"/>
      <c r="D66" s="120" t="s">
        <v>834</v>
      </c>
      <c r="E66" s="121"/>
      <c r="F66" s="121"/>
      <c r="G66" s="121"/>
      <c r="H66" s="121"/>
      <c r="I66" s="122"/>
      <c r="J66" s="123">
        <f>J108</f>
        <v>0</v>
      </c>
      <c r="L66" s="119"/>
    </row>
    <row r="67" spans="2:12" s="1" customFormat="1" ht="21.75" customHeight="1">
      <c r="B67" s="31"/>
      <c r="I67" s="92"/>
      <c r="L67" s="31"/>
    </row>
    <row r="68" spans="2:12" s="1" customFormat="1" ht="6.95" customHeight="1">
      <c r="B68" s="40"/>
      <c r="C68" s="41"/>
      <c r="D68" s="41"/>
      <c r="E68" s="41"/>
      <c r="F68" s="41"/>
      <c r="G68" s="41"/>
      <c r="H68" s="41"/>
      <c r="I68" s="108"/>
      <c r="J68" s="41"/>
      <c r="K68" s="41"/>
      <c r="L68" s="31"/>
    </row>
    <row r="72" spans="2:12" s="1" customFormat="1" ht="6.95" customHeight="1">
      <c r="B72" s="42"/>
      <c r="C72" s="43"/>
      <c r="D72" s="43"/>
      <c r="E72" s="43"/>
      <c r="F72" s="43"/>
      <c r="G72" s="43"/>
      <c r="H72" s="43"/>
      <c r="I72" s="109"/>
      <c r="J72" s="43"/>
      <c r="K72" s="43"/>
      <c r="L72" s="31"/>
    </row>
    <row r="73" spans="2:12" s="1" customFormat="1" ht="24.95" customHeight="1">
      <c r="B73" s="31"/>
      <c r="C73" s="21" t="s">
        <v>183</v>
      </c>
      <c r="I73" s="92"/>
      <c r="L73" s="31"/>
    </row>
    <row r="74" spans="2:12" s="1" customFormat="1" ht="6.95" customHeight="1">
      <c r="B74" s="31"/>
      <c r="I74" s="92"/>
      <c r="L74" s="31"/>
    </row>
    <row r="75" spans="2:12" s="1" customFormat="1" ht="12" customHeight="1">
      <c r="B75" s="31"/>
      <c r="C75" s="26" t="s">
        <v>16</v>
      </c>
      <c r="I75" s="92"/>
      <c r="L75" s="31"/>
    </row>
    <row r="76" spans="2:12" s="1" customFormat="1" ht="16.5" customHeight="1">
      <c r="B76" s="31"/>
      <c r="E76" s="249" t="str">
        <f>E7</f>
        <v>II/332, III/27212, III/3323 Straky</v>
      </c>
      <c r="F76" s="250"/>
      <c r="G76" s="250"/>
      <c r="H76" s="250"/>
      <c r="I76" s="92"/>
      <c r="L76" s="31"/>
    </row>
    <row r="77" spans="2:12" ht="12" customHeight="1">
      <c r="B77" s="20"/>
      <c r="C77" s="26" t="s">
        <v>148</v>
      </c>
      <c r="L77" s="20"/>
    </row>
    <row r="78" spans="2:12" s="1" customFormat="1" ht="16.5" customHeight="1">
      <c r="B78" s="31"/>
      <c r="E78" s="249" t="s">
        <v>1631</v>
      </c>
      <c r="F78" s="223"/>
      <c r="G78" s="223"/>
      <c r="H78" s="223"/>
      <c r="I78" s="92"/>
      <c r="L78" s="31"/>
    </row>
    <row r="79" spans="2:12" s="1" customFormat="1" ht="12" customHeight="1">
      <c r="B79" s="31"/>
      <c r="C79" s="26" t="s">
        <v>150</v>
      </c>
      <c r="I79" s="92"/>
      <c r="L79" s="31"/>
    </row>
    <row r="80" spans="2:12" s="1" customFormat="1" ht="16.5" customHeight="1">
      <c r="B80" s="31"/>
      <c r="E80" s="224" t="str">
        <f>E11</f>
        <v>VoN.103 - Vedlejší a ostatní náklady</v>
      </c>
      <c r="F80" s="223"/>
      <c r="G80" s="223"/>
      <c r="H80" s="223"/>
      <c r="I80" s="92"/>
      <c r="L80" s="31"/>
    </row>
    <row r="81" spans="2:65" s="1" customFormat="1" ht="6.95" customHeight="1">
      <c r="B81" s="31"/>
      <c r="I81" s="92"/>
      <c r="L81" s="31"/>
    </row>
    <row r="82" spans="2:65" s="1" customFormat="1" ht="12" customHeight="1">
      <c r="B82" s="31"/>
      <c r="C82" s="26" t="s">
        <v>20</v>
      </c>
      <c r="F82" s="17" t="str">
        <f>F14</f>
        <v>Straky</v>
      </c>
      <c r="I82" s="93" t="s">
        <v>22</v>
      </c>
      <c r="J82" s="47" t="str">
        <f>IF(J14="","",J14)</f>
        <v>7. 5. 2019</v>
      </c>
      <c r="L82" s="31"/>
    </row>
    <row r="83" spans="2:65" s="1" customFormat="1" ht="6.95" customHeight="1">
      <c r="B83" s="31"/>
      <c r="I83" s="92"/>
      <c r="L83" s="31"/>
    </row>
    <row r="84" spans="2:65" s="1" customFormat="1" ht="13.7" customHeight="1">
      <c r="B84" s="31"/>
      <c r="C84" s="26" t="s">
        <v>24</v>
      </c>
      <c r="F84" s="17" t="str">
        <f>E17</f>
        <v>Krajská správa a údržba silnic Středočeského kraje</v>
      </c>
      <c r="I84" s="93" t="s">
        <v>32</v>
      </c>
      <c r="J84" s="29" t="str">
        <f>E23</f>
        <v>CR Project s.r.o.</v>
      </c>
      <c r="L84" s="31"/>
    </row>
    <row r="85" spans="2:65" s="1" customFormat="1" ht="13.7" customHeight="1">
      <c r="B85" s="31"/>
      <c r="C85" s="26" t="s">
        <v>30</v>
      </c>
      <c r="F85" s="17" t="str">
        <f>IF(E20="","",E20)</f>
        <v>Vyplň údaj</v>
      </c>
      <c r="I85" s="93" t="s">
        <v>37</v>
      </c>
      <c r="J85" s="29" t="str">
        <f>E26</f>
        <v>Josef Nentwich</v>
      </c>
      <c r="L85" s="31"/>
    </row>
    <row r="86" spans="2:65" s="1" customFormat="1" ht="10.35" customHeight="1">
      <c r="B86" s="31"/>
      <c r="I86" s="92"/>
      <c r="L86" s="31"/>
    </row>
    <row r="87" spans="2:65" s="10" customFormat="1" ht="29.25" customHeight="1">
      <c r="B87" s="124"/>
      <c r="C87" s="125" t="s">
        <v>184</v>
      </c>
      <c r="D87" s="126" t="s">
        <v>60</v>
      </c>
      <c r="E87" s="126" t="s">
        <v>56</v>
      </c>
      <c r="F87" s="126" t="s">
        <v>57</v>
      </c>
      <c r="G87" s="126" t="s">
        <v>185</v>
      </c>
      <c r="H87" s="126" t="s">
        <v>186</v>
      </c>
      <c r="I87" s="127" t="s">
        <v>187</v>
      </c>
      <c r="J87" s="126" t="s">
        <v>155</v>
      </c>
      <c r="K87" s="128" t="s">
        <v>188</v>
      </c>
      <c r="L87" s="124"/>
      <c r="M87" s="54" t="s">
        <v>1</v>
      </c>
      <c r="N87" s="55" t="s">
        <v>45</v>
      </c>
      <c r="O87" s="55" t="s">
        <v>189</v>
      </c>
      <c r="P87" s="55" t="s">
        <v>190</v>
      </c>
      <c r="Q87" s="55" t="s">
        <v>191</v>
      </c>
      <c r="R87" s="55" t="s">
        <v>192</v>
      </c>
      <c r="S87" s="55" t="s">
        <v>193</v>
      </c>
      <c r="T87" s="56" t="s">
        <v>194</v>
      </c>
    </row>
    <row r="88" spans="2:65" s="1" customFormat="1" ht="22.9" customHeight="1">
      <c r="B88" s="31"/>
      <c r="C88" s="59" t="s">
        <v>195</v>
      </c>
      <c r="I88" s="92"/>
      <c r="J88" s="129">
        <f>BK88</f>
        <v>0</v>
      </c>
      <c r="L88" s="31"/>
      <c r="M88" s="57"/>
      <c r="N88" s="48"/>
      <c r="O88" s="48"/>
      <c r="P88" s="130">
        <f>P89</f>
        <v>0</v>
      </c>
      <c r="Q88" s="48"/>
      <c r="R88" s="130">
        <f>R89</f>
        <v>0</v>
      </c>
      <c r="S88" s="48"/>
      <c r="T88" s="131">
        <f>T89</f>
        <v>0</v>
      </c>
      <c r="AT88" s="17" t="s">
        <v>74</v>
      </c>
      <c r="AU88" s="17" t="s">
        <v>157</v>
      </c>
      <c r="BK88" s="132">
        <f>BK89</f>
        <v>0</v>
      </c>
    </row>
    <row r="89" spans="2:65" s="11" customFormat="1" ht="25.9" customHeight="1">
      <c r="B89" s="133"/>
      <c r="D89" s="134" t="s">
        <v>74</v>
      </c>
      <c r="E89" s="135" t="s">
        <v>835</v>
      </c>
      <c r="F89" s="135" t="s">
        <v>836</v>
      </c>
      <c r="I89" s="136"/>
      <c r="J89" s="137">
        <f>BK89</f>
        <v>0</v>
      </c>
      <c r="L89" s="133"/>
      <c r="M89" s="138"/>
      <c r="N89" s="139"/>
      <c r="O89" s="139"/>
      <c r="P89" s="140">
        <f>P90+P108</f>
        <v>0</v>
      </c>
      <c r="Q89" s="139"/>
      <c r="R89" s="140">
        <f>R90+R108</f>
        <v>0</v>
      </c>
      <c r="S89" s="139"/>
      <c r="T89" s="141">
        <f>T90+T108</f>
        <v>0</v>
      </c>
      <c r="AR89" s="134" t="s">
        <v>103</v>
      </c>
      <c r="AT89" s="142" t="s">
        <v>74</v>
      </c>
      <c r="AU89" s="142" t="s">
        <v>75</v>
      </c>
      <c r="AY89" s="134" t="s">
        <v>198</v>
      </c>
      <c r="BK89" s="143">
        <f>BK90+BK108</f>
        <v>0</v>
      </c>
    </row>
    <row r="90" spans="2:65" s="11" customFormat="1" ht="22.9" customHeight="1">
      <c r="B90" s="133"/>
      <c r="D90" s="134" t="s">
        <v>74</v>
      </c>
      <c r="E90" s="144" t="s">
        <v>837</v>
      </c>
      <c r="F90" s="144" t="s">
        <v>838</v>
      </c>
      <c r="I90" s="136"/>
      <c r="J90" s="145">
        <f>BK90</f>
        <v>0</v>
      </c>
      <c r="L90" s="133"/>
      <c r="M90" s="138"/>
      <c r="N90" s="139"/>
      <c r="O90" s="139"/>
      <c r="P90" s="140">
        <f>SUM(P91:P107)</f>
        <v>0</v>
      </c>
      <c r="Q90" s="139"/>
      <c r="R90" s="140">
        <f>SUM(R91:R107)</f>
        <v>0</v>
      </c>
      <c r="S90" s="139"/>
      <c r="T90" s="141">
        <f>SUM(T91:T107)</f>
        <v>0</v>
      </c>
      <c r="AR90" s="134" t="s">
        <v>103</v>
      </c>
      <c r="AT90" s="142" t="s">
        <v>74</v>
      </c>
      <c r="AU90" s="142" t="s">
        <v>82</v>
      </c>
      <c r="AY90" s="134" t="s">
        <v>198</v>
      </c>
      <c r="BK90" s="143">
        <f>SUM(BK91:BK107)</f>
        <v>0</v>
      </c>
    </row>
    <row r="91" spans="2:65" s="1" customFormat="1" ht="16.5" customHeight="1">
      <c r="B91" s="146"/>
      <c r="C91" s="147" t="s">
        <v>82</v>
      </c>
      <c r="D91" s="147" t="s">
        <v>202</v>
      </c>
      <c r="E91" s="148" t="s">
        <v>839</v>
      </c>
      <c r="F91" s="149" t="s">
        <v>840</v>
      </c>
      <c r="G91" s="150" t="s">
        <v>841</v>
      </c>
      <c r="H91" s="151">
        <v>1</v>
      </c>
      <c r="I91" s="152"/>
      <c r="J91" s="153">
        <f t="shared" ref="J91:J107" si="0">ROUND(I91*H91,2)</f>
        <v>0</v>
      </c>
      <c r="K91" s="149" t="s">
        <v>1</v>
      </c>
      <c r="L91" s="31"/>
      <c r="M91" s="154" t="s">
        <v>1</v>
      </c>
      <c r="N91" s="155" t="s">
        <v>46</v>
      </c>
      <c r="O91" s="50"/>
      <c r="P91" s="156">
        <f t="shared" ref="P91:P107" si="1">O91*H91</f>
        <v>0</v>
      </c>
      <c r="Q91" s="156">
        <v>0</v>
      </c>
      <c r="R91" s="156">
        <f t="shared" ref="R91:R107" si="2">Q91*H91</f>
        <v>0</v>
      </c>
      <c r="S91" s="156">
        <v>0</v>
      </c>
      <c r="T91" s="157">
        <f t="shared" ref="T91:T107" si="3">S91*H91</f>
        <v>0</v>
      </c>
      <c r="AR91" s="17" t="s">
        <v>842</v>
      </c>
      <c r="AT91" s="17" t="s">
        <v>202</v>
      </c>
      <c r="AU91" s="17" t="s">
        <v>84</v>
      </c>
      <c r="AY91" s="17" t="s">
        <v>198</v>
      </c>
      <c r="BE91" s="158">
        <f t="shared" ref="BE91:BE107" si="4">IF(N91="základní",J91,0)</f>
        <v>0</v>
      </c>
      <c r="BF91" s="158">
        <f t="shared" ref="BF91:BF107" si="5">IF(N91="snížená",J91,0)</f>
        <v>0</v>
      </c>
      <c r="BG91" s="158">
        <f t="shared" ref="BG91:BG107" si="6">IF(N91="zákl. přenesená",J91,0)</f>
        <v>0</v>
      </c>
      <c r="BH91" s="158">
        <f t="shared" ref="BH91:BH107" si="7">IF(N91="sníž. přenesená",J91,0)</f>
        <v>0</v>
      </c>
      <c r="BI91" s="158">
        <f t="shared" ref="BI91:BI107" si="8">IF(N91="nulová",J91,0)</f>
        <v>0</v>
      </c>
      <c r="BJ91" s="17" t="s">
        <v>82</v>
      </c>
      <c r="BK91" s="158">
        <f t="shared" ref="BK91:BK107" si="9">ROUND(I91*H91,2)</f>
        <v>0</v>
      </c>
      <c r="BL91" s="17" t="s">
        <v>842</v>
      </c>
      <c r="BM91" s="17" t="s">
        <v>843</v>
      </c>
    </row>
    <row r="92" spans="2:65" s="1" customFormat="1" ht="16.5" customHeight="1">
      <c r="B92" s="146"/>
      <c r="C92" s="147" t="s">
        <v>84</v>
      </c>
      <c r="D92" s="147" t="s">
        <v>202</v>
      </c>
      <c r="E92" s="148" t="s">
        <v>844</v>
      </c>
      <c r="F92" s="149" t="s">
        <v>845</v>
      </c>
      <c r="G92" s="150" t="s">
        <v>841</v>
      </c>
      <c r="H92" s="151">
        <v>1</v>
      </c>
      <c r="I92" s="152"/>
      <c r="J92" s="153">
        <f t="shared" si="0"/>
        <v>0</v>
      </c>
      <c r="K92" s="149" t="s">
        <v>1</v>
      </c>
      <c r="L92" s="31"/>
      <c r="M92" s="154" t="s">
        <v>1</v>
      </c>
      <c r="N92" s="155" t="s">
        <v>46</v>
      </c>
      <c r="O92" s="50"/>
      <c r="P92" s="156">
        <f t="shared" si="1"/>
        <v>0</v>
      </c>
      <c r="Q92" s="156">
        <v>0</v>
      </c>
      <c r="R92" s="156">
        <f t="shared" si="2"/>
        <v>0</v>
      </c>
      <c r="S92" s="156">
        <v>0</v>
      </c>
      <c r="T92" s="157">
        <f t="shared" si="3"/>
        <v>0</v>
      </c>
      <c r="AR92" s="17" t="s">
        <v>842</v>
      </c>
      <c r="AT92" s="17" t="s">
        <v>202</v>
      </c>
      <c r="AU92" s="17" t="s">
        <v>84</v>
      </c>
      <c r="AY92" s="17" t="s">
        <v>198</v>
      </c>
      <c r="BE92" s="158">
        <f t="shared" si="4"/>
        <v>0</v>
      </c>
      <c r="BF92" s="158">
        <f t="shared" si="5"/>
        <v>0</v>
      </c>
      <c r="BG92" s="158">
        <f t="shared" si="6"/>
        <v>0</v>
      </c>
      <c r="BH92" s="158">
        <f t="shared" si="7"/>
        <v>0</v>
      </c>
      <c r="BI92" s="158">
        <f t="shared" si="8"/>
        <v>0</v>
      </c>
      <c r="BJ92" s="17" t="s">
        <v>82</v>
      </c>
      <c r="BK92" s="158">
        <f t="shared" si="9"/>
        <v>0</v>
      </c>
      <c r="BL92" s="17" t="s">
        <v>842</v>
      </c>
      <c r="BM92" s="17" t="s">
        <v>846</v>
      </c>
    </row>
    <row r="93" spans="2:65" s="1" customFormat="1" ht="16.5" customHeight="1">
      <c r="B93" s="146"/>
      <c r="C93" s="147" t="s">
        <v>99</v>
      </c>
      <c r="D93" s="147" t="s">
        <v>202</v>
      </c>
      <c r="E93" s="148" t="s">
        <v>847</v>
      </c>
      <c r="F93" s="149" t="s">
        <v>848</v>
      </c>
      <c r="G93" s="150" t="s">
        <v>841</v>
      </c>
      <c r="H93" s="151">
        <v>1</v>
      </c>
      <c r="I93" s="152"/>
      <c r="J93" s="153">
        <f t="shared" si="0"/>
        <v>0</v>
      </c>
      <c r="K93" s="149" t="s">
        <v>1</v>
      </c>
      <c r="L93" s="31"/>
      <c r="M93" s="154" t="s">
        <v>1</v>
      </c>
      <c r="N93" s="155" t="s">
        <v>46</v>
      </c>
      <c r="O93" s="50"/>
      <c r="P93" s="156">
        <f t="shared" si="1"/>
        <v>0</v>
      </c>
      <c r="Q93" s="156">
        <v>0</v>
      </c>
      <c r="R93" s="156">
        <f t="shared" si="2"/>
        <v>0</v>
      </c>
      <c r="S93" s="156">
        <v>0</v>
      </c>
      <c r="T93" s="157">
        <f t="shared" si="3"/>
        <v>0</v>
      </c>
      <c r="AR93" s="17" t="s">
        <v>842</v>
      </c>
      <c r="AT93" s="17" t="s">
        <v>202</v>
      </c>
      <c r="AU93" s="17" t="s">
        <v>84</v>
      </c>
      <c r="AY93" s="17" t="s">
        <v>198</v>
      </c>
      <c r="BE93" s="158">
        <f t="shared" si="4"/>
        <v>0</v>
      </c>
      <c r="BF93" s="158">
        <f t="shared" si="5"/>
        <v>0</v>
      </c>
      <c r="BG93" s="158">
        <f t="shared" si="6"/>
        <v>0</v>
      </c>
      <c r="BH93" s="158">
        <f t="shared" si="7"/>
        <v>0</v>
      </c>
      <c r="BI93" s="158">
        <f t="shared" si="8"/>
        <v>0</v>
      </c>
      <c r="BJ93" s="17" t="s">
        <v>82</v>
      </c>
      <c r="BK93" s="158">
        <f t="shared" si="9"/>
        <v>0</v>
      </c>
      <c r="BL93" s="17" t="s">
        <v>842</v>
      </c>
      <c r="BM93" s="17" t="s">
        <v>849</v>
      </c>
    </row>
    <row r="94" spans="2:65" s="1" customFormat="1" ht="16.5" customHeight="1">
      <c r="B94" s="146"/>
      <c r="C94" s="147" t="s">
        <v>103</v>
      </c>
      <c r="D94" s="147" t="s">
        <v>202</v>
      </c>
      <c r="E94" s="148" t="s">
        <v>850</v>
      </c>
      <c r="F94" s="149" t="s">
        <v>851</v>
      </c>
      <c r="G94" s="150" t="s">
        <v>841</v>
      </c>
      <c r="H94" s="151">
        <v>1</v>
      </c>
      <c r="I94" s="152"/>
      <c r="J94" s="153">
        <f t="shared" si="0"/>
        <v>0</v>
      </c>
      <c r="K94" s="149" t="s">
        <v>1</v>
      </c>
      <c r="L94" s="31"/>
      <c r="M94" s="154" t="s">
        <v>1</v>
      </c>
      <c r="N94" s="155" t="s">
        <v>46</v>
      </c>
      <c r="O94" s="50"/>
      <c r="P94" s="156">
        <f t="shared" si="1"/>
        <v>0</v>
      </c>
      <c r="Q94" s="156">
        <v>0</v>
      </c>
      <c r="R94" s="156">
        <f t="shared" si="2"/>
        <v>0</v>
      </c>
      <c r="S94" s="156">
        <v>0</v>
      </c>
      <c r="T94" s="157">
        <f t="shared" si="3"/>
        <v>0</v>
      </c>
      <c r="AR94" s="17" t="s">
        <v>842</v>
      </c>
      <c r="AT94" s="17" t="s">
        <v>202</v>
      </c>
      <c r="AU94" s="17" t="s">
        <v>84</v>
      </c>
      <c r="AY94" s="17" t="s">
        <v>198</v>
      </c>
      <c r="BE94" s="158">
        <f t="shared" si="4"/>
        <v>0</v>
      </c>
      <c r="BF94" s="158">
        <f t="shared" si="5"/>
        <v>0</v>
      </c>
      <c r="BG94" s="158">
        <f t="shared" si="6"/>
        <v>0</v>
      </c>
      <c r="BH94" s="158">
        <f t="shared" si="7"/>
        <v>0</v>
      </c>
      <c r="BI94" s="158">
        <f t="shared" si="8"/>
        <v>0</v>
      </c>
      <c r="BJ94" s="17" t="s">
        <v>82</v>
      </c>
      <c r="BK94" s="158">
        <f t="shared" si="9"/>
        <v>0</v>
      </c>
      <c r="BL94" s="17" t="s">
        <v>842</v>
      </c>
      <c r="BM94" s="17" t="s">
        <v>852</v>
      </c>
    </row>
    <row r="95" spans="2:65" s="1" customFormat="1" ht="22.5" customHeight="1">
      <c r="B95" s="146"/>
      <c r="C95" s="147" t="s">
        <v>228</v>
      </c>
      <c r="D95" s="147" t="s">
        <v>202</v>
      </c>
      <c r="E95" s="148" t="s">
        <v>853</v>
      </c>
      <c r="F95" s="149" t="s">
        <v>854</v>
      </c>
      <c r="G95" s="150" t="s">
        <v>841</v>
      </c>
      <c r="H95" s="151">
        <v>1</v>
      </c>
      <c r="I95" s="152"/>
      <c r="J95" s="153">
        <f t="shared" si="0"/>
        <v>0</v>
      </c>
      <c r="K95" s="149" t="s">
        <v>1</v>
      </c>
      <c r="L95" s="31"/>
      <c r="M95" s="154" t="s">
        <v>1</v>
      </c>
      <c r="N95" s="155" t="s">
        <v>46</v>
      </c>
      <c r="O95" s="50"/>
      <c r="P95" s="156">
        <f t="shared" si="1"/>
        <v>0</v>
      </c>
      <c r="Q95" s="156">
        <v>0</v>
      </c>
      <c r="R95" s="156">
        <f t="shared" si="2"/>
        <v>0</v>
      </c>
      <c r="S95" s="156">
        <v>0</v>
      </c>
      <c r="T95" s="157">
        <f t="shared" si="3"/>
        <v>0</v>
      </c>
      <c r="AR95" s="17" t="s">
        <v>842</v>
      </c>
      <c r="AT95" s="17" t="s">
        <v>202</v>
      </c>
      <c r="AU95" s="17" t="s">
        <v>84</v>
      </c>
      <c r="AY95" s="17" t="s">
        <v>198</v>
      </c>
      <c r="BE95" s="158">
        <f t="shared" si="4"/>
        <v>0</v>
      </c>
      <c r="BF95" s="158">
        <f t="shared" si="5"/>
        <v>0</v>
      </c>
      <c r="BG95" s="158">
        <f t="shared" si="6"/>
        <v>0</v>
      </c>
      <c r="BH95" s="158">
        <f t="shared" si="7"/>
        <v>0</v>
      </c>
      <c r="BI95" s="158">
        <f t="shared" si="8"/>
        <v>0</v>
      </c>
      <c r="BJ95" s="17" t="s">
        <v>82</v>
      </c>
      <c r="BK95" s="158">
        <f t="shared" si="9"/>
        <v>0</v>
      </c>
      <c r="BL95" s="17" t="s">
        <v>842</v>
      </c>
      <c r="BM95" s="17" t="s">
        <v>855</v>
      </c>
    </row>
    <row r="96" spans="2:65" s="1" customFormat="1" ht="22.5" customHeight="1">
      <c r="B96" s="146"/>
      <c r="C96" s="147" t="s">
        <v>233</v>
      </c>
      <c r="D96" s="147" t="s">
        <v>202</v>
      </c>
      <c r="E96" s="148" t="s">
        <v>856</v>
      </c>
      <c r="F96" s="149" t="s">
        <v>857</v>
      </c>
      <c r="G96" s="150" t="s">
        <v>841</v>
      </c>
      <c r="H96" s="151">
        <v>1</v>
      </c>
      <c r="I96" s="152"/>
      <c r="J96" s="153">
        <f t="shared" si="0"/>
        <v>0</v>
      </c>
      <c r="K96" s="149" t="s">
        <v>1</v>
      </c>
      <c r="L96" s="31"/>
      <c r="M96" s="154" t="s">
        <v>1</v>
      </c>
      <c r="N96" s="155" t="s">
        <v>46</v>
      </c>
      <c r="O96" s="50"/>
      <c r="P96" s="156">
        <f t="shared" si="1"/>
        <v>0</v>
      </c>
      <c r="Q96" s="156">
        <v>0</v>
      </c>
      <c r="R96" s="156">
        <f t="shared" si="2"/>
        <v>0</v>
      </c>
      <c r="S96" s="156">
        <v>0</v>
      </c>
      <c r="T96" s="157">
        <f t="shared" si="3"/>
        <v>0</v>
      </c>
      <c r="AR96" s="17" t="s">
        <v>842</v>
      </c>
      <c r="AT96" s="17" t="s">
        <v>202</v>
      </c>
      <c r="AU96" s="17" t="s">
        <v>84</v>
      </c>
      <c r="AY96" s="17" t="s">
        <v>198</v>
      </c>
      <c r="BE96" s="158">
        <f t="shared" si="4"/>
        <v>0</v>
      </c>
      <c r="BF96" s="158">
        <f t="shared" si="5"/>
        <v>0</v>
      </c>
      <c r="BG96" s="158">
        <f t="shared" si="6"/>
        <v>0</v>
      </c>
      <c r="BH96" s="158">
        <f t="shared" si="7"/>
        <v>0</v>
      </c>
      <c r="BI96" s="158">
        <f t="shared" si="8"/>
        <v>0</v>
      </c>
      <c r="BJ96" s="17" t="s">
        <v>82</v>
      </c>
      <c r="BK96" s="158">
        <f t="shared" si="9"/>
        <v>0</v>
      </c>
      <c r="BL96" s="17" t="s">
        <v>842</v>
      </c>
      <c r="BM96" s="17" t="s">
        <v>858</v>
      </c>
    </row>
    <row r="97" spans="2:65" s="1" customFormat="1" ht="16.5" customHeight="1">
      <c r="B97" s="146"/>
      <c r="C97" s="147" t="s">
        <v>239</v>
      </c>
      <c r="D97" s="147" t="s">
        <v>202</v>
      </c>
      <c r="E97" s="148" t="s">
        <v>859</v>
      </c>
      <c r="F97" s="149" t="s">
        <v>860</v>
      </c>
      <c r="G97" s="150" t="s">
        <v>841</v>
      </c>
      <c r="H97" s="151">
        <v>1</v>
      </c>
      <c r="I97" s="152"/>
      <c r="J97" s="153">
        <f t="shared" si="0"/>
        <v>0</v>
      </c>
      <c r="K97" s="149" t="s">
        <v>1</v>
      </c>
      <c r="L97" s="31"/>
      <c r="M97" s="154" t="s">
        <v>1</v>
      </c>
      <c r="N97" s="155" t="s">
        <v>46</v>
      </c>
      <c r="O97" s="50"/>
      <c r="P97" s="156">
        <f t="shared" si="1"/>
        <v>0</v>
      </c>
      <c r="Q97" s="156">
        <v>0</v>
      </c>
      <c r="R97" s="156">
        <f t="shared" si="2"/>
        <v>0</v>
      </c>
      <c r="S97" s="156">
        <v>0</v>
      </c>
      <c r="T97" s="157">
        <f t="shared" si="3"/>
        <v>0</v>
      </c>
      <c r="AR97" s="17" t="s">
        <v>842</v>
      </c>
      <c r="AT97" s="17" t="s">
        <v>202</v>
      </c>
      <c r="AU97" s="17" t="s">
        <v>84</v>
      </c>
      <c r="AY97" s="17" t="s">
        <v>198</v>
      </c>
      <c r="BE97" s="158">
        <f t="shared" si="4"/>
        <v>0</v>
      </c>
      <c r="BF97" s="158">
        <f t="shared" si="5"/>
        <v>0</v>
      </c>
      <c r="BG97" s="158">
        <f t="shared" si="6"/>
        <v>0</v>
      </c>
      <c r="BH97" s="158">
        <f t="shared" si="7"/>
        <v>0</v>
      </c>
      <c r="BI97" s="158">
        <f t="shared" si="8"/>
        <v>0</v>
      </c>
      <c r="BJ97" s="17" t="s">
        <v>82</v>
      </c>
      <c r="BK97" s="158">
        <f t="shared" si="9"/>
        <v>0</v>
      </c>
      <c r="BL97" s="17" t="s">
        <v>842</v>
      </c>
      <c r="BM97" s="17" t="s">
        <v>1882</v>
      </c>
    </row>
    <row r="98" spans="2:65" s="1" customFormat="1" ht="16.5" customHeight="1">
      <c r="B98" s="146"/>
      <c r="C98" s="147" t="s">
        <v>250</v>
      </c>
      <c r="D98" s="147" t="s">
        <v>202</v>
      </c>
      <c r="E98" s="148" t="s">
        <v>862</v>
      </c>
      <c r="F98" s="149" t="s">
        <v>863</v>
      </c>
      <c r="G98" s="150" t="s">
        <v>841</v>
      </c>
      <c r="H98" s="151">
        <v>1</v>
      </c>
      <c r="I98" s="152"/>
      <c r="J98" s="153">
        <f t="shared" si="0"/>
        <v>0</v>
      </c>
      <c r="K98" s="149" t="s">
        <v>1</v>
      </c>
      <c r="L98" s="31"/>
      <c r="M98" s="154" t="s">
        <v>1</v>
      </c>
      <c r="N98" s="155" t="s">
        <v>46</v>
      </c>
      <c r="O98" s="50"/>
      <c r="P98" s="156">
        <f t="shared" si="1"/>
        <v>0</v>
      </c>
      <c r="Q98" s="156">
        <v>0</v>
      </c>
      <c r="R98" s="156">
        <f t="shared" si="2"/>
        <v>0</v>
      </c>
      <c r="S98" s="156">
        <v>0</v>
      </c>
      <c r="T98" s="157">
        <f t="shared" si="3"/>
        <v>0</v>
      </c>
      <c r="AR98" s="17" t="s">
        <v>842</v>
      </c>
      <c r="AT98" s="17" t="s">
        <v>202</v>
      </c>
      <c r="AU98" s="17" t="s">
        <v>84</v>
      </c>
      <c r="AY98" s="17" t="s">
        <v>198</v>
      </c>
      <c r="BE98" s="158">
        <f t="shared" si="4"/>
        <v>0</v>
      </c>
      <c r="BF98" s="158">
        <f t="shared" si="5"/>
        <v>0</v>
      </c>
      <c r="BG98" s="158">
        <f t="shared" si="6"/>
        <v>0</v>
      </c>
      <c r="BH98" s="158">
        <f t="shared" si="7"/>
        <v>0</v>
      </c>
      <c r="BI98" s="158">
        <f t="shared" si="8"/>
        <v>0</v>
      </c>
      <c r="BJ98" s="17" t="s">
        <v>82</v>
      </c>
      <c r="BK98" s="158">
        <f t="shared" si="9"/>
        <v>0</v>
      </c>
      <c r="BL98" s="17" t="s">
        <v>842</v>
      </c>
      <c r="BM98" s="17" t="s">
        <v>864</v>
      </c>
    </row>
    <row r="99" spans="2:65" s="1" customFormat="1" ht="16.5" customHeight="1">
      <c r="B99" s="146"/>
      <c r="C99" s="147" t="s">
        <v>263</v>
      </c>
      <c r="D99" s="147" t="s">
        <v>202</v>
      </c>
      <c r="E99" s="148" t="s">
        <v>865</v>
      </c>
      <c r="F99" s="149" t="s">
        <v>866</v>
      </c>
      <c r="G99" s="150" t="s">
        <v>841</v>
      </c>
      <c r="H99" s="151">
        <v>1</v>
      </c>
      <c r="I99" s="152"/>
      <c r="J99" s="153">
        <f t="shared" si="0"/>
        <v>0</v>
      </c>
      <c r="K99" s="149" t="s">
        <v>1</v>
      </c>
      <c r="L99" s="31"/>
      <c r="M99" s="154" t="s">
        <v>1</v>
      </c>
      <c r="N99" s="155" t="s">
        <v>46</v>
      </c>
      <c r="O99" s="50"/>
      <c r="P99" s="156">
        <f t="shared" si="1"/>
        <v>0</v>
      </c>
      <c r="Q99" s="156">
        <v>0</v>
      </c>
      <c r="R99" s="156">
        <f t="shared" si="2"/>
        <v>0</v>
      </c>
      <c r="S99" s="156">
        <v>0</v>
      </c>
      <c r="T99" s="157">
        <f t="shared" si="3"/>
        <v>0</v>
      </c>
      <c r="AR99" s="17" t="s">
        <v>842</v>
      </c>
      <c r="AT99" s="17" t="s">
        <v>202</v>
      </c>
      <c r="AU99" s="17" t="s">
        <v>84</v>
      </c>
      <c r="AY99" s="17" t="s">
        <v>198</v>
      </c>
      <c r="BE99" s="158">
        <f t="shared" si="4"/>
        <v>0</v>
      </c>
      <c r="BF99" s="158">
        <f t="shared" si="5"/>
        <v>0</v>
      </c>
      <c r="BG99" s="158">
        <f t="shared" si="6"/>
        <v>0</v>
      </c>
      <c r="BH99" s="158">
        <f t="shared" si="7"/>
        <v>0</v>
      </c>
      <c r="BI99" s="158">
        <f t="shared" si="8"/>
        <v>0</v>
      </c>
      <c r="BJ99" s="17" t="s">
        <v>82</v>
      </c>
      <c r="BK99" s="158">
        <f t="shared" si="9"/>
        <v>0</v>
      </c>
      <c r="BL99" s="17" t="s">
        <v>842</v>
      </c>
      <c r="BM99" s="17" t="s">
        <v>867</v>
      </c>
    </row>
    <row r="100" spans="2:65" s="1" customFormat="1" ht="22.5" customHeight="1">
      <c r="B100" s="146"/>
      <c r="C100" s="147" t="s">
        <v>268</v>
      </c>
      <c r="D100" s="147" t="s">
        <v>202</v>
      </c>
      <c r="E100" s="148" t="s">
        <v>868</v>
      </c>
      <c r="F100" s="149" t="s">
        <v>869</v>
      </c>
      <c r="G100" s="150" t="s">
        <v>841</v>
      </c>
      <c r="H100" s="151">
        <v>1</v>
      </c>
      <c r="I100" s="152"/>
      <c r="J100" s="153">
        <f t="shared" si="0"/>
        <v>0</v>
      </c>
      <c r="K100" s="149" t="s">
        <v>1</v>
      </c>
      <c r="L100" s="31"/>
      <c r="M100" s="154" t="s">
        <v>1</v>
      </c>
      <c r="N100" s="155" t="s">
        <v>46</v>
      </c>
      <c r="O100" s="50"/>
      <c r="P100" s="156">
        <f t="shared" si="1"/>
        <v>0</v>
      </c>
      <c r="Q100" s="156">
        <v>0</v>
      </c>
      <c r="R100" s="156">
        <f t="shared" si="2"/>
        <v>0</v>
      </c>
      <c r="S100" s="156">
        <v>0</v>
      </c>
      <c r="T100" s="157">
        <f t="shared" si="3"/>
        <v>0</v>
      </c>
      <c r="AR100" s="17" t="s">
        <v>842</v>
      </c>
      <c r="AT100" s="17" t="s">
        <v>202</v>
      </c>
      <c r="AU100" s="17" t="s">
        <v>84</v>
      </c>
      <c r="AY100" s="17" t="s">
        <v>198</v>
      </c>
      <c r="BE100" s="158">
        <f t="shared" si="4"/>
        <v>0</v>
      </c>
      <c r="BF100" s="158">
        <f t="shared" si="5"/>
        <v>0</v>
      </c>
      <c r="BG100" s="158">
        <f t="shared" si="6"/>
        <v>0</v>
      </c>
      <c r="BH100" s="158">
        <f t="shared" si="7"/>
        <v>0</v>
      </c>
      <c r="BI100" s="158">
        <f t="shared" si="8"/>
        <v>0</v>
      </c>
      <c r="BJ100" s="17" t="s">
        <v>82</v>
      </c>
      <c r="BK100" s="158">
        <f t="shared" si="9"/>
        <v>0</v>
      </c>
      <c r="BL100" s="17" t="s">
        <v>842</v>
      </c>
      <c r="BM100" s="17" t="s">
        <v>870</v>
      </c>
    </row>
    <row r="101" spans="2:65" s="1" customFormat="1" ht="16.5" customHeight="1">
      <c r="B101" s="146"/>
      <c r="C101" s="147" t="s">
        <v>276</v>
      </c>
      <c r="D101" s="147" t="s">
        <v>202</v>
      </c>
      <c r="E101" s="148" t="s">
        <v>871</v>
      </c>
      <c r="F101" s="149" t="s">
        <v>872</v>
      </c>
      <c r="G101" s="150" t="s">
        <v>841</v>
      </c>
      <c r="H101" s="151">
        <v>1</v>
      </c>
      <c r="I101" s="152"/>
      <c r="J101" s="153">
        <f t="shared" si="0"/>
        <v>0</v>
      </c>
      <c r="K101" s="149" t="s">
        <v>1</v>
      </c>
      <c r="L101" s="31"/>
      <c r="M101" s="154" t="s">
        <v>1</v>
      </c>
      <c r="N101" s="155" t="s">
        <v>46</v>
      </c>
      <c r="O101" s="50"/>
      <c r="P101" s="156">
        <f t="shared" si="1"/>
        <v>0</v>
      </c>
      <c r="Q101" s="156">
        <v>0</v>
      </c>
      <c r="R101" s="156">
        <f t="shared" si="2"/>
        <v>0</v>
      </c>
      <c r="S101" s="156">
        <v>0</v>
      </c>
      <c r="T101" s="157">
        <f t="shared" si="3"/>
        <v>0</v>
      </c>
      <c r="AR101" s="17" t="s">
        <v>842</v>
      </c>
      <c r="AT101" s="17" t="s">
        <v>202</v>
      </c>
      <c r="AU101" s="17" t="s">
        <v>84</v>
      </c>
      <c r="AY101" s="17" t="s">
        <v>198</v>
      </c>
      <c r="BE101" s="158">
        <f t="shared" si="4"/>
        <v>0</v>
      </c>
      <c r="BF101" s="158">
        <f t="shared" si="5"/>
        <v>0</v>
      </c>
      <c r="BG101" s="158">
        <f t="shared" si="6"/>
        <v>0</v>
      </c>
      <c r="BH101" s="158">
        <f t="shared" si="7"/>
        <v>0</v>
      </c>
      <c r="BI101" s="158">
        <f t="shared" si="8"/>
        <v>0</v>
      </c>
      <c r="BJ101" s="17" t="s">
        <v>82</v>
      </c>
      <c r="BK101" s="158">
        <f t="shared" si="9"/>
        <v>0</v>
      </c>
      <c r="BL101" s="17" t="s">
        <v>842</v>
      </c>
      <c r="BM101" s="17" t="s">
        <v>873</v>
      </c>
    </row>
    <row r="102" spans="2:65" s="1" customFormat="1" ht="16.5" customHeight="1">
      <c r="B102" s="146"/>
      <c r="C102" s="147" t="s">
        <v>281</v>
      </c>
      <c r="D102" s="147" t="s">
        <v>202</v>
      </c>
      <c r="E102" s="148" t="s">
        <v>874</v>
      </c>
      <c r="F102" s="149" t="s">
        <v>875</v>
      </c>
      <c r="G102" s="150" t="s">
        <v>486</v>
      </c>
      <c r="H102" s="151">
        <v>4</v>
      </c>
      <c r="I102" s="152"/>
      <c r="J102" s="153">
        <f t="shared" si="0"/>
        <v>0</v>
      </c>
      <c r="K102" s="149" t="s">
        <v>1</v>
      </c>
      <c r="L102" s="31"/>
      <c r="M102" s="154" t="s">
        <v>1</v>
      </c>
      <c r="N102" s="155" t="s">
        <v>46</v>
      </c>
      <c r="O102" s="50"/>
      <c r="P102" s="156">
        <f t="shared" si="1"/>
        <v>0</v>
      </c>
      <c r="Q102" s="156">
        <v>0</v>
      </c>
      <c r="R102" s="156">
        <f t="shared" si="2"/>
        <v>0</v>
      </c>
      <c r="S102" s="156">
        <v>0</v>
      </c>
      <c r="T102" s="157">
        <f t="shared" si="3"/>
        <v>0</v>
      </c>
      <c r="AR102" s="17" t="s">
        <v>842</v>
      </c>
      <c r="AT102" s="17" t="s">
        <v>202</v>
      </c>
      <c r="AU102" s="17" t="s">
        <v>84</v>
      </c>
      <c r="AY102" s="17" t="s">
        <v>198</v>
      </c>
      <c r="BE102" s="158">
        <f t="shared" si="4"/>
        <v>0</v>
      </c>
      <c r="BF102" s="158">
        <f t="shared" si="5"/>
        <v>0</v>
      </c>
      <c r="BG102" s="158">
        <f t="shared" si="6"/>
        <v>0</v>
      </c>
      <c r="BH102" s="158">
        <f t="shared" si="7"/>
        <v>0</v>
      </c>
      <c r="BI102" s="158">
        <f t="shared" si="8"/>
        <v>0</v>
      </c>
      <c r="BJ102" s="17" t="s">
        <v>82</v>
      </c>
      <c r="BK102" s="158">
        <f t="shared" si="9"/>
        <v>0</v>
      </c>
      <c r="BL102" s="17" t="s">
        <v>842</v>
      </c>
      <c r="BM102" s="17" t="s">
        <v>876</v>
      </c>
    </row>
    <row r="103" spans="2:65" s="1" customFormat="1" ht="16.5" customHeight="1">
      <c r="B103" s="146"/>
      <c r="C103" s="147" t="s">
        <v>286</v>
      </c>
      <c r="D103" s="147" t="s">
        <v>202</v>
      </c>
      <c r="E103" s="148" t="s">
        <v>877</v>
      </c>
      <c r="F103" s="149" t="s">
        <v>878</v>
      </c>
      <c r="G103" s="150" t="s">
        <v>841</v>
      </c>
      <c r="H103" s="151">
        <v>1</v>
      </c>
      <c r="I103" s="152"/>
      <c r="J103" s="153">
        <f t="shared" si="0"/>
        <v>0</v>
      </c>
      <c r="K103" s="149" t="s">
        <v>1</v>
      </c>
      <c r="L103" s="31"/>
      <c r="M103" s="154" t="s">
        <v>1</v>
      </c>
      <c r="N103" s="155" t="s">
        <v>46</v>
      </c>
      <c r="O103" s="50"/>
      <c r="P103" s="156">
        <f t="shared" si="1"/>
        <v>0</v>
      </c>
      <c r="Q103" s="156">
        <v>0</v>
      </c>
      <c r="R103" s="156">
        <f t="shared" si="2"/>
        <v>0</v>
      </c>
      <c r="S103" s="156">
        <v>0</v>
      </c>
      <c r="T103" s="157">
        <f t="shared" si="3"/>
        <v>0</v>
      </c>
      <c r="AR103" s="17" t="s">
        <v>842</v>
      </c>
      <c r="AT103" s="17" t="s">
        <v>202</v>
      </c>
      <c r="AU103" s="17" t="s">
        <v>84</v>
      </c>
      <c r="AY103" s="17" t="s">
        <v>198</v>
      </c>
      <c r="BE103" s="158">
        <f t="shared" si="4"/>
        <v>0</v>
      </c>
      <c r="BF103" s="158">
        <f t="shared" si="5"/>
        <v>0</v>
      </c>
      <c r="BG103" s="158">
        <f t="shared" si="6"/>
        <v>0</v>
      </c>
      <c r="BH103" s="158">
        <f t="shared" si="7"/>
        <v>0</v>
      </c>
      <c r="BI103" s="158">
        <f t="shared" si="8"/>
        <v>0</v>
      </c>
      <c r="BJ103" s="17" t="s">
        <v>82</v>
      </c>
      <c r="BK103" s="158">
        <f t="shared" si="9"/>
        <v>0</v>
      </c>
      <c r="BL103" s="17" t="s">
        <v>842</v>
      </c>
      <c r="BM103" s="17" t="s">
        <v>879</v>
      </c>
    </row>
    <row r="104" spans="2:65" s="1" customFormat="1" ht="16.5" customHeight="1">
      <c r="B104" s="146"/>
      <c r="C104" s="147" t="s">
        <v>291</v>
      </c>
      <c r="D104" s="147" t="s">
        <v>202</v>
      </c>
      <c r="E104" s="148" t="s">
        <v>880</v>
      </c>
      <c r="F104" s="149" t="s">
        <v>881</v>
      </c>
      <c r="G104" s="150" t="s">
        <v>841</v>
      </c>
      <c r="H104" s="151">
        <v>1</v>
      </c>
      <c r="I104" s="152"/>
      <c r="J104" s="153">
        <f t="shared" si="0"/>
        <v>0</v>
      </c>
      <c r="K104" s="149" t="s">
        <v>1</v>
      </c>
      <c r="L104" s="31"/>
      <c r="M104" s="154" t="s">
        <v>1</v>
      </c>
      <c r="N104" s="155" t="s">
        <v>46</v>
      </c>
      <c r="O104" s="50"/>
      <c r="P104" s="156">
        <f t="shared" si="1"/>
        <v>0</v>
      </c>
      <c r="Q104" s="156">
        <v>0</v>
      </c>
      <c r="R104" s="156">
        <f t="shared" si="2"/>
        <v>0</v>
      </c>
      <c r="S104" s="156">
        <v>0</v>
      </c>
      <c r="T104" s="157">
        <f t="shared" si="3"/>
        <v>0</v>
      </c>
      <c r="AR104" s="17" t="s">
        <v>842</v>
      </c>
      <c r="AT104" s="17" t="s">
        <v>202</v>
      </c>
      <c r="AU104" s="17" t="s">
        <v>84</v>
      </c>
      <c r="AY104" s="17" t="s">
        <v>198</v>
      </c>
      <c r="BE104" s="158">
        <f t="shared" si="4"/>
        <v>0</v>
      </c>
      <c r="BF104" s="158">
        <f t="shared" si="5"/>
        <v>0</v>
      </c>
      <c r="BG104" s="158">
        <f t="shared" si="6"/>
        <v>0</v>
      </c>
      <c r="BH104" s="158">
        <f t="shared" si="7"/>
        <v>0</v>
      </c>
      <c r="BI104" s="158">
        <f t="shared" si="8"/>
        <v>0</v>
      </c>
      <c r="BJ104" s="17" t="s">
        <v>82</v>
      </c>
      <c r="BK104" s="158">
        <f t="shared" si="9"/>
        <v>0</v>
      </c>
      <c r="BL104" s="17" t="s">
        <v>842</v>
      </c>
      <c r="BM104" s="17" t="s">
        <v>882</v>
      </c>
    </row>
    <row r="105" spans="2:65" s="1" customFormat="1" ht="16.5" customHeight="1">
      <c r="B105" s="146"/>
      <c r="C105" s="147" t="s">
        <v>8</v>
      </c>
      <c r="D105" s="147" t="s">
        <v>202</v>
      </c>
      <c r="E105" s="148" t="s">
        <v>883</v>
      </c>
      <c r="F105" s="149" t="s">
        <v>884</v>
      </c>
      <c r="G105" s="150" t="s">
        <v>841</v>
      </c>
      <c r="H105" s="151">
        <v>1</v>
      </c>
      <c r="I105" s="152"/>
      <c r="J105" s="153">
        <f t="shared" si="0"/>
        <v>0</v>
      </c>
      <c r="K105" s="149" t="s">
        <v>1</v>
      </c>
      <c r="L105" s="31"/>
      <c r="M105" s="154" t="s">
        <v>1</v>
      </c>
      <c r="N105" s="155" t="s">
        <v>46</v>
      </c>
      <c r="O105" s="50"/>
      <c r="P105" s="156">
        <f t="shared" si="1"/>
        <v>0</v>
      </c>
      <c r="Q105" s="156">
        <v>0</v>
      </c>
      <c r="R105" s="156">
        <f t="shared" si="2"/>
        <v>0</v>
      </c>
      <c r="S105" s="156">
        <v>0</v>
      </c>
      <c r="T105" s="157">
        <f t="shared" si="3"/>
        <v>0</v>
      </c>
      <c r="AR105" s="17" t="s">
        <v>842</v>
      </c>
      <c r="AT105" s="17" t="s">
        <v>202</v>
      </c>
      <c r="AU105" s="17" t="s">
        <v>84</v>
      </c>
      <c r="AY105" s="17" t="s">
        <v>198</v>
      </c>
      <c r="BE105" s="158">
        <f t="shared" si="4"/>
        <v>0</v>
      </c>
      <c r="BF105" s="158">
        <f t="shared" si="5"/>
        <v>0</v>
      </c>
      <c r="BG105" s="158">
        <f t="shared" si="6"/>
        <v>0</v>
      </c>
      <c r="BH105" s="158">
        <f t="shared" si="7"/>
        <v>0</v>
      </c>
      <c r="BI105" s="158">
        <f t="shared" si="8"/>
        <v>0</v>
      </c>
      <c r="BJ105" s="17" t="s">
        <v>82</v>
      </c>
      <c r="BK105" s="158">
        <f t="shared" si="9"/>
        <v>0</v>
      </c>
      <c r="BL105" s="17" t="s">
        <v>842</v>
      </c>
      <c r="BM105" s="17" t="s">
        <v>885</v>
      </c>
    </row>
    <row r="106" spans="2:65" s="1" customFormat="1" ht="16.5" customHeight="1">
      <c r="B106" s="146"/>
      <c r="C106" s="147" t="s">
        <v>301</v>
      </c>
      <c r="D106" s="147" t="s">
        <v>202</v>
      </c>
      <c r="E106" s="148" t="s">
        <v>886</v>
      </c>
      <c r="F106" s="149" t="s">
        <v>887</v>
      </c>
      <c r="G106" s="150" t="s">
        <v>841</v>
      </c>
      <c r="H106" s="151">
        <v>1</v>
      </c>
      <c r="I106" s="152"/>
      <c r="J106" s="153">
        <f t="shared" si="0"/>
        <v>0</v>
      </c>
      <c r="K106" s="149" t="s">
        <v>1</v>
      </c>
      <c r="L106" s="31"/>
      <c r="M106" s="154" t="s">
        <v>1</v>
      </c>
      <c r="N106" s="155" t="s">
        <v>46</v>
      </c>
      <c r="O106" s="50"/>
      <c r="P106" s="156">
        <f t="shared" si="1"/>
        <v>0</v>
      </c>
      <c r="Q106" s="156">
        <v>0</v>
      </c>
      <c r="R106" s="156">
        <f t="shared" si="2"/>
        <v>0</v>
      </c>
      <c r="S106" s="156">
        <v>0</v>
      </c>
      <c r="T106" s="157">
        <f t="shared" si="3"/>
        <v>0</v>
      </c>
      <c r="AR106" s="17" t="s">
        <v>842</v>
      </c>
      <c r="AT106" s="17" t="s">
        <v>202</v>
      </c>
      <c r="AU106" s="17" t="s">
        <v>84</v>
      </c>
      <c r="AY106" s="17" t="s">
        <v>198</v>
      </c>
      <c r="BE106" s="158">
        <f t="shared" si="4"/>
        <v>0</v>
      </c>
      <c r="BF106" s="158">
        <f t="shared" si="5"/>
        <v>0</v>
      </c>
      <c r="BG106" s="158">
        <f t="shared" si="6"/>
        <v>0</v>
      </c>
      <c r="BH106" s="158">
        <f t="shared" si="7"/>
        <v>0</v>
      </c>
      <c r="BI106" s="158">
        <f t="shared" si="8"/>
        <v>0</v>
      </c>
      <c r="BJ106" s="17" t="s">
        <v>82</v>
      </c>
      <c r="BK106" s="158">
        <f t="shared" si="9"/>
        <v>0</v>
      </c>
      <c r="BL106" s="17" t="s">
        <v>842</v>
      </c>
      <c r="BM106" s="17" t="s">
        <v>888</v>
      </c>
    </row>
    <row r="107" spans="2:65" s="1" customFormat="1" ht="16.5" customHeight="1">
      <c r="B107" s="146"/>
      <c r="C107" s="147" t="s">
        <v>306</v>
      </c>
      <c r="D107" s="147" t="s">
        <v>202</v>
      </c>
      <c r="E107" s="148" t="s">
        <v>889</v>
      </c>
      <c r="F107" s="149" t="s">
        <v>890</v>
      </c>
      <c r="G107" s="150" t="s">
        <v>841</v>
      </c>
      <c r="H107" s="151">
        <v>1</v>
      </c>
      <c r="I107" s="152"/>
      <c r="J107" s="153">
        <f t="shared" si="0"/>
        <v>0</v>
      </c>
      <c r="K107" s="149" t="s">
        <v>1</v>
      </c>
      <c r="L107" s="31"/>
      <c r="M107" s="154" t="s">
        <v>1</v>
      </c>
      <c r="N107" s="155" t="s">
        <v>46</v>
      </c>
      <c r="O107" s="50"/>
      <c r="P107" s="156">
        <f t="shared" si="1"/>
        <v>0</v>
      </c>
      <c r="Q107" s="156">
        <v>0</v>
      </c>
      <c r="R107" s="156">
        <f t="shared" si="2"/>
        <v>0</v>
      </c>
      <c r="S107" s="156">
        <v>0</v>
      </c>
      <c r="T107" s="157">
        <f t="shared" si="3"/>
        <v>0</v>
      </c>
      <c r="AR107" s="17" t="s">
        <v>842</v>
      </c>
      <c r="AT107" s="17" t="s">
        <v>202</v>
      </c>
      <c r="AU107" s="17" t="s">
        <v>84</v>
      </c>
      <c r="AY107" s="17" t="s">
        <v>198</v>
      </c>
      <c r="BE107" s="158">
        <f t="shared" si="4"/>
        <v>0</v>
      </c>
      <c r="BF107" s="158">
        <f t="shared" si="5"/>
        <v>0</v>
      </c>
      <c r="BG107" s="158">
        <f t="shared" si="6"/>
        <v>0</v>
      </c>
      <c r="BH107" s="158">
        <f t="shared" si="7"/>
        <v>0</v>
      </c>
      <c r="BI107" s="158">
        <f t="shared" si="8"/>
        <v>0</v>
      </c>
      <c r="BJ107" s="17" t="s">
        <v>82</v>
      </c>
      <c r="BK107" s="158">
        <f t="shared" si="9"/>
        <v>0</v>
      </c>
      <c r="BL107" s="17" t="s">
        <v>842</v>
      </c>
      <c r="BM107" s="17" t="s">
        <v>891</v>
      </c>
    </row>
    <row r="108" spans="2:65" s="11" customFormat="1" ht="22.9" customHeight="1">
      <c r="B108" s="133"/>
      <c r="D108" s="134" t="s">
        <v>74</v>
      </c>
      <c r="E108" s="144" t="s">
        <v>892</v>
      </c>
      <c r="F108" s="144" t="s">
        <v>893</v>
      </c>
      <c r="I108" s="136"/>
      <c r="J108" s="145">
        <f>BK108</f>
        <v>0</v>
      </c>
      <c r="L108" s="133"/>
      <c r="M108" s="138"/>
      <c r="N108" s="139"/>
      <c r="O108" s="139"/>
      <c r="P108" s="140">
        <f>SUM(P109:P113)</f>
        <v>0</v>
      </c>
      <c r="Q108" s="139"/>
      <c r="R108" s="140">
        <f>SUM(R109:R113)</f>
        <v>0</v>
      </c>
      <c r="S108" s="139"/>
      <c r="T108" s="141">
        <f>SUM(T109:T113)</f>
        <v>0</v>
      </c>
      <c r="AR108" s="134" t="s">
        <v>103</v>
      </c>
      <c r="AT108" s="142" t="s">
        <v>74</v>
      </c>
      <c r="AU108" s="142" t="s">
        <v>82</v>
      </c>
      <c r="AY108" s="134" t="s">
        <v>198</v>
      </c>
      <c r="BK108" s="143">
        <f>SUM(BK109:BK113)</f>
        <v>0</v>
      </c>
    </row>
    <row r="109" spans="2:65" s="1" customFormat="1" ht="16.5" customHeight="1">
      <c r="B109" s="146"/>
      <c r="C109" s="147" t="s">
        <v>312</v>
      </c>
      <c r="D109" s="147" t="s">
        <v>202</v>
      </c>
      <c r="E109" s="148" t="s">
        <v>894</v>
      </c>
      <c r="F109" s="149" t="s">
        <v>895</v>
      </c>
      <c r="G109" s="150" t="s">
        <v>841</v>
      </c>
      <c r="H109" s="151">
        <v>1</v>
      </c>
      <c r="I109" s="152"/>
      <c r="J109" s="153">
        <f>ROUND(I109*H109,2)</f>
        <v>0</v>
      </c>
      <c r="K109" s="149" t="s">
        <v>1</v>
      </c>
      <c r="L109" s="31"/>
      <c r="M109" s="154" t="s">
        <v>1</v>
      </c>
      <c r="N109" s="155" t="s">
        <v>46</v>
      </c>
      <c r="O109" s="50"/>
      <c r="P109" s="156">
        <f>O109*H109</f>
        <v>0</v>
      </c>
      <c r="Q109" s="156">
        <v>0</v>
      </c>
      <c r="R109" s="156">
        <f>Q109*H109</f>
        <v>0</v>
      </c>
      <c r="S109" s="156">
        <v>0</v>
      </c>
      <c r="T109" s="157">
        <f>S109*H109</f>
        <v>0</v>
      </c>
      <c r="AR109" s="17" t="s">
        <v>896</v>
      </c>
      <c r="AT109" s="17" t="s">
        <v>202</v>
      </c>
      <c r="AU109" s="17" t="s">
        <v>84</v>
      </c>
      <c r="AY109" s="17" t="s">
        <v>198</v>
      </c>
      <c r="BE109" s="158">
        <f>IF(N109="základní",J109,0)</f>
        <v>0</v>
      </c>
      <c r="BF109" s="158">
        <f>IF(N109="snížená",J109,0)</f>
        <v>0</v>
      </c>
      <c r="BG109" s="158">
        <f>IF(N109="zákl. přenesená",J109,0)</f>
        <v>0</v>
      </c>
      <c r="BH109" s="158">
        <f>IF(N109="sníž. přenesená",J109,0)</f>
        <v>0</v>
      </c>
      <c r="BI109" s="158">
        <f>IF(N109="nulová",J109,0)</f>
        <v>0</v>
      </c>
      <c r="BJ109" s="17" t="s">
        <v>82</v>
      </c>
      <c r="BK109" s="158">
        <f>ROUND(I109*H109,2)</f>
        <v>0</v>
      </c>
      <c r="BL109" s="17" t="s">
        <v>896</v>
      </c>
      <c r="BM109" s="17" t="s">
        <v>897</v>
      </c>
    </row>
    <row r="110" spans="2:65" s="1" customFormat="1" ht="16.5" customHeight="1">
      <c r="B110" s="146"/>
      <c r="C110" s="147" t="s">
        <v>317</v>
      </c>
      <c r="D110" s="147" t="s">
        <v>202</v>
      </c>
      <c r="E110" s="148" t="s">
        <v>898</v>
      </c>
      <c r="F110" s="149" t="s">
        <v>899</v>
      </c>
      <c r="G110" s="150" t="s">
        <v>841</v>
      </c>
      <c r="H110" s="151">
        <v>1</v>
      </c>
      <c r="I110" s="152"/>
      <c r="J110" s="153">
        <f>ROUND(I110*H110,2)</f>
        <v>0</v>
      </c>
      <c r="K110" s="149" t="s">
        <v>1</v>
      </c>
      <c r="L110" s="31"/>
      <c r="M110" s="154" t="s">
        <v>1</v>
      </c>
      <c r="N110" s="155" t="s">
        <v>46</v>
      </c>
      <c r="O110" s="50"/>
      <c r="P110" s="156">
        <f>O110*H110</f>
        <v>0</v>
      </c>
      <c r="Q110" s="156">
        <v>0</v>
      </c>
      <c r="R110" s="156">
        <f>Q110*H110</f>
        <v>0</v>
      </c>
      <c r="S110" s="156">
        <v>0</v>
      </c>
      <c r="T110" s="157">
        <f>S110*H110</f>
        <v>0</v>
      </c>
      <c r="AR110" s="17" t="s">
        <v>896</v>
      </c>
      <c r="AT110" s="17" t="s">
        <v>202</v>
      </c>
      <c r="AU110" s="17" t="s">
        <v>84</v>
      </c>
      <c r="AY110" s="17" t="s">
        <v>198</v>
      </c>
      <c r="BE110" s="158">
        <f>IF(N110="základní",J110,0)</f>
        <v>0</v>
      </c>
      <c r="BF110" s="158">
        <f>IF(N110="snížená",J110,0)</f>
        <v>0</v>
      </c>
      <c r="BG110" s="158">
        <f>IF(N110="zákl. přenesená",J110,0)</f>
        <v>0</v>
      </c>
      <c r="BH110" s="158">
        <f>IF(N110="sníž. přenesená",J110,0)</f>
        <v>0</v>
      </c>
      <c r="BI110" s="158">
        <f>IF(N110="nulová",J110,0)</f>
        <v>0</v>
      </c>
      <c r="BJ110" s="17" t="s">
        <v>82</v>
      </c>
      <c r="BK110" s="158">
        <f>ROUND(I110*H110,2)</f>
        <v>0</v>
      </c>
      <c r="BL110" s="17" t="s">
        <v>896</v>
      </c>
      <c r="BM110" s="17" t="s">
        <v>900</v>
      </c>
    </row>
    <row r="111" spans="2:65" s="1" customFormat="1" ht="16.5" customHeight="1">
      <c r="B111" s="146"/>
      <c r="C111" s="147" t="s">
        <v>323</v>
      </c>
      <c r="D111" s="147" t="s">
        <v>202</v>
      </c>
      <c r="E111" s="148" t="s">
        <v>901</v>
      </c>
      <c r="F111" s="149" t="s">
        <v>902</v>
      </c>
      <c r="G111" s="150" t="s">
        <v>841</v>
      </c>
      <c r="H111" s="151">
        <v>1</v>
      </c>
      <c r="I111" s="152"/>
      <c r="J111" s="153">
        <f>ROUND(I111*H111,2)</f>
        <v>0</v>
      </c>
      <c r="K111" s="149" t="s">
        <v>1</v>
      </c>
      <c r="L111" s="31"/>
      <c r="M111" s="154" t="s">
        <v>1</v>
      </c>
      <c r="N111" s="155" t="s">
        <v>46</v>
      </c>
      <c r="O111" s="50"/>
      <c r="P111" s="156">
        <f>O111*H111</f>
        <v>0</v>
      </c>
      <c r="Q111" s="156">
        <v>0</v>
      </c>
      <c r="R111" s="156">
        <f>Q111*H111</f>
        <v>0</v>
      </c>
      <c r="S111" s="156">
        <v>0</v>
      </c>
      <c r="T111" s="157">
        <f>S111*H111</f>
        <v>0</v>
      </c>
      <c r="AR111" s="17" t="s">
        <v>896</v>
      </c>
      <c r="AT111" s="17" t="s">
        <v>202</v>
      </c>
      <c r="AU111" s="17" t="s">
        <v>84</v>
      </c>
      <c r="AY111" s="17" t="s">
        <v>198</v>
      </c>
      <c r="BE111" s="158">
        <f>IF(N111="základní",J111,0)</f>
        <v>0</v>
      </c>
      <c r="BF111" s="158">
        <f>IF(N111="snížená",J111,0)</f>
        <v>0</v>
      </c>
      <c r="BG111" s="158">
        <f>IF(N111="zákl. přenesená",J111,0)</f>
        <v>0</v>
      </c>
      <c r="BH111" s="158">
        <f>IF(N111="sníž. přenesená",J111,0)</f>
        <v>0</v>
      </c>
      <c r="BI111" s="158">
        <f>IF(N111="nulová",J111,0)</f>
        <v>0</v>
      </c>
      <c r="BJ111" s="17" t="s">
        <v>82</v>
      </c>
      <c r="BK111" s="158">
        <f>ROUND(I111*H111,2)</f>
        <v>0</v>
      </c>
      <c r="BL111" s="17" t="s">
        <v>896</v>
      </c>
      <c r="BM111" s="17" t="s">
        <v>1883</v>
      </c>
    </row>
    <row r="112" spans="2:65" s="1" customFormat="1" ht="16.5" customHeight="1">
      <c r="B112" s="146"/>
      <c r="C112" s="147" t="s">
        <v>7</v>
      </c>
      <c r="D112" s="147" t="s">
        <v>202</v>
      </c>
      <c r="E112" s="148" t="s">
        <v>904</v>
      </c>
      <c r="F112" s="149" t="s">
        <v>905</v>
      </c>
      <c r="G112" s="150" t="s">
        <v>841</v>
      </c>
      <c r="H112" s="151">
        <v>1</v>
      </c>
      <c r="I112" s="152"/>
      <c r="J112" s="153">
        <f>ROUND(I112*H112,2)</f>
        <v>0</v>
      </c>
      <c r="K112" s="149" t="s">
        <v>1</v>
      </c>
      <c r="L112" s="31"/>
      <c r="M112" s="154" t="s">
        <v>1</v>
      </c>
      <c r="N112" s="155" t="s">
        <v>46</v>
      </c>
      <c r="O112" s="50"/>
      <c r="P112" s="156">
        <f>O112*H112</f>
        <v>0</v>
      </c>
      <c r="Q112" s="156">
        <v>0</v>
      </c>
      <c r="R112" s="156">
        <f>Q112*H112</f>
        <v>0</v>
      </c>
      <c r="S112" s="156">
        <v>0</v>
      </c>
      <c r="T112" s="157">
        <f>S112*H112</f>
        <v>0</v>
      </c>
      <c r="AR112" s="17" t="s">
        <v>896</v>
      </c>
      <c r="AT112" s="17" t="s">
        <v>202</v>
      </c>
      <c r="AU112" s="17" t="s">
        <v>84</v>
      </c>
      <c r="AY112" s="17" t="s">
        <v>198</v>
      </c>
      <c r="BE112" s="158">
        <f>IF(N112="základní",J112,0)</f>
        <v>0</v>
      </c>
      <c r="BF112" s="158">
        <f>IF(N112="snížená",J112,0)</f>
        <v>0</v>
      </c>
      <c r="BG112" s="158">
        <f>IF(N112="zákl. přenesená",J112,0)</f>
        <v>0</v>
      </c>
      <c r="BH112" s="158">
        <f>IF(N112="sníž. přenesená",J112,0)</f>
        <v>0</v>
      </c>
      <c r="BI112" s="158">
        <f>IF(N112="nulová",J112,0)</f>
        <v>0</v>
      </c>
      <c r="BJ112" s="17" t="s">
        <v>82</v>
      </c>
      <c r="BK112" s="158">
        <f>ROUND(I112*H112,2)</f>
        <v>0</v>
      </c>
      <c r="BL112" s="17" t="s">
        <v>896</v>
      </c>
      <c r="BM112" s="17" t="s">
        <v>906</v>
      </c>
    </row>
    <row r="113" spans="2:65" s="1" customFormat="1" ht="16.5" customHeight="1">
      <c r="B113" s="146"/>
      <c r="C113" s="147" t="s">
        <v>338</v>
      </c>
      <c r="D113" s="147" t="s">
        <v>202</v>
      </c>
      <c r="E113" s="148" t="s">
        <v>907</v>
      </c>
      <c r="F113" s="149" t="s">
        <v>908</v>
      </c>
      <c r="G113" s="150" t="s">
        <v>841</v>
      </c>
      <c r="H113" s="151">
        <v>1</v>
      </c>
      <c r="I113" s="152"/>
      <c r="J113" s="153">
        <f>ROUND(I113*H113,2)</f>
        <v>0</v>
      </c>
      <c r="K113" s="149" t="s">
        <v>1</v>
      </c>
      <c r="L113" s="31"/>
      <c r="M113" s="201" t="s">
        <v>1</v>
      </c>
      <c r="N113" s="202" t="s">
        <v>46</v>
      </c>
      <c r="O113" s="203"/>
      <c r="P113" s="204">
        <f>O113*H113</f>
        <v>0</v>
      </c>
      <c r="Q113" s="204">
        <v>0</v>
      </c>
      <c r="R113" s="204">
        <f>Q113*H113</f>
        <v>0</v>
      </c>
      <c r="S113" s="204">
        <v>0</v>
      </c>
      <c r="T113" s="205">
        <f>S113*H113</f>
        <v>0</v>
      </c>
      <c r="AR113" s="17" t="s">
        <v>896</v>
      </c>
      <c r="AT113" s="17" t="s">
        <v>202</v>
      </c>
      <c r="AU113" s="17" t="s">
        <v>84</v>
      </c>
      <c r="AY113" s="17" t="s">
        <v>198</v>
      </c>
      <c r="BE113" s="158">
        <f>IF(N113="základní",J113,0)</f>
        <v>0</v>
      </c>
      <c r="BF113" s="158">
        <f>IF(N113="snížená",J113,0)</f>
        <v>0</v>
      </c>
      <c r="BG113" s="158">
        <f>IF(N113="zákl. přenesená",J113,0)</f>
        <v>0</v>
      </c>
      <c r="BH113" s="158">
        <f>IF(N113="sníž. přenesená",J113,0)</f>
        <v>0</v>
      </c>
      <c r="BI113" s="158">
        <f>IF(N113="nulová",J113,0)</f>
        <v>0</v>
      </c>
      <c r="BJ113" s="17" t="s">
        <v>82</v>
      </c>
      <c r="BK113" s="158">
        <f>ROUND(I113*H113,2)</f>
        <v>0</v>
      </c>
      <c r="BL113" s="17" t="s">
        <v>896</v>
      </c>
      <c r="BM113" s="17" t="s">
        <v>909</v>
      </c>
    </row>
    <row r="114" spans="2:65" s="1" customFormat="1" ht="6.95" customHeight="1">
      <c r="B114" s="40"/>
      <c r="C114" s="41"/>
      <c r="D114" s="41"/>
      <c r="E114" s="41"/>
      <c r="F114" s="41"/>
      <c r="G114" s="41"/>
      <c r="H114" s="41"/>
      <c r="I114" s="108"/>
      <c r="J114" s="41"/>
      <c r="K114" s="41"/>
      <c r="L114" s="31"/>
    </row>
  </sheetData>
  <autoFilter ref="C87:K113" xr:uid="{00000000-0009-0000-0000-00000E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5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88</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2" customHeight="1">
      <c r="B8" s="20"/>
      <c r="D8" s="26" t="s">
        <v>148</v>
      </c>
      <c r="L8" s="20"/>
    </row>
    <row r="9" spans="2:46" s="1" customFormat="1" ht="16.5" customHeight="1">
      <c r="B9" s="31"/>
      <c r="E9" s="249" t="s">
        <v>149</v>
      </c>
      <c r="F9" s="223"/>
      <c r="G9" s="223"/>
      <c r="H9" s="223"/>
      <c r="I9" s="92"/>
      <c r="L9" s="31"/>
    </row>
    <row r="10" spans="2:46" s="1" customFormat="1" ht="12" customHeight="1">
      <c r="B10" s="31"/>
      <c r="D10" s="26" t="s">
        <v>150</v>
      </c>
      <c r="I10" s="92"/>
      <c r="L10" s="31"/>
    </row>
    <row r="11" spans="2:46" s="1" customFormat="1" ht="36.950000000000003" customHeight="1">
      <c r="B11" s="31"/>
      <c r="E11" s="224" t="s">
        <v>151</v>
      </c>
      <c r="F11" s="223"/>
      <c r="G11" s="223"/>
      <c r="H11" s="223"/>
      <c r="I11" s="92"/>
      <c r="L11" s="31"/>
    </row>
    <row r="12" spans="2:46" s="1" customFormat="1" ht="11.25">
      <c r="B12" s="31"/>
      <c r="I12" s="92"/>
      <c r="L12" s="31"/>
    </row>
    <row r="13" spans="2:46" s="1" customFormat="1" ht="12" customHeight="1">
      <c r="B13" s="31"/>
      <c r="D13" s="26" t="s">
        <v>18</v>
      </c>
      <c r="F13" s="17" t="s">
        <v>1</v>
      </c>
      <c r="I13" s="93" t="s">
        <v>19</v>
      </c>
      <c r="J13" s="17" t="s">
        <v>1</v>
      </c>
      <c r="L13" s="31"/>
    </row>
    <row r="14" spans="2:46" s="1" customFormat="1" ht="12" customHeight="1">
      <c r="B14" s="31"/>
      <c r="D14" s="26" t="s">
        <v>20</v>
      </c>
      <c r="F14" s="17" t="s">
        <v>21</v>
      </c>
      <c r="I14" s="93" t="s">
        <v>22</v>
      </c>
      <c r="J14" s="47" t="str">
        <f>'Rekapitulace stavby'!AN8</f>
        <v>7. 5. 2019</v>
      </c>
      <c r="L14" s="31"/>
    </row>
    <row r="15" spans="2:46" s="1" customFormat="1" ht="10.9" customHeight="1">
      <c r="B15" s="31"/>
      <c r="I15" s="92"/>
      <c r="L15" s="31"/>
    </row>
    <row r="16" spans="2:46" s="1" customFormat="1" ht="12" customHeight="1">
      <c r="B16" s="31"/>
      <c r="D16" s="26" t="s">
        <v>24</v>
      </c>
      <c r="I16" s="93" t="s">
        <v>25</v>
      </c>
      <c r="J16" s="17" t="s">
        <v>26</v>
      </c>
      <c r="L16" s="31"/>
    </row>
    <row r="17" spans="2:12" s="1" customFormat="1" ht="18" customHeight="1">
      <c r="B17" s="31"/>
      <c r="E17" s="17" t="s">
        <v>27</v>
      </c>
      <c r="I17" s="93" t="s">
        <v>28</v>
      </c>
      <c r="J17" s="17" t="s">
        <v>29</v>
      </c>
      <c r="L17" s="31"/>
    </row>
    <row r="18" spans="2:12" s="1" customFormat="1" ht="6.95" customHeight="1">
      <c r="B18" s="31"/>
      <c r="I18" s="92"/>
      <c r="L18" s="31"/>
    </row>
    <row r="19" spans="2:12" s="1" customFormat="1" ht="12" customHeight="1">
      <c r="B19" s="31"/>
      <c r="D19" s="26" t="s">
        <v>30</v>
      </c>
      <c r="I19" s="93" t="s">
        <v>25</v>
      </c>
      <c r="J19" s="27" t="str">
        <f>'Rekapitulace stavby'!AN13</f>
        <v>Vyplň údaj</v>
      </c>
      <c r="L19" s="31"/>
    </row>
    <row r="20" spans="2:12" s="1" customFormat="1" ht="18" customHeight="1">
      <c r="B20" s="31"/>
      <c r="E20" s="251" t="str">
        <f>'Rekapitulace stavby'!E14</f>
        <v>Vyplň údaj</v>
      </c>
      <c r="F20" s="227"/>
      <c r="G20" s="227"/>
      <c r="H20" s="227"/>
      <c r="I20" s="93" t="s">
        <v>28</v>
      </c>
      <c r="J20" s="27" t="str">
        <f>'Rekapitulace stavby'!AN14</f>
        <v>Vyplň údaj</v>
      </c>
      <c r="L20" s="31"/>
    </row>
    <row r="21" spans="2:12" s="1" customFormat="1" ht="6.95" customHeight="1">
      <c r="B21" s="31"/>
      <c r="I21" s="92"/>
      <c r="L21" s="31"/>
    </row>
    <row r="22" spans="2:12" s="1" customFormat="1" ht="12" customHeight="1">
      <c r="B22" s="31"/>
      <c r="D22" s="26" t="s">
        <v>32</v>
      </c>
      <c r="I22" s="93" t="s">
        <v>25</v>
      </c>
      <c r="J22" s="17" t="s">
        <v>33</v>
      </c>
      <c r="L22" s="31"/>
    </row>
    <row r="23" spans="2:12" s="1" customFormat="1" ht="18" customHeight="1">
      <c r="B23" s="31"/>
      <c r="E23" s="17" t="s">
        <v>34</v>
      </c>
      <c r="I23" s="93" t="s">
        <v>28</v>
      </c>
      <c r="J23" s="17" t="s">
        <v>35</v>
      </c>
      <c r="L23" s="31"/>
    </row>
    <row r="24" spans="2:12" s="1" customFormat="1" ht="6.95" customHeight="1">
      <c r="B24" s="31"/>
      <c r="I24" s="92"/>
      <c r="L24" s="31"/>
    </row>
    <row r="25" spans="2:12" s="1" customFormat="1" ht="12" customHeight="1">
      <c r="B25" s="31"/>
      <c r="D25" s="26" t="s">
        <v>37</v>
      </c>
      <c r="I25" s="93" t="s">
        <v>25</v>
      </c>
      <c r="J25" s="17" t="s">
        <v>1</v>
      </c>
      <c r="L25" s="31"/>
    </row>
    <row r="26" spans="2:12" s="1" customFormat="1" ht="18" customHeight="1">
      <c r="B26" s="31"/>
      <c r="E26" s="17" t="s">
        <v>38</v>
      </c>
      <c r="I26" s="93" t="s">
        <v>28</v>
      </c>
      <c r="J26" s="17" t="s">
        <v>1</v>
      </c>
      <c r="L26" s="31"/>
    </row>
    <row r="27" spans="2:12" s="1" customFormat="1" ht="6.95" customHeight="1">
      <c r="B27" s="31"/>
      <c r="I27" s="92"/>
      <c r="L27" s="31"/>
    </row>
    <row r="28" spans="2:12" s="1" customFormat="1" ht="12" customHeight="1">
      <c r="B28" s="31"/>
      <c r="D28" s="26" t="s">
        <v>39</v>
      </c>
      <c r="I28" s="92"/>
      <c r="L28" s="31"/>
    </row>
    <row r="29" spans="2:12" s="7" customFormat="1" ht="123.75" customHeight="1">
      <c r="B29" s="94"/>
      <c r="E29" s="231" t="s">
        <v>152</v>
      </c>
      <c r="F29" s="231"/>
      <c r="G29" s="231"/>
      <c r="H29" s="231"/>
      <c r="I29" s="95"/>
      <c r="L29" s="94"/>
    </row>
    <row r="30" spans="2:12" s="1" customFormat="1" ht="6.95" customHeight="1">
      <c r="B30" s="31"/>
      <c r="I30" s="92"/>
      <c r="L30" s="31"/>
    </row>
    <row r="31" spans="2:12" s="1" customFormat="1" ht="6.95" customHeight="1">
      <c r="B31" s="31"/>
      <c r="D31" s="48"/>
      <c r="E31" s="48"/>
      <c r="F31" s="48"/>
      <c r="G31" s="48"/>
      <c r="H31" s="48"/>
      <c r="I31" s="96"/>
      <c r="J31" s="48"/>
      <c r="K31" s="48"/>
      <c r="L31" s="31"/>
    </row>
    <row r="32" spans="2:12" s="1" customFormat="1" ht="25.35" customHeight="1">
      <c r="B32" s="31"/>
      <c r="D32" s="97" t="s">
        <v>41</v>
      </c>
      <c r="I32" s="92"/>
      <c r="J32" s="61">
        <f>ROUND(J110, 2)</f>
        <v>0</v>
      </c>
      <c r="L32" s="31"/>
    </row>
    <row r="33" spans="2:12" s="1" customFormat="1" ht="6.95" customHeight="1">
      <c r="B33" s="31"/>
      <c r="D33" s="48"/>
      <c r="E33" s="48"/>
      <c r="F33" s="48"/>
      <c r="G33" s="48"/>
      <c r="H33" s="48"/>
      <c r="I33" s="96"/>
      <c r="J33" s="48"/>
      <c r="K33" s="48"/>
      <c r="L33" s="31"/>
    </row>
    <row r="34" spans="2:12" s="1" customFormat="1" ht="14.45" customHeight="1">
      <c r="B34" s="31"/>
      <c r="F34" s="34" t="s">
        <v>43</v>
      </c>
      <c r="I34" s="98" t="s">
        <v>42</v>
      </c>
      <c r="J34" s="34" t="s">
        <v>44</v>
      </c>
      <c r="L34" s="31"/>
    </row>
    <row r="35" spans="2:12" s="1" customFormat="1" ht="14.45" customHeight="1">
      <c r="B35" s="31"/>
      <c r="D35" s="26" t="s">
        <v>45</v>
      </c>
      <c r="E35" s="26" t="s">
        <v>46</v>
      </c>
      <c r="F35" s="99">
        <f>ROUND((SUM(BE110:BE455)),  2)</f>
        <v>0</v>
      </c>
      <c r="I35" s="100">
        <v>0.21</v>
      </c>
      <c r="J35" s="99">
        <f>ROUND(((SUM(BE110:BE455))*I35),  2)</f>
        <v>0</v>
      </c>
      <c r="L35" s="31"/>
    </row>
    <row r="36" spans="2:12" s="1" customFormat="1" ht="14.45" customHeight="1">
      <c r="B36" s="31"/>
      <c r="E36" s="26" t="s">
        <v>47</v>
      </c>
      <c r="F36" s="99">
        <f>ROUND((SUM(BF110:BF455)),  2)</f>
        <v>0</v>
      </c>
      <c r="I36" s="100">
        <v>0.15</v>
      </c>
      <c r="J36" s="99">
        <f>ROUND(((SUM(BF110:BF455))*I36),  2)</f>
        <v>0</v>
      </c>
      <c r="L36" s="31"/>
    </row>
    <row r="37" spans="2:12" s="1" customFormat="1" ht="14.45" hidden="1" customHeight="1">
      <c r="B37" s="31"/>
      <c r="E37" s="26" t="s">
        <v>48</v>
      </c>
      <c r="F37" s="99">
        <f>ROUND((SUM(BG110:BG455)),  2)</f>
        <v>0</v>
      </c>
      <c r="I37" s="100">
        <v>0.21</v>
      </c>
      <c r="J37" s="99">
        <f>0</f>
        <v>0</v>
      </c>
      <c r="L37" s="31"/>
    </row>
    <row r="38" spans="2:12" s="1" customFormat="1" ht="14.45" hidden="1" customHeight="1">
      <c r="B38" s="31"/>
      <c r="E38" s="26" t="s">
        <v>49</v>
      </c>
      <c r="F38" s="99">
        <f>ROUND((SUM(BH110:BH455)),  2)</f>
        <v>0</v>
      </c>
      <c r="I38" s="100">
        <v>0.15</v>
      </c>
      <c r="J38" s="99">
        <f>0</f>
        <v>0</v>
      </c>
      <c r="L38" s="31"/>
    </row>
    <row r="39" spans="2:12" s="1" customFormat="1" ht="14.45" hidden="1" customHeight="1">
      <c r="B39" s="31"/>
      <c r="E39" s="26" t="s">
        <v>50</v>
      </c>
      <c r="F39" s="99">
        <f>ROUND((SUM(BI110:BI455)),  2)</f>
        <v>0</v>
      </c>
      <c r="I39" s="100">
        <v>0</v>
      </c>
      <c r="J39" s="99">
        <f>0</f>
        <v>0</v>
      </c>
      <c r="L39" s="31"/>
    </row>
    <row r="40" spans="2:12" s="1" customFormat="1" ht="6.95" customHeight="1">
      <c r="B40" s="31"/>
      <c r="I40" s="92"/>
      <c r="L40" s="31"/>
    </row>
    <row r="41" spans="2:12" s="1" customFormat="1" ht="25.35" customHeight="1">
      <c r="B41" s="31"/>
      <c r="C41" s="101"/>
      <c r="D41" s="102" t="s">
        <v>51</v>
      </c>
      <c r="E41" s="52"/>
      <c r="F41" s="52"/>
      <c r="G41" s="103" t="s">
        <v>52</v>
      </c>
      <c r="H41" s="104" t="s">
        <v>53</v>
      </c>
      <c r="I41" s="105"/>
      <c r="J41" s="106">
        <f>SUM(J32:J39)</f>
        <v>0</v>
      </c>
      <c r="K41" s="107"/>
      <c r="L41" s="31"/>
    </row>
    <row r="42" spans="2:12" s="1" customFormat="1" ht="14.45" customHeight="1">
      <c r="B42" s="40"/>
      <c r="C42" s="41"/>
      <c r="D42" s="41"/>
      <c r="E42" s="41"/>
      <c r="F42" s="41"/>
      <c r="G42" s="41"/>
      <c r="H42" s="41"/>
      <c r="I42" s="108"/>
      <c r="J42" s="41"/>
      <c r="K42" s="41"/>
      <c r="L42" s="31"/>
    </row>
    <row r="46" spans="2:12" s="1" customFormat="1" ht="6.95" customHeight="1">
      <c r="B46" s="42"/>
      <c r="C46" s="43"/>
      <c r="D46" s="43"/>
      <c r="E46" s="43"/>
      <c r="F46" s="43"/>
      <c r="G46" s="43"/>
      <c r="H46" s="43"/>
      <c r="I46" s="109"/>
      <c r="J46" s="43"/>
      <c r="K46" s="43"/>
      <c r="L46" s="31"/>
    </row>
    <row r="47" spans="2:12" s="1" customFormat="1" ht="24.95" customHeight="1">
      <c r="B47" s="31"/>
      <c r="C47" s="21" t="s">
        <v>153</v>
      </c>
      <c r="I47" s="92"/>
      <c r="L47" s="31"/>
    </row>
    <row r="48" spans="2:12" s="1" customFormat="1" ht="6.95" customHeight="1">
      <c r="B48" s="31"/>
      <c r="I48" s="92"/>
      <c r="L48" s="31"/>
    </row>
    <row r="49" spans="2:47" s="1" customFormat="1" ht="12" customHeight="1">
      <c r="B49" s="31"/>
      <c r="C49" s="26" t="s">
        <v>16</v>
      </c>
      <c r="I49" s="92"/>
      <c r="L49" s="31"/>
    </row>
    <row r="50" spans="2:47" s="1" customFormat="1" ht="16.5" customHeight="1">
      <c r="B50" s="31"/>
      <c r="E50" s="249" t="str">
        <f>E7</f>
        <v>II/332, III/27212, III/3323 Straky</v>
      </c>
      <c r="F50" s="250"/>
      <c r="G50" s="250"/>
      <c r="H50" s="250"/>
      <c r="I50" s="92"/>
      <c r="L50" s="31"/>
    </row>
    <row r="51" spans="2:47" ht="12" customHeight="1">
      <c r="B51" s="20"/>
      <c r="C51" s="26" t="s">
        <v>148</v>
      </c>
      <c r="L51" s="20"/>
    </row>
    <row r="52" spans="2:47" s="1" customFormat="1" ht="16.5" customHeight="1">
      <c r="B52" s="31"/>
      <c r="E52" s="249" t="s">
        <v>149</v>
      </c>
      <c r="F52" s="223"/>
      <c r="G52" s="223"/>
      <c r="H52" s="223"/>
      <c r="I52" s="92"/>
      <c r="L52" s="31"/>
    </row>
    <row r="53" spans="2:47" s="1" customFormat="1" ht="12" customHeight="1">
      <c r="B53" s="31"/>
      <c r="C53" s="26" t="s">
        <v>150</v>
      </c>
      <c r="I53" s="92"/>
      <c r="L53" s="31"/>
    </row>
    <row r="54" spans="2:47" s="1" customFormat="1" ht="16.5" customHeight="1">
      <c r="B54" s="31"/>
      <c r="E54" s="224" t="str">
        <f>E11</f>
        <v>SO.101 - SO.101 - Komunikace III/27212</v>
      </c>
      <c r="F54" s="223"/>
      <c r="G54" s="223"/>
      <c r="H54" s="223"/>
      <c r="I54" s="92"/>
      <c r="L54" s="31"/>
    </row>
    <row r="55" spans="2:47" s="1" customFormat="1" ht="6.95" customHeight="1">
      <c r="B55" s="31"/>
      <c r="I55" s="92"/>
      <c r="L55" s="31"/>
    </row>
    <row r="56" spans="2:47" s="1" customFormat="1" ht="12" customHeight="1">
      <c r="B56" s="31"/>
      <c r="C56" s="26" t="s">
        <v>20</v>
      </c>
      <c r="F56" s="17" t="str">
        <f>F14</f>
        <v>Straky</v>
      </c>
      <c r="I56" s="93" t="s">
        <v>22</v>
      </c>
      <c r="J56" s="47" t="str">
        <f>IF(J14="","",J14)</f>
        <v>7. 5. 2019</v>
      </c>
      <c r="L56" s="31"/>
    </row>
    <row r="57" spans="2:47" s="1" customFormat="1" ht="6.95" customHeight="1">
      <c r="B57" s="31"/>
      <c r="I57" s="92"/>
      <c r="L57" s="31"/>
    </row>
    <row r="58" spans="2:47" s="1" customFormat="1" ht="13.7" customHeight="1">
      <c r="B58" s="31"/>
      <c r="C58" s="26" t="s">
        <v>24</v>
      </c>
      <c r="F58" s="17" t="str">
        <f>E17</f>
        <v>Krajská správa a údržba silnic Středočeského kraje</v>
      </c>
      <c r="I58" s="93" t="s">
        <v>32</v>
      </c>
      <c r="J58" s="29" t="str">
        <f>E23</f>
        <v>CR Project s.r.o.</v>
      </c>
      <c r="L58" s="31"/>
    </row>
    <row r="59" spans="2:47" s="1" customFormat="1" ht="13.7" customHeight="1">
      <c r="B59" s="31"/>
      <c r="C59" s="26" t="s">
        <v>30</v>
      </c>
      <c r="F59" s="17" t="str">
        <f>IF(E20="","",E20)</f>
        <v>Vyplň údaj</v>
      </c>
      <c r="I59" s="93" t="s">
        <v>37</v>
      </c>
      <c r="J59" s="29" t="str">
        <f>E26</f>
        <v>Josef Nentwich</v>
      </c>
      <c r="L59" s="31"/>
    </row>
    <row r="60" spans="2:47" s="1" customFormat="1" ht="10.35" customHeight="1">
      <c r="B60" s="31"/>
      <c r="I60" s="92"/>
      <c r="L60" s="31"/>
    </row>
    <row r="61" spans="2:47" s="1" customFormat="1" ht="29.25" customHeight="1">
      <c r="B61" s="31"/>
      <c r="C61" s="110" t="s">
        <v>154</v>
      </c>
      <c r="D61" s="101"/>
      <c r="E61" s="101"/>
      <c r="F61" s="101"/>
      <c r="G61" s="101"/>
      <c r="H61" s="101"/>
      <c r="I61" s="111"/>
      <c r="J61" s="112" t="s">
        <v>155</v>
      </c>
      <c r="K61" s="101"/>
      <c r="L61" s="31"/>
    </row>
    <row r="62" spans="2:47" s="1" customFormat="1" ht="10.35" customHeight="1">
      <c r="B62" s="31"/>
      <c r="I62" s="92"/>
      <c r="L62" s="31"/>
    </row>
    <row r="63" spans="2:47" s="1" customFormat="1" ht="22.9" customHeight="1">
      <c r="B63" s="31"/>
      <c r="C63" s="113" t="s">
        <v>156</v>
      </c>
      <c r="I63" s="92"/>
      <c r="J63" s="61">
        <f>J110</f>
        <v>0</v>
      </c>
      <c r="L63" s="31"/>
      <c r="AU63" s="17" t="s">
        <v>157</v>
      </c>
    </row>
    <row r="64" spans="2:47" s="8" customFormat="1" ht="24.95" customHeight="1">
      <c r="B64" s="114"/>
      <c r="D64" s="115" t="s">
        <v>158</v>
      </c>
      <c r="E64" s="116"/>
      <c r="F64" s="116"/>
      <c r="G64" s="116"/>
      <c r="H64" s="116"/>
      <c r="I64" s="117"/>
      <c r="J64" s="118">
        <f>J111</f>
        <v>0</v>
      </c>
      <c r="L64" s="114"/>
    </row>
    <row r="65" spans="2:12" s="9" customFormat="1" ht="19.899999999999999" customHeight="1">
      <c r="B65" s="119"/>
      <c r="D65" s="120" t="s">
        <v>159</v>
      </c>
      <c r="E65" s="121"/>
      <c r="F65" s="121"/>
      <c r="G65" s="121"/>
      <c r="H65" s="121"/>
      <c r="I65" s="122"/>
      <c r="J65" s="123">
        <f>J112</f>
        <v>0</v>
      </c>
      <c r="L65" s="119"/>
    </row>
    <row r="66" spans="2:12" s="9" customFormat="1" ht="14.85" customHeight="1">
      <c r="B66" s="119"/>
      <c r="D66" s="120" t="s">
        <v>160</v>
      </c>
      <c r="E66" s="121"/>
      <c r="F66" s="121"/>
      <c r="G66" s="121"/>
      <c r="H66" s="121"/>
      <c r="I66" s="122"/>
      <c r="J66" s="123">
        <f>J113</f>
        <v>0</v>
      </c>
      <c r="L66" s="119"/>
    </row>
    <row r="67" spans="2:12" s="9" customFormat="1" ht="14.85" customHeight="1">
      <c r="B67" s="119"/>
      <c r="D67" s="120" t="s">
        <v>161</v>
      </c>
      <c r="E67" s="121"/>
      <c r="F67" s="121"/>
      <c r="G67" s="121"/>
      <c r="H67" s="121"/>
      <c r="I67" s="122"/>
      <c r="J67" s="123">
        <f>J139</f>
        <v>0</v>
      </c>
      <c r="L67" s="119"/>
    </row>
    <row r="68" spans="2:12" s="9" customFormat="1" ht="14.85" customHeight="1">
      <c r="B68" s="119"/>
      <c r="D68" s="120" t="s">
        <v>162</v>
      </c>
      <c r="E68" s="121"/>
      <c r="F68" s="121"/>
      <c r="G68" s="121"/>
      <c r="H68" s="121"/>
      <c r="I68" s="122"/>
      <c r="J68" s="123">
        <f>J157</f>
        <v>0</v>
      </c>
      <c r="L68" s="119"/>
    </row>
    <row r="69" spans="2:12" s="9" customFormat="1" ht="14.85" customHeight="1">
      <c r="B69" s="119"/>
      <c r="D69" s="120" t="s">
        <v>163</v>
      </c>
      <c r="E69" s="121"/>
      <c r="F69" s="121"/>
      <c r="G69" s="121"/>
      <c r="H69" s="121"/>
      <c r="I69" s="122"/>
      <c r="J69" s="123">
        <f>J192</f>
        <v>0</v>
      </c>
      <c r="L69" s="119"/>
    </row>
    <row r="70" spans="2:12" s="9" customFormat="1" ht="14.85" customHeight="1">
      <c r="B70" s="119"/>
      <c r="D70" s="120" t="s">
        <v>164</v>
      </c>
      <c r="E70" s="121"/>
      <c r="F70" s="121"/>
      <c r="G70" s="121"/>
      <c r="H70" s="121"/>
      <c r="I70" s="122"/>
      <c r="J70" s="123">
        <f>J197</f>
        <v>0</v>
      </c>
      <c r="L70" s="119"/>
    </row>
    <row r="71" spans="2:12" s="9" customFormat="1" ht="19.899999999999999" customHeight="1">
      <c r="B71" s="119"/>
      <c r="D71" s="120" t="s">
        <v>165</v>
      </c>
      <c r="E71" s="121"/>
      <c r="F71" s="121"/>
      <c r="G71" s="121"/>
      <c r="H71" s="121"/>
      <c r="I71" s="122"/>
      <c r="J71" s="123">
        <f>J219</f>
        <v>0</v>
      </c>
      <c r="L71" s="119"/>
    </row>
    <row r="72" spans="2:12" s="9" customFormat="1" ht="14.85" customHeight="1">
      <c r="B72" s="119"/>
      <c r="D72" s="120" t="s">
        <v>166</v>
      </c>
      <c r="E72" s="121"/>
      <c r="F72" s="121"/>
      <c r="G72" s="121"/>
      <c r="H72" s="121"/>
      <c r="I72" s="122"/>
      <c r="J72" s="123">
        <f>J220</f>
        <v>0</v>
      </c>
      <c r="L72" s="119"/>
    </row>
    <row r="73" spans="2:12" s="9" customFormat="1" ht="14.85" customHeight="1">
      <c r="B73" s="119"/>
      <c r="D73" s="120" t="s">
        <v>167</v>
      </c>
      <c r="E73" s="121"/>
      <c r="F73" s="121"/>
      <c r="G73" s="121"/>
      <c r="H73" s="121"/>
      <c r="I73" s="122"/>
      <c r="J73" s="123">
        <f>J247</f>
        <v>0</v>
      </c>
      <c r="L73" s="119"/>
    </row>
    <row r="74" spans="2:12" s="9" customFormat="1" ht="14.85" customHeight="1">
      <c r="B74" s="119"/>
      <c r="D74" s="120" t="s">
        <v>168</v>
      </c>
      <c r="E74" s="121"/>
      <c r="F74" s="121"/>
      <c r="G74" s="121"/>
      <c r="H74" s="121"/>
      <c r="I74" s="122"/>
      <c r="J74" s="123">
        <f>J262</f>
        <v>0</v>
      </c>
      <c r="L74" s="119"/>
    </row>
    <row r="75" spans="2:12" s="9" customFormat="1" ht="14.85" customHeight="1">
      <c r="B75" s="119"/>
      <c r="D75" s="120" t="s">
        <v>169</v>
      </c>
      <c r="E75" s="121"/>
      <c r="F75" s="121"/>
      <c r="G75" s="121"/>
      <c r="H75" s="121"/>
      <c r="I75" s="122"/>
      <c r="J75" s="123">
        <f>J269</f>
        <v>0</v>
      </c>
      <c r="L75" s="119"/>
    </row>
    <row r="76" spans="2:12" s="9" customFormat="1" ht="19.899999999999999" customHeight="1">
      <c r="B76" s="119"/>
      <c r="D76" s="120" t="s">
        <v>170</v>
      </c>
      <c r="E76" s="121"/>
      <c r="F76" s="121"/>
      <c r="G76" s="121"/>
      <c r="H76" s="121"/>
      <c r="I76" s="122"/>
      <c r="J76" s="123">
        <f>J276</f>
        <v>0</v>
      </c>
      <c r="L76" s="119"/>
    </row>
    <row r="77" spans="2:12" s="9" customFormat="1" ht="14.85" customHeight="1">
      <c r="B77" s="119"/>
      <c r="D77" s="120" t="s">
        <v>171</v>
      </c>
      <c r="E77" s="121"/>
      <c r="F77" s="121"/>
      <c r="G77" s="121"/>
      <c r="H77" s="121"/>
      <c r="I77" s="122"/>
      <c r="J77" s="123">
        <f>J277</f>
        <v>0</v>
      </c>
      <c r="L77" s="119"/>
    </row>
    <row r="78" spans="2:12" s="9" customFormat="1" ht="14.85" customHeight="1">
      <c r="B78" s="119"/>
      <c r="D78" s="120" t="s">
        <v>172</v>
      </c>
      <c r="E78" s="121"/>
      <c r="F78" s="121"/>
      <c r="G78" s="121"/>
      <c r="H78" s="121"/>
      <c r="I78" s="122"/>
      <c r="J78" s="123">
        <f>J279</f>
        <v>0</v>
      </c>
      <c r="L78" s="119"/>
    </row>
    <row r="79" spans="2:12" s="9" customFormat="1" ht="14.85" customHeight="1">
      <c r="B79" s="119"/>
      <c r="D79" s="120" t="s">
        <v>173</v>
      </c>
      <c r="E79" s="121"/>
      <c r="F79" s="121"/>
      <c r="G79" s="121"/>
      <c r="H79" s="121"/>
      <c r="I79" s="122"/>
      <c r="J79" s="123">
        <f>J304</f>
        <v>0</v>
      </c>
      <c r="L79" s="119"/>
    </row>
    <row r="80" spans="2:12" s="9" customFormat="1" ht="14.85" customHeight="1">
      <c r="B80" s="119"/>
      <c r="D80" s="120" t="s">
        <v>174</v>
      </c>
      <c r="E80" s="121"/>
      <c r="F80" s="121"/>
      <c r="G80" s="121"/>
      <c r="H80" s="121"/>
      <c r="I80" s="122"/>
      <c r="J80" s="123">
        <f>J313</f>
        <v>0</v>
      </c>
      <c r="L80" s="119"/>
    </row>
    <row r="81" spans="2:12" s="9" customFormat="1" ht="19.899999999999999" customHeight="1">
      <c r="B81" s="119"/>
      <c r="D81" s="120" t="s">
        <v>175</v>
      </c>
      <c r="E81" s="121"/>
      <c r="F81" s="121"/>
      <c r="G81" s="121"/>
      <c r="H81" s="121"/>
      <c r="I81" s="122"/>
      <c r="J81" s="123">
        <f>J332</f>
        <v>0</v>
      </c>
      <c r="L81" s="119"/>
    </row>
    <row r="82" spans="2:12" s="9" customFormat="1" ht="14.85" customHeight="1">
      <c r="B82" s="119"/>
      <c r="D82" s="120" t="s">
        <v>176</v>
      </c>
      <c r="E82" s="121"/>
      <c r="F82" s="121"/>
      <c r="G82" s="121"/>
      <c r="H82" s="121"/>
      <c r="I82" s="122"/>
      <c r="J82" s="123">
        <f>J333</f>
        <v>0</v>
      </c>
      <c r="L82" s="119"/>
    </row>
    <row r="83" spans="2:12" s="9" customFormat="1" ht="14.85" customHeight="1">
      <c r="B83" s="119"/>
      <c r="D83" s="120" t="s">
        <v>177</v>
      </c>
      <c r="E83" s="121"/>
      <c r="F83" s="121"/>
      <c r="G83" s="121"/>
      <c r="H83" s="121"/>
      <c r="I83" s="122"/>
      <c r="J83" s="123">
        <f>J351</f>
        <v>0</v>
      </c>
      <c r="L83" s="119"/>
    </row>
    <row r="84" spans="2:12" s="9" customFormat="1" ht="14.85" customHeight="1">
      <c r="B84" s="119"/>
      <c r="D84" s="120" t="s">
        <v>178</v>
      </c>
      <c r="E84" s="121"/>
      <c r="F84" s="121"/>
      <c r="G84" s="121"/>
      <c r="H84" s="121"/>
      <c r="I84" s="122"/>
      <c r="J84" s="123">
        <f>J376</f>
        <v>0</v>
      </c>
      <c r="L84" s="119"/>
    </row>
    <row r="85" spans="2:12" s="9" customFormat="1" ht="14.85" customHeight="1">
      <c r="B85" s="119"/>
      <c r="D85" s="120" t="s">
        <v>179</v>
      </c>
      <c r="E85" s="121"/>
      <c r="F85" s="121"/>
      <c r="G85" s="121"/>
      <c r="H85" s="121"/>
      <c r="I85" s="122"/>
      <c r="J85" s="123">
        <f>J403</f>
        <v>0</v>
      </c>
      <c r="L85" s="119"/>
    </row>
    <row r="86" spans="2:12" s="9" customFormat="1" ht="14.85" customHeight="1">
      <c r="B86" s="119"/>
      <c r="D86" s="120" t="s">
        <v>180</v>
      </c>
      <c r="E86" s="121"/>
      <c r="F86" s="121"/>
      <c r="G86" s="121"/>
      <c r="H86" s="121"/>
      <c r="I86" s="122"/>
      <c r="J86" s="123">
        <f>J413</f>
        <v>0</v>
      </c>
      <c r="L86" s="119"/>
    </row>
    <row r="87" spans="2:12" s="9" customFormat="1" ht="14.85" customHeight="1">
      <c r="B87" s="119"/>
      <c r="D87" s="120" t="s">
        <v>181</v>
      </c>
      <c r="E87" s="121"/>
      <c r="F87" s="121"/>
      <c r="G87" s="121"/>
      <c r="H87" s="121"/>
      <c r="I87" s="122"/>
      <c r="J87" s="123">
        <f>J440</f>
        <v>0</v>
      </c>
      <c r="L87" s="119"/>
    </row>
    <row r="88" spans="2:12" s="9" customFormat="1" ht="14.85" customHeight="1">
      <c r="B88" s="119"/>
      <c r="D88" s="120" t="s">
        <v>182</v>
      </c>
      <c r="E88" s="121"/>
      <c r="F88" s="121"/>
      <c r="G88" s="121"/>
      <c r="H88" s="121"/>
      <c r="I88" s="122"/>
      <c r="J88" s="123">
        <f>J451</f>
        <v>0</v>
      </c>
      <c r="L88" s="119"/>
    </row>
    <row r="89" spans="2:12" s="1" customFormat="1" ht="21.75" customHeight="1">
      <c r="B89" s="31"/>
      <c r="I89" s="92"/>
      <c r="L89" s="31"/>
    </row>
    <row r="90" spans="2:12" s="1" customFormat="1" ht="6.95" customHeight="1">
      <c r="B90" s="40"/>
      <c r="C90" s="41"/>
      <c r="D90" s="41"/>
      <c r="E90" s="41"/>
      <c r="F90" s="41"/>
      <c r="G90" s="41"/>
      <c r="H90" s="41"/>
      <c r="I90" s="108"/>
      <c r="J90" s="41"/>
      <c r="K90" s="41"/>
      <c r="L90" s="31"/>
    </row>
    <row r="94" spans="2:12" s="1" customFormat="1" ht="6.95" customHeight="1">
      <c r="B94" s="42"/>
      <c r="C94" s="43"/>
      <c r="D94" s="43"/>
      <c r="E94" s="43"/>
      <c r="F94" s="43"/>
      <c r="G94" s="43"/>
      <c r="H94" s="43"/>
      <c r="I94" s="109"/>
      <c r="J94" s="43"/>
      <c r="K94" s="43"/>
      <c r="L94" s="31"/>
    </row>
    <row r="95" spans="2:12" s="1" customFormat="1" ht="24.95" customHeight="1">
      <c r="B95" s="31"/>
      <c r="C95" s="21" t="s">
        <v>183</v>
      </c>
      <c r="I95" s="92"/>
      <c r="L95" s="31"/>
    </row>
    <row r="96" spans="2:12" s="1" customFormat="1" ht="6.95" customHeight="1">
      <c r="B96" s="31"/>
      <c r="I96" s="92"/>
      <c r="L96" s="31"/>
    </row>
    <row r="97" spans="2:63" s="1" customFormat="1" ht="12" customHeight="1">
      <c r="B97" s="31"/>
      <c r="C97" s="26" t="s">
        <v>16</v>
      </c>
      <c r="I97" s="92"/>
      <c r="L97" s="31"/>
    </row>
    <row r="98" spans="2:63" s="1" customFormat="1" ht="16.5" customHeight="1">
      <c r="B98" s="31"/>
      <c r="E98" s="249" t="str">
        <f>E7</f>
        <v>II/332, III/27212, III/3323 Straky</v>
      </c>
      <c r="F98" s="250"/>
      <c r="G98" s="250"/>
      <c r="H98" s="250"/>
      <c r="I98" s="92"/>
      <c r="L98" s="31"/>
    </row>
    <row r="99" spans="2:63" ht="12" customHeight="1">
      <c r="B99" s="20"/>
      <c r="C99" s="26" t="s">
        <v>148</v>
      </c>
      <c r="L99" s="20"/>
    </row>
    <row r="100" spans="2:63" s="1" customFormat="1" ht="16.5" customHeight="1">
      <c r="B100" s="31"/>
      <c r="E100" s="249" t="s">
        <v>149</v>
      </c>
      <c r="F100" s="223"/>
      <c r="G100" s="223"/>
      <c r="H100" s="223"/>
      <c r="I100" s="92"/>
      <c r="L100" s="31"/>
    </row>
    <row r="101" spans="2:63" s="1" customFormat="1" ht="12" customHeight="1">
      <c r="B101" s="31"/>
      <c r="C101" s="26" t="s">
        <v>150</v>
      </c>
      <c r="I101" s="92"/>
      <c r="L101" s="31"/>
    </row>
    <row r="102" spans="2:63" s="1" customFormat="1" ht="16.5" customHeight="1">
      <c r="B102" s="31"/>
      <c r="E102" s="224" t="str">
        <f>E11</f>
        <v>SO.101 - SO.101 - Komunikace III/27212</v>
      </c>
      <c r="F102" s="223"/>
      <c r="G102" s="223"/>
      <c r="H102" s="223"/>
      <c r="I102" s="92"/>
      <c r="L102" s="31"/>
    </row>
    <row r="103" spans="2:63" s="1" customFormat="1" ht="6.95" customHeight="1">
      <c r="B103" s="31"/>
      <c r="I103" s="92"/>
      <c r="L103" s="31"/>
    </row>
    <row r="104" spans="2:63" s="1" customFormat="1" ht="12" customHeight="1">
      <c r="B104" s="31"/>
      <c r="C104" s="26" t="s">
        <v>20</v>
      </c>
      <c r="F104" s="17" t="str">
        <f>F14</f>
        <v>Straky</v>
      </c>
      <c r="I104" s="93" t="s">
        <v>22</v>
      </c>
      <c r="J104" s="47" t="str">
        <f>IF(J14="","",J14)</f>
        <v>7. 5. 2019</v>
      </c>
      <c r="L104" s="31"/>
    </row>
    <row r="105" spans="2:63" s="1" customFormat="1" ht="6.95" customHeight="1">
      <c r="B105" s="31"/>
      <c r="I105" s="92"/>
      <c r="L105" s="31"/>
    </row>
    <row r="106" spans="2:63" s="1" customFormat="1" ht="13.7" customHeight="1">
      <c r="B106" s="31"/>
      <c r="C106" s="26" t="s">
        <v>24</v>
      </c>
      <c r="F106" s="17" t="str">
        <f>E17</f>
        <v>Krajská správa a údržba silnic Středočeského kraje</v>
      </c>
      <c r="I106" s="93" t="s">
        <v>32</v>
      </c>
      <c r="J106" s="29" t="str">
        <f>E23</f>
        <v>CR Project s.r.o.</v>
      </c>
      <c r="L106" s="31"/>
    </row>
    <row r="107" spans="2:63" s="1" customFormat="1" ht="13.7" customHeight="1">
      <c r="B107" s="31"/>
      <c r="C107" s="26" t="s">
        <v>30</v>
      </c>
      <c r="F107" s="17" t="str">
        <f>IF(E20="","",E20)</f>
        <v>Vyplň údaj</v>
      </c>
      <c r="I107" s="93" t="s">
        <v>37</v>
      </c>
      <c r="J107" s="29" t="str">
        <f>E26</f>
        <v>Josef Nentwich</v>
      </c>
      <c r="L107" s="31"/>
    </row>
    <row r="108" spans="2:63" s="1" customFormat="1" ht="10.35" customHeight="1">
      <c r="B108" s="31"/>
      <c r="I108" s="92"/>
      <c r="L108" s="31"/>
    </row>
    <row r="109" spans="2:63" s="10" customFormat="1" ht="29.25" customHeight="1">
      <c r="B109" s="124"/>
      <c r="C109" s="125" t="s">
        <v>184</v>
      </c>
      <c r="D109" s="126" t="s">
        <v>60</v>
      </c>
      <c r="E109" s="126" t="s">
        <v>56</v>
      </c>
      <c r="F109" s="126" t="s">
        <v>57</v>
      </c>
      <c r="G109" s="126" t="s">
        <v>185</v>
      </c>
      <c r="H109" s="126" t="s">
        <v>186</v>
      </c>
      <c r="I109" s="127" t="s">
        <v>187</v>
      </c>
      <c r="J109" s="126" t="s">
        <v>155</v>
      </c>
      <c r="K109" s="128" t="s">
        <v>188</v>
      </c>
      <c r="L109" s="124"/>
      <c r="M109" s="54" t="s">
        <v>1</v>
      </c>
      <c r="N109" s="55" t="s">
        <v>45</v>
      </c>
      <c r="O109" s="55" t="s">
        <v>189</v>
      </c>
      <c r="P109" s="55" t="s">
        <v>190</v>
      </c>
      <c r="Q109" s="55" t="s">
        <v>191</v>
      </c>
      <c r="R109" s="55" t="s">
        <v>192</v>
      </c>
      <c r="S109" s="55" t="s">
        <v>193</v>
      </c>
      <c r="T109" s="56" t="s">
        <v>194</v>
      </c>
    </row>
    <row r="110" spans="2:63" s="1" customFormat="1" ht="22.9" customHeight="1">
      <c r="B110" s="31"/>
      <c r="C110" s="59" t="s">
        <v>195</v>
      </c>
      <c r="I110" s="92"/>
      <c r="J110" s="129">
        <f>BK110</f>
        <v>0</v>
      </c>
      <c r="L110" s="31"/>
      <c r="M110" s="57"/>
      <c r="N110" s="48"/>
      <c r="O110" s="48"/>
      <c r="P110" s="130">
        <f>P111</f>
        <v>0</v>
      </c>
      <c r="Q110" s="48"/>
      <c r="R110" s="130">
        <f>R111</f>
        <v>1071.4658919999997</v>
      </c>
      <c r="S110" s="48"/>
      <c r="T110" s="131">
        <f>T111</f>
        <v>592.1875</v>
      </c>
      <c r="AT110" s="17" t="s">
        <v>74</v>
      </c>
      <c r="AU110" s="17" t="s">
        <v>157</v>
      </c>
      <c r="BK110" s="132">
        <f>BK111</f>
        <v>0</v>
      </c>
    </row>
    <row r="111" spans="2:63" s="11" customFormat="1" ht="25.9" customHeight="1">
      <c r="B111" s="133"/>
      <c r="D111" s="134" t="s">
        <v>74</v>
      </c>
      <c r="E111" s="135" t="s">
        <v>196</v>
      </c>
      <c r="F111" s="135" t="s">
        <v>197</v>
      </c>
      <c r="I111" s="136"/>
      <c r="J111" s="137">
        <f>BK111</f>
        <v>0</v>
      </c>
      <c r="L111" s="133"/>
      <c r="M111" s="138"/>
      <c r="N111" s="139"/>
      <c r="O111" s="139"/>
      <c r="P111" s="140">
        <f>P112+P219+P276+P332</f>
        <v>0</v>
      </c>
      <c r="Q111" s="139"/>
      <c r="R111" s="140">
        <f>R112+R219+R276+R332</f>
        <v>1071.4658919999997</v>
      </c>
      <c r="S111" s="139"/>
      <c r="T111" s="141">
        <f>T112+T219+T276+T332</f>
        <v>592.1875</v>
      </c>
      <c r="AR111" s="134" t="s">
        <v>82</v>
      </c>
      <c r="AT111" s="142" t="s">
        <v>74</v>
      </c>
      <c r="AU111" s="142" t="s">
        <v>75</v>
      </c>
      <c r="AY111" s="134" t="s">
        <v>198</v>
      </c>
      <c r="BK111" s="143">
        <f>BK112+BK219+BK276+BK332</f>
        <v>0</v>
      </c>
    </row>
    <row r="112" spans="2:63" s="11" customFormat="1" ht="22.9" customHeight="1">
      <c r="B112" s="133"/>
      <c r="D112" s="134" t="s">
        <v>74</v>
      </c>
      <c r="E112" s="144" t="s">
        <v>82</v>
      </c>
      <c r="F112" s="144" t="s">
        <v>199</v>
      </c>
      <c r="I112" s="136"/>
      <c r="J112" s="145">
        <f>BK112</f>
        <v>0</v>
      </c>
      <c r="L112" s="133"/>
      <c r="M112" s="138"/>
      <c r="N112" s="139"/>
      <c r="O112" s="139"/>
      <c r="P112" s="140">
        <f>P113+P139+P157+P192+P197</f>
        <v>0</v>
      </c>
      <c r="Q112" s="139"/>
      <c r="R112" s="140">
        <f>R113+R139+R157+R192+R197</f>
        <v>76.861419999999995</v>
      </c>
      <c r="S112" s="139"/>
      <c r="T112" s="141">
        <f>T113+T139+T157+T192+T197</f>
        <v>0</v>
      </c>
      <c r="AR112" s="134" t="s">
        <v>82</v>
      </c>
      <c r="AT112" s="142" t="s">
        <v>74</v>
      </c>
      <c r="AU112" s="142" t="s">
        <v>82</v>
      </c>
      <c r="AY112" s="134" t="s">
        <v>198</v>
      </c>
      <c r="BK112" s="143">
        <f>BK113+BK139+BK157+BK192+BK197</f>
        <v>0</v>
      </c>
    </row>
    <row r="113" spans="2:65" s="11" customFormat="1" ht="20.85" customHeight="1">
      <c r="B113" s="133"/>
      <c r="D113" s="134" t="s">
        <v>74</v>
      </c>
      <c r="E113" s="144" t="s">
        <v>200</v>
      </c>
      <c r="F113" s="144" t="s">
        <v>201</v>
      </c>
      <c r="I113" s="136"/>
      <c r="J113" s="145">
        <f>BK113</f>
        <v>0</v>
      </c>
      <c r="L113" s="133"/>
      <c r="M113" s="138"/>
      <c r="N113" s="139"/>
      <c r="O113" s="139"/>
      <c r="P113" s="140">
        <f>SUM(P114:P138)</f>
        <v>0</v>
      </c>
      <c r="Q113" s="139"/>
      <c r="R113" s="140">
        <f>SUM(R114:R138)</f>
        <v>0</v>
      </c>
      <c r="S113" s="139"/>
      <c r="T113" s="141">
        <f>SUM(T114:T138)</f>
        <v>0</v>
      </c>
      <c r="AR113" s="134" t="s">
        <v>82</v>
      </c>
      <c r="AT113" s="142" t="s">
        <v>74</v>
      </c>
      <c r="AU113" s="142" t="s">
        <v>84</v>
      </c>
      <c r="AY113" s="134" t="s">
        <v>198</v>
      </c>
      <c r="BK113" s="143">
        <f>SUM(BK114:BK138)</f>
        <v>0</v>
      </c>
    </row>
    <row r="114" spans="2:65" s="1" customFormat="1" ht="16.5" customHeight="1">
      <c r="B114" s="146"/>
      <c r="C114" s="147" t="s">
        <v>82</v>
      </c>
      <c r="D114" s="147" t="s">
        <v>202</v>
      </c>
      <c r="E114" s="148" t="s">
        <v>203</v>
      </c>
      <c r="F114" s="149" t="s">
        <v>204</v>
      </c>
      <c r="G114" s="150" t="s">
        <v>205</v>
      </c>
      <c r="H114" s="151">
        <v>2.2999999999999998</v>
      </c>
      <c r="I114" s="152"/>
      <c r="J114" s="153">
        <f>ROUND(I114*H114,2)</f>
        <v>0</v>
      </c>
      <c r="K114" s="149" t="s">
        <v>1</v>
      </c>
      <c r="L114" s="31"/>
      <c r="M114" s="154" t="s">
        <v>1</v>
      </c>
      <c r="N114" s="155" t="s">
        <v>46</v>
      </c>
      <c r="O114" s="50"/>
      <c r="P114" s="156">
        <f>O114*H114</f>
        <v>0</v>
      </c>
      <c r="Q114" s="156">
        <v>0</v>
      </c>
      <c r="R114" s="156">
        <f>Q114*H114</f>
        <v>0</v>
      </c>
      <c r="S114" s="156">
        <v>0</v>
      </c>
      <c r="T114" s="157">
        <f>S114*H114</f>
        <v>0</v>
      </c>
      <c r="AR114" s="17" t="s">
        <v>103</v>
      </c>
      <c r="AT114" s="17" t="s">
        <v>202</v>
      </c>
      <c r="AU114" s="17" t="s">
        <v>99</v>
      </c>
      <c r="AY114" s="17" t="s">
        <v>198</v>
      </c>
      <c r="BE114" s="158">
        <f>IF(N114="základní",J114,0)</f>
        <v>0</v>
      </c>
      <c r="BF114" s="158">
        <f>IF(N114="snížená",J114,0)</f>
        <v>0</v>
      </c>
      <c r="BG114" s="158">
        <f>IF(N114="zákl. přenesená",J114,0)</f>
        <v>0</v>
      </c>
      <c r="BH114" s="158">
        <f>IF(N114="sníž. přenesená",J114,0)</f>
        <v>0</v>
      </c>
      <c r="BI114" s="158">
        <f>IF(N114="nulová",J114,0)</f>
        <v>0</v>
      </c>
      <c r="BJ114" s="17" t="s">
        <v>82</v>
      </c>
      <c r="BK114" s="158">
        <f>ROUND(I114*H114,2)</f>
        <v>0</v>
      </c>
      <c r="BL114" s="17" t="s">
        <v>103</v>
      </c>
      <c r="BM114" s="17" t="s">
        <v>206</v>
      </c>
    </row>
    <row r="115" spans="2:65" s="12" customFormat="1" ht="11.25">
      <c r="B115" s="159"/>
      <c r="D115" s="160" t="s">
        <v>207</v>
      </c>
      <c r="E115" s="161" t="s">
        <v>1</v>
      </c>
      <c r="F115" s="162" t="s">
        <v>208</v>
      </c>
      <c r="H115" s="163">
        <v>2.2999999999999998</v>
      </c>
      <c r="I115" s="164"/>
      <c r="L115" s="159"/>
      <c r="M115" s="165"/>
      <c r="N115" s="166"/>
      <c r="O115" s="166"/>
      <c r="P115" s="166"/>
      <c r="Q115" s="166"/>
      <c r="R115" s="166"/>
      <c r="S115" s="166"/>
      <c r="T115" s="167"/>
      <c r="AT115" s="161" t="s">
        <v>207</v>
      </c>
      <c r="AU115" s="161" t="s">
        <v>99</v>
      </c>
      <c r="AV115" s="12" t="s">
        <v>84</v>
      </c>
      <c r="AW115" s="12" t="s">
        <v>36</v>
      </c>
      <c r="AX115" s="12" t="s">
        <v>82</v>
      </c>
      <c r="AY115" s="161" t="s">
        <v>198</v>
      </c>
    </row>
    <row r="116" spans="2:65" s="1" customFormat="1" ht="16.5" customHeight="1">
      <c r="B116" s="146"/>
      <c r="C116" s="147" t="s">
        <v>84</v>
      </c>
      <c r="D116" s="147" t="s">
        <v>202</v>
      </c>
      <c r="E116" s="148" t="s">
        <v>209</v>
      </c>
      <c r="F116" s="149" t="s">
        <v>210</v>
      </c>
      <c r="G116" s="150" t="s">
        <v>205</v>
      </c>
      <c r="H116" s="151">
        <v>4.2</v>
      </c>
      <c r="I116" s="152"/>
      <c r="J116" s="153">
        <f>ROUND(I116*H116,2)</f>
        <v>0</v>
      </c>
      <c r="K116" s="149" t="s">
        <v>211</v>
      </c>
      <c r="L116" s="31"/>
      <c r="M116" s="154" t="s">
        <v>1</v>
      </c>
      <c r="N116" s="155" t="s">
        <v>46</v>
      </c>
      <c r="O116" s="50"/>
      <c r="P116" s="156">
        <f>O116*H116</f>
        <v>0</v>
      </c>
      <c r="Q116" s="156">
        <v>0</v>
      </c>
      <c r="R116" s="156">
        <f>Q116*H116</f>
        <v>0</v>
      </c>
      <c r="S116" s="156">
        <v>0</v>
      </c>
      <c r="T116" s="157">
        <f>S116*H116</f>
        <v>0</v>
      </c>
      <c r="AR116" s="17" t="s">
        <v>103</v>
      </c>
      <c r="AT116" s="17" t="s">
        <v>202</v>
      </c>
      <c r="AU116" s="17" t="s">
        <v>99</v>
      </c>
      <c r="AY116" s="17" t="s">
        <v>198</v>
      </c>
      <c r="BE116" s="158">
        <f>IF(N116="základní",J116,0)</f>
        <v>0</v>
      </c>
      <c r="BF116" s="158">
        <f>IF(N116="snížená",J116,0)</f>
        <v>0</v>
      </c>
      <c r="BG116" s="158">
        <f>IF(N116="zákl. přenesená",J116,0)</f>
        <v>0</v>
      </c>
      <c r="BH116" s="158">
        <f>IF(N116="sníž. přenesená",J116,0)</f>
        <v>0</v>
      </c>
      <c r="BI116" s="158">
        <f>IF(N116="nulová",J116,0)</f>
        <v>0</v>
      </c>
      <c r="BJ116" s="17" t="s">
        <v>82</v>
      </c>
      <c r="BK116" s="158">
        <f>ROUND(I116*H116,2)</f>
        <v>0</v>
      </c>
      <c r="BL116" s="17" t="s">
        <v>103</v>
      </c>
      <c r="BM116" s="17" t="s">
        <v>212</v>
      </c>
    </row>
    <row r="117" spans="2:65" s="13" customFormat="1" ht="11.25">
      <c r="B117" s="168"/>
      <c r="D117" s="160" t="s">
        <v>207</v>
      </c>
      <c r="E117" s="169" t="s">
        <v>1</v>
      </c>
      <c r="F117" s="170" t="s">
        <v>213</v>
      </c>
      <c r="H117" s="169" t="s">
        <v>1</v>
      </c>
      <c r="I117" s="171"/>
      <c r="L117" s="168"/>
      <c r="M117" s="172"/>
      <c r="N117" s="173"/>
      <c r="O117" s="173"/>
      <c r="P117" s="173"/>
      <c r="Q117" s="173"/>
      <c r="R117" s="173"/>
      <c r="S117" s="173"/>
      <c r="T117" s="174"/>
      <c r="AT117" s="169" t="s">
        <v>207</v>
      </c>
      <c r="AU117" s="169" t="s">
        <v>99</v>
      </c>
      <c r="AV117" s="13" t="s">
        <v>82</v>
      </c>
      <c r="AW117" s="13" t="s">
        <v>36</v>
      </c>
      <c r="AX117" s="13" t="s">
        <v>75</v>
      </c>
      <c r="AY117" s="169" t="s">
        <v>198</v>
      </c>
    </row>
    <row r="118" spans="2:65" s="12" customFormat="1" ht="11.25">
      <c r="B118" s="159"/>
      <c r="D118" s="160" t="s">
        <v>207</v>
      </c>
      <c r="E118" s="161" t="s">
        <v>1</v>
      </c>
      <c r="F118" s="162" t="s">
        <v>214</v>
      </c>
      <c r="H118" s="163">
        <v>4.2</v>
      </c>
      <c r="I118" s="164"/>
      <c r="L118" s="159"/>
      <c r="M118" s="165"/>
      <c r="N118" s="166"/>
      <c r="O118" s="166"/>
      <c r="P118" s="166"/>
      <c r="Q118" s="166"/>
      <c r="R118" s="166"/>
      <c r="S118" s="166"/>
      <c r="T118" s="167"/>
      <c r="AT118" s="161" t="s">
        <v>207</v>
      </c>
      <c r="AU118" s="161" t="s">
        <v>99</v>
      </c>
      <c r="AV118" s="12" t="s">
        <v>84</v>
      </c>
      <c r="AW118" s="12" t="s">
        <v>36</v>
      </c>
      <c r="AX118" s="12" t="s">
        <v>82</v>
      </c>
      <c r="AY118" s="161" t="s">
        <v>198</v>
      </c>
    </row>
    <row r="119" spans="2:65" s="1" customFormat="1" ht="16.5" customHeight="1">
      <c r="B119" s="146"/>
      <c r="C119" s="147" t="s">
        <v>99</v>
      </c>
      <c r="D119" s="147" t="s">
        <v>202</v>
      </c>
      <c r="E119" s="148" t="s">
        <v>215</v>
      </c>
      <c r="F119" s="149" t="s">
        <v>216</v>
      </c>
      <c r="G119" s="150" t="s">
        <v>205</v>
      </c>
      <c r="H119" s="151">
        <v>4.2</v>
      </c>
      <c r="I119" s="152"/>
      <c r="J119" s="153">
        <f>ROUND(I119*H119,2)</f>
        <v>0</v>
      </c>
      <c r="K119" s="149" t="s">
        <v>211</v>
      </c>
      <c r="L119" s="31"/>
      <c r="M119" s="154" t="s">
        <v>1</v>
      </c>
      <c r="N119" s="155" t="s">
        <v>46</v>
      </c>
      <c r="O119" s="50"/>
      <c r="P119" s="156">
        <f>O119*H119</f>
        <v>0</v>
      </c>
      <c r="Q119" s="156">
        <v>0</v>
      </c>
      <c r="R119" s="156">
        <f>Q119*H119</f>
        <v>0</v>
      </c>
      <c r="S119" s="156">
        <v>0</v>
      </c>
      <c r="T119" s="157">
        <f>S119*H119</f>
        <v>0</v>
      </c>
      <c r="AR119" s="17" t="s">
        <v>103</v>
      </c>
      <c r="AT119" s="17" t="s">
        <v>202</v>
      </c>
      <c r="AU119" s="17" t="s">
        <v>99</v>
      </c>
      <c r="AY119" s="17" t="s">
        <v>198</v>
      </c>
      <c r="BE119" s="158">
        <f>IF(N119="základní",J119,0)</f>
        <v>0</v>
      </c>
      <c r="BF119" s="158">
        <f>IF(N119="snížená",J119,0)</f>
        <v>0</v>
      </c>
      <c r="BG119" s="158">
        <f>IF(N119="zákl. přenesená",J119,0)</f>
        <v>0</v>
      </c>
      <c r="BH119" s="158">
        <f>IF(N119="sníž. přenesená",J119,0)</f>
        <v>0</v>
      </c>
      <c r="BI119" s="158">
        <f>IF(N119="nulová",J119,0)</f>
        <v>0</v>
      </c>
      <c r="BJ119" s="17" t="s">
        <v>82</v>
      </c>
      <c r="BK119" s="158">
        <f>ROUND(I119*H119,2)</f>
        <v>0</v>
      </c>
      <c r="BL119" s="17" t="s">
        <v>103</v>
      </c>
      <c r="BM119" s="17" t="s">
        <v>217</v>
      </c>
    </row>
    <row r="120" spans="2:65" s="13" customFormat="1" ht="11.25">
      <c r="B120" s="168"/>
      <c r="D120" s="160" t="s">
        <v>207</v>
      </c>
      <c r="E120" s="169" t="s">
        <v>1</v>
      </c>
      <c r="F120" s="170" t="s">
        <v>218</v>
      </c>
      <c r="H120" s="169" t="s">
        <v>1</v>
      </c>
      <c r="I120" s="171"/>
      <c r="L120" s="168"/>
      <c r="M120" s="172"/>
      <c r="N120" s="173"/>
      <c r="O120" s="173"/>
      <c r="P120" s="173"/>
      <c r="Q120" s="173"/>
      <c r="R120" s="173"/>
      <c r="S120" s="173"/>
      <c r="T120" s="174"/>
      <c r="AT120" s="169" t="s">
        <v>207</v>
      </c>
      <c r="AU120" s="169" t="s">
        <v>99</v>
      </c>
      <c r="AV120" s="13" t="s">
        <v>82</v>
      </c>
      <c r="AW120" s="13" t="s">
        <v>36</v>
      </c>
      <c r="AX120" s="13" t="s">
        <v>75</v>
      </c>
      <c r="AY120" s="169" t="s">
        <v>198</v>
      </c>
    </row>
    <row r="121" spans="2:65" s="12" customFormat="1" ht="11.25">
      <c r="B121" s="159"/>
      <c r="D121" s="160" t="s">
        <v>207</v>
      </c>
      <c r="E121" s="161" t="s">
        <v>1</v>
      </c>
      <c r="F121" s="162" t="s">
        <v>214</v>
      </c>
      <c r="H121" s="163">
        <v>4.2</v>
      </c>
      <c r="I121" s="164"/>
      <c r="L121" s="159"/>
      <c r="M121" s="165"/>
      <c r="N121" s="166"/>
      <c r="O121" s="166"/>
      <c r="P121" s="166"/>
      <c r="Q121" s="166"/>
      <c r="R121" s="166"/>
      <c r="S121" s="166"/>
      <c r="T121" s="167"/>
      <c r="AT121" s="161" t="s">
        <v>207</v>
      </c>
      <c r="AU121" s="161" t="s">
        <v>99</v>
      </c>
      <c r="AV121" s="12" t="s">
        <v>84</v>
      </c>
      <c r="AW121" s="12" t="s">
        <v>36</v>
      </c>
      <c r="AX121" s="12" t="s">
        <v>82</v>
      </c>
      <c r="AY121" s="161" t="s">
        <v>198</v>
      </c>
    </row>
    <row r="122" spans="2:65" s="1" customFormat="1" ht="16.5" customHeight="1">
      <c r="B122" s="146"/>
      <c r="C122" s="147" t="s">
        <v>103</v>
      </c>
      <c r="D122" s="147" t="s">
        <v>202</v>
      </c>
      <c r="E122" s="148" t="s">
        <v>219</v>
      </c>
      <c r="F122" s="149" t="s">
        <v>220</v>
      </c>
      <c r="G122" s="150" t="s">
        <v>205</v>
      </c>
      <c r="H122" s="151">
        <v>505.55099999999999</v>
      </c>
      <c r="I122" s="152"/>
      <c r="J122" s="153">
        <f>ROUND(I122*H122,2)</f>
        <v>0</v>
      </c>
      <c r="K122" s="149" t="s">
        <v>211</v>
      </c>
      <c r="L122" s="31"/>
      <c r="M122" s="154" t="s">
        <v>1</v>
      </c>
      <c r="N122" s="155" t="s">
        <v>46</v>
      </c>
      <c r="O122" s="50"/>
      <c r="P122" s="156">
        <f>O122*H122</f>
        <v>0</v>
      </c>
      <c r="Q122" s="156">
        <v>0</v>
      </c>
      <c r="R122" s="156">
        <f>Q122*H122</f>
        <v>0</v>
      </c>
      <c r="S122" s="156">
        <v>0</v>
      </c>
      <c r="T122" s="157">
        <f>S122*H122</f>
        <v>0</v>
      </c>
      <c r="AR122" s="17" t="s">
        <v>103</v>
      </c>
      <c r="AT122" s="17" t="s">
        <v>202</v>
      </c>
      <c r="AU122" s="17" t="s">
        <v>99</v>
      </c>
      <c r="AY122" s="17" t="s">
        <v>198</v>
      </c>
      <c r="BE122" s="158">
        <f>IF(N122="základní",J122,0)</f>
        <v>0</v>
      </c>
      <c r="BF122" s="158">
        <f>IF(N122="snížená",J122,0)</f>
        <v>0</v>
      </c>
      <c r="BG122" s="158">
        <f>IF(N122="zákl. přenesená",J122,0)</f>
        <v>0</v>
      </c>
      <c r="BH122" s="158">
        <f>IF(N122="sníž. přenesená",J122,0)</f>
        <v>0</v>
      </c>
      <c r="BI122" s="158">
        <f>IF(N122="nulová",J122,0)</f>
        <v>0</v>
      </c>
      <c r="BJ122" s="17" t="s">
        <v>82</v>
      </c>
      <c r="BK122" s="158">
        <f>ROUND(I122*H122,2)</f>
        <v>0</v>
      </c>
      <c r="BL122" s="17" t="s">
        <v>103</v>
      </c>
      <c r="BM122" s="17" t="s">
        <v>221</v>
      </c>
    </row>
    <row r="123" spans="2:65" s="13" customFormat="1" ht="11.25">
      <c r="B123" s="168"/>
      <c r="D123" s="160" t="s">
        <v>207</v>
      </c>
      <c r="E123" s="169" t="s">
        <v>1</v>
      </c>
      <c r="F123" s="170" t="s">
        <v>222</v>
      </c>
      <c r="H123" s="169" t="s">
        <v>1</v>
      </c>
      <c r="I123" s="171"/>
      <c r="L123" s="168"/>
      <c r="M123" s="172"/>
      <c r="N123" s="173"/>
      <c r="O123" s="173"/>
      <c r="P123" s="173"/>
      <c r="Q123" s="173"/>
      <c r="R123" s="173"/>
      <c r="S123" s="173"/>
      <c r="T123" s="174"/>
      <c r="AT123" s="169" t="s">
        <v>207</v>
      </c>
      <c r="AU123" s="169" t="s">
        <v>99</v>
      </c>
      <c r="AV123" s="13" t="s">
        <v>82</v>
      </c>
      <c r="AW123" s="13" t="s">
        <v>36</v>
      </c>
      <c r="AX123" s="13" t="s">
        <v>75</v>
      </c>
      <c r="AY123" s="169" t="s">
        <v>198</v>
      </c>
    </row>
    <row r="124" spans="2:65" s="12" customFormat="1" ht="11.25">
      <c r="B124" s="159"/>
      <c r="D124" s="160" t="s">
        <v>207</v>
      </c>
      <c r="E124" s="161" t="s">
        <v>1</v>
      </c>
      <c r="F124" s="162" t="s">
        <v>223</v>
      </c>
      <c r="H124" s="163">
        <v>336.57600000000002</v>
      </c>
      <c r="I124" s="164"/>
      <c r="L124" s="159"/>
      <c r="M124" s="165"/>
      <c r="N124" s="166"/>
      <c r="O124" s="166"/>
      <c r="P124" s="166"/>
      <c r="Q124" s="166"/>
      <c r="R124" s="166"/>
      <c r="S124" s="166"/>
      <c r="T124" s="167"/>
      <c r="AT124" s="161" t="s">
        <v>207</v>
      </c>
      <c r="AU124" s="161" t="s">
        <v>99</v>
      </c>
      <c r="AV124" s="12" t="s">
        <v>84</v>
      </c>
      <c r="AW124" s="12" t="s">
        <v>36</v>
      </c>
      <c r="AX124" s="12" t="s">
        <v>75</v>
      </c>
      <c r="AY124" s="161" t="s">
        <v>198</v>
      </c>
    </row>
    <row r="125" spans="2:65" s="12" customFormat="1" ht="11.25">
      <c r="B125" s="159"/>
      <c r="D125" s="160" t="s">
        <v>207</v>
      </c>
      <c r="E125" s="161" t="s">
        <v>1</v>
      </c>
      <c r="F125" s="162" t="s">
        <v>224</v>
      </c>
      <c r="H125" s="163">
        <v>11.475</v>
      </c>
      <c r="I125" s="164"/>
      <c r="L125" s="159"/>
      <c r="M125" s="165"/>
      <c r="N125" s="166"/>
      <c r="O125" s="166"/>
      <c r="P125" s="166"/>
      <c r="Q125" s="166"/>
      <c r="R125" s="166"/>
      <c r="S125" s="166"/>
      <c r="T125" s="167"/>
      <c r="AT125" s="161" t="s">
        <v>207</v>
      </c>
      <c r="AU125" s="161" t="s">
        <v>99</v>
      </c>
      <c r="AV125" s="12" t="s">
        <v>84</v>
      </c>
      <c r="AW125" s="12" t="s">
        <v>36</v>
      </c>
      <c r="AX125" s="12" t="s">
        <v>75</v>
      </c>
      <c r="AY125" s="161" t="s">
        <v>198</v>
      </c>
    </row>
    <row r="126" spans="2:65" s="12" customFormat="1" ht="11.25">
      <c r="B126" s="159"/>
      <c r="D126" s="160" t="s">
        <v>207</v>
      </c>
      <c r="E126" s="161" t="s">
        <v>1</v>
      </c>
      <c r="F126" s="162" t="s">
        <v>225</v>
      </c>
      <c r="H126" s="163">
        <v>38.700000000000003</v>
      </c>
      <c r="I126" s="164"/>
      <c r="L126" s="159"/>
      <c r="M126" s="165"/>
      <c r="N126" s="166"/>
      <c r="O126" s="166"/>
      <c r="P126" s="166"/>
      <c r="Q126" s="166"/>
      <c r="R126" s="166"/>
      <c r="S126" s="166"/>
      <c r="T126" s="167"/>
      <c r="AT126" s="161" t="s">
        <v>207</v>
      </c>
      <c r="AU126" s="161" t="s">
        <v>99</v>
      </c>
      <c r="AV126" s="12" t="s">
        <v>84</v>
      </c>
      <c r="AW126" s="12" t="s">
        <v>36</v>
      </c>
      <c r="AX126" s="12" t="s">
        <v>75</v>
      </c>
      <c r="AY126" s="161" t="s">
        <v>198</v>
      </c>
    </row>
    <row r="127" spans="2:65" s="12" customFormat="1" ht="11.25">
      <c r="B127" s="159"/>
      <c r="D127" s="160" t="s">
        <v>207</v>
      </c>
      <c r="E127" s="161" t="s">
        <v>1</v>
      </c>
      <c r="F127" s="162" t="s">
        <v>226</v>
      </c>
      <c r="H127" s="163">
        <v>118.8</v>
      </c>
      <c r="I127" s="164"/>
      <c r="L127" s="159"/>
      <c r="M127" s="165"/>
      <c r="N127" s="166"/>
      <c r="O127" s="166"/>
      <c r="P127" s="166"/>
      <c r="Q127" s="166"/>
      <c r="R127" s="166"/>
      <c r="S127" s="166"/>
      <c r="T127" s="167"/>
      <c r="AT127" s="161" t="s">
        <v>207</v>
      </c>
      <c r="AU127" s="161" t="s">
        <v>99</v>
      </c>
      <c r="AV127" s="12" t="s">
        <v>84</v>
      </c>
      <c r="AW127" s="12" t="s">
        <v>36</v>
      </c>
      <c r="AX127" s="12" t="s">
        <v>75</v>
      </c>
      <c r="AY127" s="161" t="s">
        <v>198</v>
      </c>
    </row>
    <row r="128" spans="2:65" s="14" customFormat="1" ht="11.25">
      <c r="B128" s="175"/>
      <c r="D128" s="160" t="s">
        <v>207</v>
      </c>
      <c r="E128" s="176" t="s">
        <v>1</v>
      </c>
      <c r="F128" s="177" t="s">
        <v>227</v>
      </c>
      <c r="H128" s="178">
        <v>505.55099999999999</v>
      </c>
      <c r="I128" s="179"/>
      <c r="L128" s="175"/>
      <c r="M128" s="180"/>
      <c r="N128" s="181"/>
      <c r="O128" s="181"/>
      <c r="P128" s="181"/>
      <c r="Q128" s="181"/>
      <c r="R128" s="181"/>
      <c r="S128" s="181"/>
      <c r="T128" s="182"/>
      <c r="AT128" s="176" t="s">
        <v>207</v>
      </c>
      <c r="AU128" s="176" t="s">
        <v>99</v>
      </c>
      <c r="AV128" s="14" t="s">
        <v>103</v>
      </c>
      <c r="AW128" s="14" t="s">
        <v>36</v>
      </c>
      <c r="AX128" s="14" t="s">
        <v>82</v>
      </c>
      <c r="AY128" s="176" t="s">
        <v>198</v>
      </c>
    </row>
    <row r="129" spans="2:65" s="1" customFormat="1" ht="16.5" customHeight="1">
      <c r="B129" s="146"/>
      <c r="C129" s="147" t="s">
        <v>228</v>
      </c>
      <c r="D129" s="147" t="s">
        <v>202</v>
      </c>
      <c r="E129" s="148" t="s">
        <v>229</v>
      </c>
      <c r="F129" s="149" t="s">
        <v>230</v>
      </c>
      <c r="G129" s="150" t="s">
        <v>205</v>
      </c>
      <c r="H129" s="151">
        <v>505.55099999999999</v>
      </c>
      <c r="I129" s="152"/>
      <c r="J129" s="153">
        <f>ROUND(I129*H129,2)</f>
        <v>0</v>
      </c>
      <c r="K129" s="149" t="s">
        <v>211</v>
      </c>
      <c r="L129" s="31"/>
      <c r="M129" s="154" t="s">
        <v>1</v>
      </c>
      <c r="N129" s="155" t="s">
        <v>46</v>
      </c>
      <c r="O129" s="50"/>
      <c r="P129" s="156">
        <f>O129*H129</f>
        <v>0</v>
      </c>
      <c r="Q129" s="156">
        <v>0</v>
      </c>
      <c r="R129" s="156">
        <f>Q129*H129</f>
        <v>0</v>
      </c>
      <c r="S129" s="156">
        <v>0</v>
      </c>
      <c r="T129" s="157">
        <f>S129*H129</f>
        <v>0</v>
      </c>
      <c r="AR129" s="17" t="s">
        <v>103</v>
      </c>
      <c r="AT129" s="17" t="s">
        <v>202</v>
      </c>
      <c r="AU129" s="17" t="s">
        <v>99</v>
      </c>
      <c r="AY129" s="17" t="s">
        <v>198</v>
      </c>
      <c r="BE129" s="158">
        <f>IF(N129="základní",J129,0)</f>
        <v>0</v>
      </c>
      <c r="BF129" s="158">
        <f>IF(N129="snížená",J129,0)</f>
        <v>0</v>
      </c>
      <c r="BG129" s="158">
        <f>IF(N129="zákl. přenesená",J129,0)</f>
        <v>0</v>
      </c>
      <c r="BH129" s="158">
        <f>IF(N129="sníž. přenesená",J129,0)</f>
        <v>0</v>
      </c>
      <c r="BI129" s="158">
        <f>IF(N129="nulová",J129,0)</f>
        <v>0</v>
      </c>
      <c r="BJ129" s="17" t="s">
        <v>82</v>
      </c>
      <c r="BK129" s="158">
        <f>ROUND(I129*H129,2)</f>
        <v>0</v>
      </c>
      <c r="BL129" s="17" t="s">
        <v>103</v>
      </c>
      <c r="BM129" s="17" t="s">
        <v>231</v>
      </c>
    </row>
    <row r="130" spans="2:65" s="12" customFormat="1" ht="11.25">
      <c r="B130" s="159"/>
      <c r="D130" s="160" t="s">
        <v>207</v>
      </c>
      <c r="E130" s="161" t="s">
        <v>1</v>
      </c>
      <c r="F130" s="162" t="s">
        <v>232</v>
      </c>
      <c r="H130" s="163">
        <v>505.55099999999999</v>
      </c>
      <c r="I130" s="164"/>
      <c r="L130" s="159"/>
      <c r="M130" s="165"/>
      <c r="N130" s="166"/>
      <c r="O130" s="166"/>
      <c r="P130" s="166"/>
      <c r="Q130" s="166"/>
      <c r="R130" s="166"/>
      <c r="S130" s="166"/>
      <c r="T130" s="167"/>
      <c r="AT130" s="161" t="s">
        <v>207</v>
      </c>
      <c r="AU130" s="161" t="s">
        <v>99</v>
      </c>
      <c r="AV130" s="12" t="s">
        <v>84</v>
      </c>
      <c r="AW130" s="12" t="s">
        <v>36</v>
      </c>
      <c r="AX130" s="12" t="s">
        <v>82</v>
      </c>
      <c r="AY130" s="161" t="s">
        <v>198</v>
      </c>
    </row>
    <row r="131" spans="2:65" s="1" customFormat="1" ht="16.5" customHeight="1">
      <c r="B131" s="146"/>
      <c r="C131" s="147" t="s">
        <v>233</v>
      </c>
      <c r="D131" s="147" t="s">
        <v>202</v>
      </c>
      <c r="E131" s="148" t="s">
        <v>234</v>
      </c>
      <c r="F131" s="149" t="s">
        <v>235</v>
      </c>
      <c r="G131" s="150" t="s">
        <v>236</v>
      </c>
      <c r="H131" s="151">
        <v>935.26900000000001</v>
      </c>
      <c r="I131" s="152"/>
      <c r="J131" s="153">
        <f>ROUND(I131*H131,2)</f>
        <v>0</v>
      </c>
      <c r="K131" s="149" t="s">
        <v>211</v>
      </c>
      <c r="L131" s="31"/>
      <c r="M131" s="154" t="s">
        <v>1</v>
      </c>
      <c r="N131" s="155" t="s">
        <v>46</v>
      </c>
      <c r="O131" s="50"/>
      <c r="P131" s="156">
        <f>O131*H131</f>
        <v>0</v>
      </c>
      <c r="Q131" s="156">
        <v>0</v>
      </c>
      <c r="R131" s="156">
        <f>Q131*H131</f>
        <v>0</v>
      </c>
      <c r="S131" s="156">
        <v>0</v>
      </c>
      <c r="T131" s="157">
        <f>S131*H131</f>
        <v>0</v>
      </c>
      <c r="AR131" s="17" t="s">
        <v>103</v>
      </c>
      <c r="AT131" s="17" t="s">
        <v>202</v>
      </c>
      <c r="AU131" s="17" t="s">
        <v>99</v>
      </c>
      <c r="AY131" s="17" t="s">
        <v>198</v>
      </c>
      <c r="BE131" s="158">
        <f>IF(N131="základní",J131,0)</f>
        <v>0</v>
      </c>
      <c r="BF131" s="158">
        <f>IF(N131="snížená",J131,0)</f>
        <v>0</v>
      </c>
      <c r="BG131" s="158">
        <f>IF(N131="zákl. přenesená",J131,0)</f>
        <v>0</v>
      </c>
      <c r="BH131" s="158">
        <f>IF(N131="sníž. přenesená",J131,0)</f>
        <v>0</v>
      </c>
      <c r="BI131" s="158">
        <f>IF(N131="nulová",J131,0)</f>
        <v>0</v>
      </c>
      <c r="BJ131" s="17" t="s">
        <v>82</v>
      </c>
      <c r="BK131" s="158">
        <f>ROUND(I131*H131,2)</f>
        <v>0</v>
      </c>
      <c r="BL131" s="17" t="s">
        <v>103</v>
      </c>
      <c r="BM131" s="17" t="s">
        <v>237</v>
      </c>
    </row>
    <row r="132" spans="2:65" s="12" customFormat="1" ht="11.25">
      <c r="B132" s="159"/>
      <c r="D132" s="160" t="s">
        <v>207</v>
      </c>
      <c r="E132" s="161" t="s">
        <v>1</v>
      </c>
      <c r="F132" s="162" t="s">
        <v>238</v>
      </c>
      <c r="H132" s="163">
        <v>935.26900000000001</v>
      </c>
      <c r="I132" s="164"/>
      <c r="L132" s="159"/>
      <c r="M132" s="165"/>
      <c r="N132" s="166"/>
      <c r="O132" s="166"/>
      <c r="P132" s="166"/>
      <c r="Q132" s="166"/>
      <c r="R132" s="166"/>
      <c r="S132" s="166"/>
      <c r="T132" s="167"/>
      <c r="AT132" s="161" t="s">
        <v>207</v>
      </c>
      <c r="AU132" s="161" t="s">
        <v>99</v>
      </c>
      <c r="AV132" s="12" t="s">
        <v>84</v>
      </c>
      <c r="AW132" s="12" t="s">
        <v>36</v>
      </c>
      <c r="AX132" s="12" t="s">
        <v>82</v>
      </c>
      <c r="AY132" s="161" t="s">
        <v>198</v>
      </c>
    </row>
    <row r="133" spans="2:65" s="1" customFormat="1" ht="16.5" customHeight="1">
      <c r="B133" s="146"/>
      <c r="C133" s="147" t="s">
        <v>239</v>
      </c>
      <c r="D133" s="147" t="s">
        <v>202</v>
      </c>
      <c r="E133" s="148" t="s">
        <v>240</v>
      </c>
      <c r="F133" s="149" t="s">
        <v>241</v>
      </c>
      <c r="G133" s="150" t="s">
        <v>242</v>
      </c>
      <c r="H133" s="151">
        <v>805.30499999999995</v>
      </c>
      <c r="I133" s="152"/>
      <c r="J133" s="153">
        <f>ROUND(I133*H133,2)</f>
        <v>0</v>
      </c>
      <c r="K133" s="149" t="s">
        <v>211</v>
      </c>
      <c r="L133" s="31"/>
      <c r="M133" s="154" t="s">
        <v>1</v>
      </c>
      <c r="N133" s="155" t="s">
        <v>46</v>
      </c>
      <c r="O133" s="50"/>
      <c r="P133" s="156">
        <f>O133*H133</f>
        <v>0</v>
      </c>
      <c r="Q133" s="156">
        <v>0</v>
      </c>
      <c r="R133" s="156">
        <f>Q133*H133</f>
        <v>0</v>
      </c>
      <c r="S133" s="156">
        <v>0</v>
      </c>
      <c r="T133" s="157">
        <f>S133*H133</f>
        <v>0</v>
      </c>
      <c r="AR133" s="17" t="s">
        <v>103</v>
      </c>
      <c r="AT133" s="17" t="s">
        <v>202</v>
      </c>
      <c r="AU133" s="17" t="s">
        <v>99</v>
      </c>
      <c r="AY133" s="17" t="s">
        <v>198</v>
      </c>
      <c r="BE133" s="158">
        <f>IF(N133="základní",J133,0)</f>
        <v>0</v>
      </c>
      <c r="BF133" s="158">
        <f>IF(N133="snížená",J133,0)</f>
        <v>0</v>
      </c>
      <c r="BG133" s="158">
        <f>IF(N133="zákl. přenesená",J133,0)</f>
        <v>0</v>
      </c>
      <c r="BH133" s="158">
        <f>IF(N133="sníž. přenesená",J133,0)</f>
        <v>0</v>
      </c>
      <c r="BI133" s="158">
        <f>IF(N133="nulová",J133,0)</f>
        <v>0</v>
      </c>
      <c r="BJ133" s="17" t="s">
        <v>82</v>
      </c>
      <c r="BK133" s="158">
        <f>ROUND(I133*H133,2)</f>
        <v>0</v>
      </c>
      <c r="BL133" s="17" t="s">
        <v>103</v>
      </c>
      <c r="BM133" s="17" t="s">
        <v>243</v>
      </c>
    </row>
    <row r="134" spans="2:65" s="13" customFormat="1" ht="11.25">
      <c r="B134" s="168"/>
      <c r="D134" s="160" t="s">
        <v>207</v>
      </c>
      <c r="E134" s="169" t="s">
        <v>1</v>
      </c>
      <c r="F134" s="170" t="s">
        <v>244</v>
      </c>
      <c r="H134" s="169" t="s">
        <v>1</v>
      </c>
      <c r="I134" s="171"/>
      <c r="L134" s="168"/>
      <c r="M134" s="172"/>
      <c r="N134" s="173"/>
      <c r="O134" s="173"/>
      <c r="P134" s="173"/>
      <c r="Q134" s="173"/>
      <c r="R134" s="173"/>
      <c r="S134" s="173"/>
      <c r="T134" s="174"/>
      <c r="AT134" s="169" t="s">
        <v>207</v>
      </c>
      <c r="AU134" s="169" t="s">
        <v>99</v>
      </c>
      <c r="AV134" s="13" t="s">
        <v>82</v>
      </c>
      <c r="AW134" s="13" t="s">
        <v>36</v>
      </c>
      <c r="AX134" s="13" t="s">
        <v>75</v>
      </c>
      <c r="AY134" s="169" t="s">
        <v>198</v>
      </c>
    </row>
    <row r="135" spans="2:65" s="12" customFormat="1" ht="11.25">
      <c r="B135" s="159"/>
      <c r="D135" s="160" t="s">
        <v>207</v>
      </c>
      <c r="E135" s="161" t="s">
        <v>1</v>
      </c>
      <c r="F135" s="162" t="s">
        <v>245</v>
      </c>
      <c r="H135" s="163">
        <v>714.28499999999997</v>
      </c>
      <c r="I135" s="164"/>
      <c r="L135" s="159"/>
      <c r="M135" s="165"/>
      <c r="N135" s="166"/>
      <c r="O135" s="166"/>
      <c r="P135" s="166"/>
      <c r="Q135" s="166"/>
      <c r="R135" s="166"/>
      <c r="S135" s="166"/>
      <c r="T135" s="167"/>
      <c r="AT135" s="161" t="s">
        <v>207</v>
      </c>
      <c r="AU135" s="161" t="s">
        <v>99</v>
      </c>
      <c r="AV135" s="12" t="s">
        <v>84</v>
      </c>
      <c r="AW135" s="12" t="s">
        <v>36</v>
      </c>
      <c r="AX135" s="12" t="s">
        <v>75</v>
      </c>
      <c r="AY135" s="161" t="s">
        <v>198</v>
      </c>
    </row>
    <row r="136" spans="2:65" s="12" customFormat="1" ht="11.25">
      <c r="B136" s="159"/>
      <c r="D136" s="160" t="s">
        <v>207</v>
      </c>
      <c r="E136" s="161" t="s">
        <v>1</v>
      </c>
      <c r="F136" s="162" t="s">
        <v>246</v>
      </c>
      <c r="H136" s="163">
        <v>15.54</v>
      </c>
      <c r="I136" s="164"/>
      <c r="L136" s="159"/>
      <c r="M136" s="165"/>
      <c r="N136" s="166"/>
      <c r="O136" s="166"/>
      <c r="P136" s="166"/>
      <c r="Q136" s="166"/>
      <c r="R136" s="166"/>
      <c r="S136" s="166"/>
      <c r="T136" s="167"/>
      <c r="AT136" s="161" t="s">
        <v>207</v>
      </c>
      <c r="AU136" s="161" t="s">
        <v>99</v>
      </c>
      <c r="AV136" s="12" t="s">
        <v>84</v>
      </c>
      <c r="AW136" s="12" t="s">
        <v>36</v>
      </c>
      <c r="AX136" s="12" t="s">
        <v>75</v>
      </c>
      <c r="AY136" s="161" t="s">
        <v>198</v>
      </c>
    </row>
    <row r="137" spans="2:65" s="12" customFormat="1" ht="11.25">
      <c r="B137" s="159"/>
      <c r="D137" s="160" t="s">
        <v>207</v>
      </c>
      <c r="E137" s="161" t="s">
        <v>1</v>
      </c>
      <c r="F137" s="162" t="s">
        <v>247</v>
      </c>
      <c r="H137" s="163">
        <v>75.48</v>
      </c>
      <c r="I137" s="164"/>
      <c r="L137" s="159"/>
      <c r="M137" s="165"/>
      <c r="N137" s="166"/>
      <c r="O137" s="166"/>
      <c r="P137" s="166"/>
      <c r="Q137" s="166"/>
      <c r="R137" s="166"/>
      <c r="S137" s="166"/>
      <c r="T137" s="167"/>
      <c r="AT137" s="161" t="s">
        <v>207</v>
      </c>
      <c r="AU137" s="161" t="s">
        <v>99</v>
      </c>
      <c r="AV137" s="12" t="s">
        <v>84</v>
      </c>
      <c r="AW137" s="12" t="s">
        <v>36</v>
      </c>
      <c r="AX137" s="12" t="s">
        <v>75</v>
      </c>
      <c r="AY137" s="161" t="s">
        <v>198</v>
      </c>
    </row>
    <row r="138" spans="2:65" s="14" customFormat="1" ht="11.25">
      <c r="B138" s="175"/>
      <c r="D138" s="160" t="s">
        <v>207</v>
      </c>
      <c r="E138" s="176" t="s">
        <v>1</v>
      </c>
      <c r="F138" s="177" t="s">
        <v>227</v>
      </c>
      <c r="H138" s="178">
        <v>805.30499999999995</v>
      </c>
      <c r="I138" s="179"/>
      <c r="L138" s="175"/>
      <c r="M138" s="180"/>
      <c r="N138" s="181"/>
      <c r="O138" s="181"/>
      <c r="P138" s="181"/>
      <c r="Q138" s="181"/>
      <c r="R138" s="181"/>
      <c r="S138" s="181"/>
      <c r="T138" s="182"/>
      <c r="AT138" s="176" t="s">
        <v>207</v>
      </c>
      <c r="AU138" s="176" t="s">
        <v>99</v>
      </c>
      <c r="AV138" s="14" t="s">
        <v>103</v>
      </c>
      <c r="AW138" s="14" t="s">
        <v>36</v>
      </c>
      <c r="AX138" s="14" t="s">
        <v>82</v>
      </c>
      <c r="AY138" s="176" t="s">
        <v>198</v>
      </c>
    </row>
    <row r="139" spans="2:65" s="11" customFormat="1" ht="20.85" customHeight="1">
      <c r="B139" s="133"/>
      <c r="D139" s="134" t="s">
        <v>74</v>
      </c>
      <c r="E139" s="144" t="s">
        <v>248</v>
      </c>
      <c r="F139" s="144" t="s">
        <v>249</v>
      </c>
      <c r="I139" s="136"/>
      <c r="J139" s="145">
        <f>BK139</f>
        <v>0</v>
      </c>
      <c r="L139" s="133"/>
      <c r="M139" s="138"/>
      <c r="N139" s="139"/>
      <c r="O139" s="139"/>
      <c r="P139" s="140">
        <f>SUM(P140:P156)</f>
        <v>0</v>
      </c>
      <c r="Q139" s="139"/>
      <c r="R139" s="140">
        <f>SUM(R140:R156)</f>
        <v>0</v>
      </c>
      <c r="S139" s="139"/>
      <c r="T139" s="141">
        <f>SUM(T140:T156)</f>
        <v>0</v>
      </c>
      <c r="AR139" s="134" t="s">
        <v>82</v>
      </c>
      <c r="AT139" s="142" t="s">
        <v>74</v>
      </c>
      <c r="AU139" s="142" t="s">
        <v>84</v>
      </c>
      <c r="AY139" s="134" t="s">
        <v>198</v>
      </c>
      <c r="BK139" s="143">
        <f>SUM(BK140:BK156)</f>
        <v>0</v>
      </c>
    </row>
    <row r="140" spans="2:65" s="1" customFormat="1" ht="16.5" customHeight="1">
      <c r="B140" s="146"/>
      <c r="C140" s="147" t="s">
        <v>250</v>
      </c>
      <c r="D140" s="147" t="s">
        <v>202</v>
      </c>
      <c r="E140" s="148" t="s">
        <v>251</v>
      </c>
      <c r="F140" s="149" t="s">
        <v>252</v>
      </c>
      <c r="G140" s="150" t="s">
        <v>205</v>
      </c>
      <c r="H140" s="151">
        <v>336.57600000000002</v>
      </c>
      <c r="I140" s="152"/>
      <c r="J140" s="153">
        <f>ROUND(I140*H140,2)</f>
        <v>0</v>
      </c>
      <c r="K140" s="149" t="s">
        <v>211</v>
      </c>
      <c r="L140" s="31"/>
      <c r="M140" s="154" t="s">
        <v>1</v>
      </c>
      <c r="N140" s="155" t="s">
        <v>46</v>
      </c>
      <c r="O140" s="50"/>
      <c r="P140" s="156">
        <f>O140*H140</f>
        <v>0</v>
      </c>
      <c r="Q140" s="156">
        <v>0</v>
      </c>
      <c r="R140" s="156">
        <f>Q140*H140</f>
        <v>0</v>
      </c>
      <c r="S140" s="156">
        <v>0</v>
      </c>
      <c r="T140" s="157">
        <f>S140*H140</f>
        <v>0</v>
      </c>
      <c r="AR140" s="17" t="s">
        <v>103</v>
      </c>
      <c r="AT140" s="17" t="s">
        <v>202</v>
      </c>
      <c r="AU140" s="17" t="s">
        <v>99</v>
      </c>
      <c r="AY140" s="17" t="s">
        <v>198</v>
      </c>
      <c r="BE140" s="158">
        <f>IF(N140="základní",J140,0)</f>
        <v>0</v>
      </c>
      <c r="BF140" s="158">
        <f>IF(N140="snížená",J140,0)</f>
        <v>0</v>
      </c>
      <c r="BG140" s="158">
        <f>IF(N140="zákl. přenesená",J140,0)</f>
        <v>0</v>
      </c>
      <c r="BH140" s="158">
        <f>IF(N140="sníž. přenesená",J140,0)</f>
        <v>0</v>
      </c>
      <c r="BI140" s="158">
        <f>IF(N140="nulová",J140,0)</f>
        <v>0</v>
      </c>
      <c r="BJ140" s="17" t="s">
        <v>82</v>
      </c>
      <c r="BK140" s="158">
        <f>ROUND(I140*H140,2)</f>
        <v>0</v>
      </c>
      <c r="BL140" s="17" t="s">
        <v>103</v>
      </c>
      <c r="BM140" s="17" t="s">
        <v>253</v>
      </c>
    </row>
    <row r="141" spans="2:65" s="13" customFormat="1" ht="11.25">
      <c r="B141" s="168"/>
      <c r="D141" s="160" t="s">
        <v>207</v>
      </c>
      <c r="E141" s="169" t="s">
        <v>1</v>
      </c>
      <c r="F141" s="170" t="s">
        <v>254</v>
      </c>
      <c r="H141" s="169" t="s">
        <v>1</v>
      </c>
      <c r="I141" s="171"/>
      <c r="L141" s="168"/>
      <c r="M141" s="172"/>
      <c r="N141" s="173"/>
      <c r="O141" s="173"/>
      <c r="P141" s="173"/>
      <c r="Q141" s="173"/>
      <c r="R141" s="173"/>
      <c r="S141" s="173"/>
      <c r="T141" s="174"/>
      <c r="AT141" s="169" t="s">
        <v>207</v>
      </c>
      <c r="AU141" s="169" t="s">
        <v>99</v>
      </c>
      <c r="AV141" s="13" t="s">
        <v>82</v>
      </c>
      <c r="AW141" s="13" t="s">
        <v>36</v>
      </c>
      <c r="AX141" s="13" t="s">
        <v>75</v>
      </c>
      <c r="AY141" s="169" t="s">
        <v>198</v>
      </c>
    </row>
    <row r="142" spans="2:65" s="12" customFormat="1" ht="11.25">
      <c r="B142" s="159"/>
      <c r="D142" s="160" t="s">
        <v>207</v>
      </c>
      <c r="E142" s="161" t="s">
        <v>1</v>
      </c>
      <c r="F142" s="162" t="s">
        <v>255</v>
      </c>
      <c r="H142" s="163">
        <v>14.286</v>
      </c>
      <c r="I142" s="164"/>
      <c r="L142" s="159"/>
      <c r="M142" s="165"/>
      <c r="N142" s="166"/>
      <c r="O142" s="166"/>
      <c r="P142" s="166"/>
      <c r="Q142" s="166"/>
      <c r="R142" s="166"/>
      <c r="S142" s="166"/>
      <c r="T142" s="167"/>
      <c r="AT142" s="161" t="s">
        <v>207</v>
      </c>
      <c r="AU142" s="161" t="s">
        <v>99</v>
      </c>
      <c r="AV142" s="12" t="s">
        <v>84</v>
      </c>
      <c r="AW142" s="12" t="s">
        <v>36</v>
      </c>
      <c r="AX142" s="12" t="s">
        <v>75</v>
      </c>
      <c r="AY142" s="161" t="s">
        <v>198</v>
      </c>
    </row>
    <row r="143" spans="2:65" s="12" customFormat="1" ht="11.25">
      <c r="B143" s="159"/>
      <c r="D143" s="160" t="s">
        <v>207</v>
      </c>
      <c r="E143" s="161" t="s">
        <v>1</v>
      </c>
      <c r="F143" s="162" t="s">
        <v>256</v>
      </c>
      <c r="H143" s="163">
        <v>0.29399999999999998</v>
      </c>
      <c r="I143" s="164"/>
      <c r="L143" s="159"/>
      <c r="M143" s="165"/>
      <c r="N143" s="166"/>
      <c r="O143" s="166"/>
      <c r="P143" s="166"/>
      <c r="Q143" s="166"/>
      <c r="R143" s="166"/>
      <c r="S143" s="166"/>
      <c r="T143" s="167"/>
      <c r="AT143" s="161" t="s">
        <v>207</v>
      </c>
      <c r="AU143" s="161" t="s">
        <v>99</v>
      </c>
      <c r="AV143" s="12" t="s">
        <v>84</v>
      </c>
      <c r="AW143" s="12" t="s">
        <v>36</v>
      </c>
      <c r="AX143" s="12" t="s">
        <v>75</v>
      </c>
      <c r="AY143" s="161" t="s">
        <v>198</v>
      </c>
    </row>
    <row r="144" spans="2:65" s="12" customFormat="1" ht="11.25">
      <c r="B144" s="159"/>
      <c r="D144" s="160" t="s">
        <v>207</v>
      </c>
      <c r="E144" s="161" t="s">
        <v>1</v>
      </c>
      <c r="F144" s="162" t="s">
        <v>257</v>
      </c>
      <c r="H144" s="163">
        <v>1.4279999999999999</v>
      </c>
      <c r="I144" s="164"/>
      <c r="L144" s="159"/>
      <c r="M144" s="165"/>
      <c r="N144" s="166"/>
      <c r="O144" s="166"/>
      <c r="P144" s="166"/>
      <c r="Q144" s="166"/>
      <c r="R144" s="166"/>
      <c r="S144" s="166"/>
      <c r="T144" s="167"/>
      <c r="AT144" s="161" t="s">
        <v>207</v>
      </c>
      <c r="AU144" s="161" t="s">
        <v>99</v>
      </c>
      <c r="AV144" s="12" t="s">
        <v>84</v>
      </c>
      <c r="AW144" s="12" t="s">
        <v>36</v>
      </c>
      <c r="AX144" s="12" t="s">
        <v>75</v>
      </c>
      <c r="AY144" s="161" t="s">
        <v>198</v>
      </c>
    </row>
    <row r="145" spans="2:65" s="15" customFormat="1" ht="11.25">
      <c r="B145" s="183"/>
      <c r="D145" s="160" t="s">
        <v>207</v>
      </c>
      <c r="E145" s="184" t="s">
        <v>1</v>
      </c>
      <c r="F145" s="185" t="s">
        <v>258</v>
      </c>
      <c r="H145" s="186">
        <v>16.007999999999999</v>
      </c>
      <c r="I145" s="187"/>
      <c r="L145" s="183"/>
      <c r="M145" s="188"/>
      <c r="N145" s="189"/>
      <c r="O145" s="189"/>
      <c r="P145" s="189"/>
      <c r="Q145" s="189"/>
      <c r="R145" s="189"/>
      <c r="S145" s="189"/>
      <c r="T145" s="190"/>
      <c r="AT145" s="184" t="s">
        <v>207</v>
      </c>
      <c r="AU145" s="184" t="s">
        <v>99</v>
      </c>
      <c r="AV145" s="15" t="s">
        <v>99</v>
      </c>
      <c r="AW145" s="15" t="s">
        <v>36</v>
      </c>
      <c r="AX145" s="15" t="s">
        <v>75</v>
      </c>
      <c r="AY145" s="184" t="s">
        <v>198</v>
      </c>
    </row>
    <row r="146" spans="2:65" s="13" customFormat="1" ht="11.25">
      <c r="B146" s="168"/>
      <c r="D146" s="160" t="s">
        <v>207</v>
      </c>
      <c r="E146" s="169" t="s">
        <v>1</v>
      </c>
      <c r="F146" s="170" t="s">
        <v>259</v>
      </c>
      <c r="H146" s="169" t="s">
        <v>1</v>
      </c>
      <c r="I146" s="171"/>
      <c r="L146" s="168"/>
      <c r="M146" s="172"/>
      <c r="N146" s="173"/>
      <c r="O146" s="173"/>
      <c r="P146" s="173"/>
      <c r="Q146" s="173"/>
      <c r="R146" s="173"/>
      <c r="S146" s="173"/>
      <c r="T146" s="174"/>
      <c r="AT146" s="169" t="s">
        <v>207</v>
      </c>
      <c r="AU146" s="169" t="s">
        <v>99</v>
      </c>
      <c r="AV146" s="13" t="s">
        <v>82</v>
      </c>
      <c r="AW146" s="13" t="s">
        <v>36</v>
      </c>
      <c r="AX146" s="13" t="s">
        <v>75</v>
      </c>
      <c r="AY146" s="169" t="s">
        <v>198</v>
      </c>
    </row>
    <row r="147" spans="2:65" s="12" customFormat="1" ht="11.25">
      <c r="B147" s="159"/>
      <c r="D147" s="160" t="s">
        <v>207</v>
      </c>
      <c r="E147" s="161" t="s">
        <v>1</v>
      </c>
      <c r="F147" s="162" t="s">
        <v>260</v>
      </c>
      <c r="H147" s="163">
        <v>4.6619999999999999</v>
      </c>
      <c r="I147" s="164"/>
      <c r="L147" s="159"/>
      <c r="M147" s="165"/>
      <c r="N147" s="166"/>
      <c r="O147" s="166"/>
      <c r="P147" s="166"/>
      <c r="Q147" s="166"/>
      <c r="R147" s="166"/>
      <c r="S147" s="166"/>
      <c r="T147" s="167"/>
      <c r="AT147" s="161" t="s">
        <v>207</v>
      </c>
      <c r="AU147" s="161" t="s">
        <v>99</v>
      </c>
      <c r="AV147" s="12" t="s">
        <v>84</v>
      </c>
      <c r="AW147" s="12" t="s">
        <v>36</v>
      </c>
      <c r="AX147" s="12" t="s">
        <v>75</v>
      </c>
      <c r="AY147" s="161" t="s">
        <v>198</v>
      </c>
    </row>
    <row r="148" spans="2:65" s="12" customFormat="1" ht="11.25">
      <c r="B148" s="159"/>
      <c r="D148" s="160" t="s">
        <v>207</v>
      </c>
      <c r="E148" s="161" t="s">
        <v>1</v>
      </c>
      <c r="F148" s="162" t="s">
        <v>261</v>
      </c>
      <c r="H148" s="163">
        <v>285.714</v>
      </c>
      <c r="I148" s="164"/>
      <c r="L148" s="159"/>
      <c r="M148" s="165"/>
      <c r="N148" s="166"/>
      <c r="O148" s="166"/>
      <c r="P148" s="166"/>
      <c r="Q148" s="166"/>
      <c r="R148" s="166"/>
      <c r="S148" s="166"/>
      <c r="T148" s="167"/>
      <c r="AT148" s="161" t="s">
        <v>207</v>
      </c>
      <c r="AU148" s="161" t="s">
        <v>99</v>
      </c>
      <c r="AV148" s="12" t="s">
        <v>84</v>
      </c>
      <c r="AW148" s="12" t="s">
        <v>36</v>
      </c>
      <c r="AX148" s="12" t="s">
        <v>75</v>
      </c>
      <c r="AY148" s="161" t="s">
        <v>198</v>
      </c>
    </row>
    <row r="149" spans="2:65" s="12" customFormat="1" ht="11.25">
      <c r="B149" s="159"/>
      <c r="D149" s="160" t="s">
        <v>207</v>
      </c>
      <c r="E149" s="161" t="s">
        <v>1</v>
      </c>
      <c r="F149" s="162" t="s">
        <v>262</v>
      </c>
      <c r="H149" s="163">
        <v>30.192</v>
      </c>
      <c r="I149" s="164"/>
      <c r="L149" s="159"/>
      <c r="M149" s="165"/>
      <c r="N149" s="166"/>
      <c r="O149" s="166"/>
      <c r="P149" s="166"/>
      <c r="Q149" s="166"/>
      <c r="R149" s="166"/>
      <c r="S149" s="166"/>
      <c r="T149" s="167"/>
      <c r="AT149" s="161" t="s">
        <v>207</v>
      </c>
      <c r="AU149" s="161" t="s">
        <v>99</v>
      </c>
      <c r="AV149" s="12" t="s">
        <v>84</v>
      </c>
      <c r="AW149" s="12" t="s">
        <v>36</v>
      </c>
      <c r="AX149" s="12" t="s">
        <v>75</v>
      </c>
      <c r="AY149" s="161" t="s">
        <v>198</v>
      </c>
    </row>
    <row r="150" spans="2:65" s="15" customFormat="1" ht="11.25">
      <c r="B150" s="183"/>
      <c r="D150" s="160" t="s">
        <v>207</v>
      </c>
      <c r="E150" s="184" t="s">
        <v>1</v>
      </c>
      <c r="F150" s="185" t="s">
        <v>258</v>
      </c>
      <c r="H150" s="186">
        <v>320.56799999999998</v>
      </c>
      <c r="I150" s="187"/>
      <c r="L150" s="183"/>
      <c r="M150" s="188"/>
      <c r="N150" s="189"/>
      <c r="O150" s="189"/>
      <c r="P150" s="189"/>
      <c r="Q150" s="189"/>
      <c r="R150" s="189"/>
      <c r="S150" s="189"/>
      <c r="T150" s="190"/>
      <c r="AT150" s="184" t="s">
        <v>207</v>
      </c>
      <c r="AU150" s="184" t="s">
        <v>99</v>
      </c>
      <c r="AV150" s="15" t="s">
        <v>99</v>
      </c>
      <c r="AW150" s="15" t="s">
        <v>36</v>
      </c>
      <c r="AX150" s="15" t="s">
        <v>75</v>
      </c>
      <c r="AY150" s="184" t="s">
        <v>198</v>
      </c>
    </row>
    <row r="151" spans="2:65" s="14" customFormat="1" ht="11.25">
      <c r="B151" s="175"/>
      <c r="D151" s="160" t="s">
        <v>207</v>
      </c>
      <c r="E151" s="176" t="s">
        <v>1</v>
      </c>
      <c r="F151" s="177" t="s">
        <v>227</v>
      </c>
      <c r="H151" s="178">
        <v>336.57600000000002</v>
      </c>
      <c r="I151" s="179"/>
      <c r="L151" s="175"/>
      <c r="M151" s="180"/>
      <c r="N151" s="181"/>
      <c r="O151" s="181"/>
      <c r="P151" s="181"/>
      <c r="Q151" s="181"/>
      <c r="R151" s="181"/>
      <c r="S151" s="181"/>
      <c r="T151" s="182"/>
      <c r="AT151" s="176" t="s">
        <v>207</v>
      </c>
      <c r="AU151" s="176" t="s">
        <v>99</v>
      </c>
      <c r="AV151" s="14" t="s">
        <v>103</v>
      </c>
      <c r="AW151" s="14" t="s">
        <v>36</v>
      </c>
      <c r="AX151" s="14" t="s">
        <v>82</v>
      </c>
      <c r="AY151" s="176" t="s">
        <v>198</v>
      </c>
    </row>
    <row r="152" spans="2:65" s="1" customFormat="1" ht="16.5" customHeight="1">
      <c r="B152" s="146"/>
      <c r="C152" s="147" t="s">
        <v>263</v>
      </c>
      <c r="D152" s="147" t="s">
        <v>202</v>
      </c>
      <c r="E152" s="148" t="s">
        <v>264</v>
      </c>
      <c r="F152" s="149" t="s">
        <v>265</v>
      </c>
      <c r="G152" s="150" t="s">
        <v>205</v>
      </c>
      <c r="H152" s="151">
        <v>336.57600000000002</v>
      </c>
      <c r="I152" s="152"/>
      <c r="J152" s="153">
        <f>ROUND(I152*H152,2)</f>
        <v>0</v>
      </c>
      <c r="K152" s="149" t="s">
        <v>211</v>
      </c>
      <c r="L152" s="31"/>
      <c r="M152" s="154" t="s">
        <v>1</v>
      </c>
      <c r="N152" s="155" t="s">
        <v>46</v>
      </c>
      <c r="O152" s="50"/>
      <c r="P152" s="156">
        <f>O152*H152</f>
        <v>0</v>
      </c>
      <c r="Q152" s="156">
        <v>0</v>
      </c>
      <c r="R152" s="156">
        <f>Q152*H152</f>
        <v>0</v>
      </c>
      <c r="S152" s="156">
        <v>0</v>
      </c>
      <c r="T152" s="157">
        <f>S152*H152</f>
        <v>0</v>
      </c>
      <c r="AR152" s="17" t="s">
        <v>103</v>
      </c>
      <c r="AT152" s="17" t="s">
        <v>202</v>
      </c>
      <c r="AU152" s="17" t="s">
        <v>99</v>
      </c>
      <c r="AY152" s="17" t="s">
        <v>198</v>
      </c>
      <c r="BE152" s="158">
        <f>IF(N152="základní",J152,0)</f>
        <v>0</v>
      </c>
      <c r="BF152" s="158">
        <f>IF(N152="snížená",J152,0)</f>
        <v>0</v>
      </c>
      <c r="BG152" s="158">
        <f>IF(N152="zákl. přenesená",J152,0)</f>
        <v>0</v>
      </c>
      <c r="BH152" s="158">
        <f>IF(N152="sníž. přenesená",J152,0)</f>
        <v>0</v>
      </c>
      <c r="BI152" s="158">
        <f>IF(N152="nulová",J152,0)</f>
        <v>0</v>
      </c>
      <c r="BJ152" s="17" t="s">
        <v>82</v>
      </c>
      <c r="BK152" s="158">
        <f>ROUND(I152*H152,2)</f>
        <v>0</v>
      </c>
      <c r="BL152" s="17" t="s">
        <v>103</v>
      </c>
      <c r="BM152" s="17" t="s">
        <v>266</v>
      </c>
    </row>
    <row r="153" spans="2:65" s="12" customFormat="1" ht="11.25">
      <c r="B153" s="159"/>
      <c r="D153" s="160" t="s">
        <v>207</v>
      </c>
      <c r="E153" s="161" t="s">
        <v>1</v>
      </c>
      <c r="F153" s="162" t="s">
        <v>267</v>
      </c>
      <c r="H153" s="163">
        <v>336.57600000000002</v>
      </c>
      <c r="I153" s="164"/>
      <c r="L153" s="159"/>
      <c r="M153" s="165"/>
      <c r="N153" s="166"/>
      <c r="O153" s="166"/>
      <c r="P153" s="166"/>
      <c r="Q153" s="166"/>
      <c r="R153" s="166"/>
      <c r="S153" s="166"/>
      <c r="T153" s="167"/>
      <c r="AT153" s="161" t="s">
        <v>207</v>
      </c>
      <c r="AU153" s="161" t="s">
        <v>99</v>
      </c>
      <c r="AV153" s="12" t="s">
        <v>84</v>
      </c>
      <c r="AW153" s="12" t="s">
        <v>36</v>
      </c>
      <c r="AX153" s="12" t="s">
        <v>82</v>
      </c>
      <c r="AY153" s="161" t="s">
        <v>198</v>
      </c>
    </row>
    <row r="154" spans="2:65" s="1" customFormat="1" ht="16.5" customHeight="1">
      <c r="B154" s="146"/>
      <c r="C154" s="147" t="s">
        <v>268</v>
      </c>
      <c r="D154" s="147" t="s">
        <v>202</v>
      </c>
      <c r="E154" s="148" t="s">
        <v>269</v>
      </c>
      <c r="F154" s="149" t="s">
        <v>270</v>
      </c>
      <c r="G154" s="150" t="s">
        <v>205</v>
      </c>
      <c r="H154" s="151">
        <v>50.485999999999997</v>
      </c>
      <c r="I154" s="152"/>
      <c r="J154" s="153">
        <f>ROUND(I154*H154,2)</f>
        <v>0</v>
      </c>
      <c r="K154" s="149" t="s">
        <v>211</v>
      </c>
      <c r="L154" s="31"/>
      <c r="M154" s="154" t="s">
        <v>1</v>
      </c>
      <c r="N154" s="155" t="s">
        <v>46</v>
      </c>
      <c r="O154" s="50"/>
      <c r="P154" s="156">
        <f>O154*H154</f>
        <v>0</v>
      </c>
      <c r="Q154" s="156">
        <v>0</v>
      </c>
      <c r="R154" s="156">
        <f>Q154*H154</f>
        <v>0</v>
      </c>
      <c r="S154" s="156">
        <v>0</v>
      </c>
      <c r="T154" s="157">
        <f>S154*H154</f>
        <v>0</v>
      </c>
      <c r="AR154" s="17" t="s">
        <v>103</v>
      </c>
      <c r="AT154" s="17" t="s">
        <v>202</v>
      </c>
      <c r="AU154" s="17" t="s">
        <v>99</v>
      </c>
      <c r="AY154" s="17" t="s">
        <v>198</v>
      </c>
      <c r="BE154" s="158">
        <f>IF(N154="základní",J154,0)</f>
        <v>0</v>
      </c>
      <c r="BF154" s="158">
        <f>IF(N154="snížená",J154,0)</f>
        <v>0</v>
      </c>
      <c r="BG154" s="158">
        <f>IF(N154="zákl. přenesená",J154,0)</f>
        <v>0</v>
      </c>
      <c r="BH154" s="158">
        <f>IF(N154="sníž. přenesená",J154,0)</f>
        <v>0</v>
      </c>
      <c r="BI154" s="158">
        <f>IF(N154="nulová",J154,0)</f>
        <v>0</v>
      </c>
      <c r="BJ154" s="17" t="s">
        <v>82</v>
      </c>
      <c r="BK154" s="158">
        <f>ROUND(I154*H154,2)</f>
        <v>0</v>
      </c>
      <c r="BL154" s="17" t="s">
        <v>103</v>
      </c>
      <c r="BM154" s="17" t="s">
        <v>271</v>
      </c>
    </row>
    <row r="155" spans="2:65" s="13" customFormat="1" ht="11.25">
      <c r="B155" s="168"/>
      <c r="D155" s="160" t="s">
        <v>207</v>
      </c>
      <c r="E155" s="169" t="s">
        <v>1</v>
      </c>
      <c r="F155" s="170" t="s">
        <v>272</v>
      </c>
      <c r="H155" s="169" t="s">
        <v>1</v>
      </c>
      <c r="I155" s="171"/>
      <c r="L155" s="168"/>
      <c r="M155" s="172"/>
      <c r="N155" s="173"/>
      <c r="O155" s="173"/>
      <c r="P155" s="173"/>
      <c r="Q155" s="173"/>
      <c r="R155" s="173"/>
      <c r="S155" s="173"/>
      <c r="T155" s="174"/>
      <c r="AT155" s="169" t="s">
        <v>207</v>
      </c>
      <c r="AU155" s="169" t="s">
        <v>99</v>
      </c>
      <c r="AV155" s="13" t="s">
        <v>82</v>
      </c>
      <c r="AW155" s="13" t="s">
        <v>36</v>
      </c>
      <c r="AX155" s="13" t="s">
        <v>75</v>
      </c>
      <c r="AY155" s="169" t="s">
        <v>198</v>
      </c>
    </row>
    <row r="156" spans="2:65" s="12" customFormat="1" ht="11.25">
      <c r="B156" s="159"/>
      <c r="D156" s="160" t="s">
        <v>207</v>
      </c>
      <c r="E156" s="161" t="s">
        <v>1</v>
      </c>
      <c r="F156" s="162" t="s">
        <v>273</v>
      </c>
      <c r="H156" s="163">
        <v>50.485999999999997</v>
      </c>
      <c r="I156" s="164"/>
      <c r="L156" s="159"/>
      <c r="M156" s="165"/>
      <c r="N156" s="166"/>
      <c r="O156" s="166"/>
      <c r="P156" s="166"/>
      <c r="Q156" s="166"/>
      <c r="R156" s="166"/>
      <c r="S156" s="166"/>
      <c r="T156" s="167"/>
      <c r="AT156" s="161" t="s">
        <v>207</v>
      </c>
      <c r="AU156" s="161" t="s">
        <v>99</v>
      </c>
      <c r="AV156" s="12" t="s">
        <v>84</v>
      </c>
      <c r="AW156" s="12" t="s">
        <v>36</v>
      </c>
      <c r="AX156" s="12" t="s">
        <v>82</v>
      </c>
      <c r="AY156" s="161" t="s">
        <v>198</v>
      </c>
    </row>
    <row r="157" spans="2:65" s="11" customFormat="1" ht="20.85" customHeight="1">
      <c r="B157" s="133"/>
      <c r="D157" s="134" t="s">
        <v>74</v>
      </c>
      <c r="E157" s="144" t="s">
        <v>274</v>
      </c>
      <c r="F157" s="144" t="s">
        <v>275</v>
      </c>
      <c r="I157" s="136"/>
      <c r="J157" s="145">
        <f>BK157</f>
        <v>0</v>
      </c>
      <c r="L157" s="133"/>
      <c r="M157" s="138"/>
      <c r="N157" s="139"/>
      <c r="O157" s="139"/>
      <c r="P157" s="140">
        <f>SUM(P158:P191)</f>
        <v>0</v>
      </c>
      <c r="Q157" s="139"/>
      <c r="R157" s="140">
        <f>SUM(R158:R191)</f>
        <v>76.86103</v>
      </c>
      <c r="S157" s="139"/>
      <c r="T157" s="141">
        <f>SUM(T158:T191)</f>
        <v>0</v>
      </c>
      <c r="AR157" s="134" t="s">
        <v>82</v>
      </c>
      <c r="AT157" s="142" t="s">
        <v>74</v>
      </c>
      <c r="AU157" s="142" t="s">
        <v>84</v>
      </c>
      <c r="AY157" s="134" t="s">
        <v>198</v>
      </c>
      <c r="BK157" s="143">
        <f>SUM(BK158:BK191)</f>
        <v>0</v>
      </c>
    </row>
    <row r="158" spans="2:65" s="1" customFormat="1" ht="16.5" customHeight="1">
      <c r="B158" s="146"/>
      <c r="C158" s="147" t="s">
        <v>276</v>
      </c>
      <c r="D158" s="147" t="s">
        <v>202</v>
      </c>
      <c r="E158" s="148" t="s">
        <v>277</v>
      </c>
      <c r="F158" s="149" t="s">
        <v>278</v>
      </c>
      <c r="G158" s="150" t="s">
        <v>205</v>
      </c>
      <c r="H158" s="151">
        <v>11.475</v>
      </c>
      <c r="I158" s="152"/>
      <c r="J158" s="153">
        <f>ROUND(I158*H158,2)</f>
        <v>0</v>
      </c>
      <c r="K158" s="149" t="s">
        <v>211</v>
      </c>
      <c r="L158" s="31"/>
      <c r="M158" s="154" t="s">
        <v>1</v>
      </c>
      <c r="N158" s="155" t="s">
        <v>46</v>
      </c>
      <c r="O158" s="50"/>
      <c r="P158" s="156">
        <f>O158*H158</f>
        <v>0</v>
      </c>
      <c r="Q158" s="156">
        <v>0</v>
      </c>
      <c r="R158" s="156">
        <f>Q158*H158</f>
        <v>0</v>
      </c>
      <c r="S158" s="156">
        <v>0</v>
      </c>
      <c r="T158" s="157">
        <f>S158*H158</f>
        <v>0</v>
      </c>
      <c r="AR158" s="17" t="s">
        <v>103</v>
      </c>
      <c r="AT158" s="17" t="s">
        <v>202</v>
      </c>
      <c r="AU158" s="17" t="s">
        <v>99</v>
      </c>
      <c r="AY158" s="17" t="s">
        <v>198</v>
      </c>
      <c r="BE158" s="158">
        <f>IF(N158="základní",J158,0)</f>
        <v>0</v>
      </c>
      <c r="BF158" s="158">
        <f>IF(N158="snížená",J158,0)</f>
        <v>0</v>
      </c>
      <c r="BG158" s="158">
        <f>IF(N158="zákl. přenesená",J158,0)</f>
        <v>0</v>
      </c>
      <c r="BH158" s="158">
        <f>IF(N158="sníž. přenesená",J158,0)</f>
        <v>0</v>
      </c>
      <c r="BI158" s="158">
        <f>IF(N158="nulová",J158,0)</f>
        <v>0</v>
      </c>
      <c r="BJ158" s="17" t="s">
        <v>82</v>
      </c>
      <c r="BK158" s="158">
        <f>ROUND(I158*H158,2)</f>
        <v>0</v>
      </c>
      <c r="BL158" s="17" t="s">
        <v>103</v>
      </c>
      <c r="BM158" s="17" t="s">
        <v>279</v>
      </c>
    </row>
    <row r="159" spans="2:65" s="12" customFormat="1" ht="11.25">
      <c r="B159" s="159"/>
      <c r="D159" s="160" t="s">
        <v>207</v>
      </c>
      <c r="E159" s="161" t="s">
        <v>1</v>
      </c>
      <c r="F159" s="162" t="s">
        <v>280</v>
      </c>
      <c r="H159" s="163">
        <v>11.475</v>
      </c>
      <c r="I159" s="164"/>
      <c r="L159" s="159"/>
      <c r="M159" s="165"/>
      <c r="N159" s="166"/>
      <c r="O159" s="166"/>
      <c r="P159" s="166"/>
      <c r="Q159" s="166"/>
      <c r="R159" s="166"/>
      <c r="S159" s="166"/>
      <c r="T159" s="167"/>
      <c r="AT159" s="161" t="s">
        <v>207</v>
      </c>
      <c r="AU159" s="161" t="s">
        <v>99</v>
      </c>
      <c r="AV159" s="12" t="s">
        <v>84</v>
      </c>
      <c r="AW159" s="12" t="s">
        <v>36</v>
      </c>
      <c r="AX159" s="12" t="s">
        <v>82</v>
      </c>
      <c r="AY159" s="161" t="s">
        <v>198</v>
      </c>
    </row>
    <row r="160" spans="2:65" s="1" customFormat="1" ht="16.5" customHeight="1">
      <c r="B160" s="146"/>
      <c r="C160" s="147" t="s">
        <v>281</v>
      </c>
      <c r="D160" s="147" t="s">
        <v>202</v>
      </c>
      <c r="E160" s="148" t="s">
        <v>282</v>
      </c>
      <c r="F160" s="149" t="s">
        <v>283</v>
      </c>
      <c r="G160" s="150" t="s">
        <v>205</v>
      </c>
      <c r="H160" s="151">
        <v>11.475</v>
      </c>
      <c r="I160" s="152"/>
      <c r="J160" s="153">
        <f>ROUND(I160*H160,2)</f>
        <v>0</v>
      </c>
      <c r="K160" s="149" t="s">
        <v>211</v>
      </c>
      <c r="L160" s="31"/>
      <c r="M160" s="154" t="s">
        <v>1</v>
      </c>
      <c r="N160" s="155" t="s">
        <v>46</v>
      </c>
      <c r="O160" s="50"/>
      <c r="P160" s="156">
        <f>O160*H160</f>
        <v>0</v>
      </c>
      <c r="Q160" s="156">
        <v>0</v>
      </c>
      <c r="R160" s="156">
        <f>Q160*H160</f>
        <v>0</v>
      </c>
      <c r="S160" s="156">
        <v>0</v>
      </c>
      <c r="T160" s="157">
        <f>S160*H160</f>
        <v>0</v>
      </c>
      <c r="AR160" s="17" t="s">
        <v>103</v>
      </c>
      <c r="AT160" s="17" t="s">
        <v>202</v>
      </c>
      <c r="AU160" s="17" t="s">
        <v>99</v>
      </c>
      <c r="AY160" s="17" t="s">
        <v>198</v>
      </c>
      <c r="BE160" s="158">
        <f>IF(N160="základní",J160,0)</f>
        <v>0</v>
      </c>
      <c r="BF160" s="158">
        <f>IF(N160="snížená",J160,0)</f>
        <v>0</v>
      </c>
      <c r="BG160" s="158">
        <f>IF(N160="zákl. přenesená",J160,0)</f>
        <v>0</v>
      </c>
      <c r="BH160" s="158">
        <f>IF(N160="sníž. přenesená",J160,0)</f>
        <v>0</v>
      </c>
      <c r="BI160" s="158">
        <f>IF(N160="nulová",J160,0)</f>
        <v>0</v>
      </c>
      <c r="BJ160" s="17" t="s">
        <v>82</v>
      </c>
      <c r="BK160" s="158">
        <f>ROUND(I160*H160,2)</f>
        <v>0</v>
      </c>
      <c r="BL160" s="17" t="s">
        <v>103</v>
      </c>
      <c r="BM160" s="17" t="s">
        <v>284</v>
      </c>
    </row>
    <row r="161" spans="2:65" s="12" customFormat="1" ht="11.25">
      <c r="B161" s="159"/>
      <c r="D161" s="160" t="s">
        <v>207</v>
      </c>
      <c r="E161" s="161" t="s">
        <v>1</v>
      </c>
      <c r="F161" s="162" t="s">
        <v>285</v>
      </c>
      <c r="H161" s="163">
        <v>11.475</v>
      </c>
      <c r="I161" s="164"/>
      <c r="L161" s="159"/>
      <c r="M161" s="165"/>
      <c r="N161" s="166"/>
      <c r="O161" s="166"/>
      <c r="P161" s="166"/>
      <c r="Q161" s="166"/>
      <c r="R161" s="166"/>
      <c r="S161" s="166"/>
      <c r="T161" s="167"/>
      <c r="AT161" s="161" t="s">
        <v>207</v>
      </c>
      <c r="AU161" s="161" t="s">
        <v>99</v>
      </c>
      <c r="AV161" s="12" t="s">
        <v>84</v>
      </c>
      <c r="AW161" s="12" t="s">
        <v>36</v>
      </c>
      <c r="AX161" s="12" t="s">
        <v>82</v>
      </c>
      <c r="AY161" s="161" t="s">
        <v>198</v>
      </c>
    </row>
    <row r="162" spans="2:65" s="1" customFormat="1" ht="16.5" customHeight="1">
      <c r="B162" s="146"/>
      <c r="C162" s="147" t="s">
        <v>286</v>
      </c>
      <c r="D162" s="147" t="s">
        <v>202</v>
      </c>
      <c r="E162" s="148" t="s">
        <v>287</v>
      </c>
      <c r="F162" s="149" t="s">
        <v>288</v>
      </c>
      <c r="G162" s="150" t="s">
        <v>205</v>
      </c>
      <c r="H162" s="151">
        <v>38.700000000000003</v>
      </c>
      <c r="I162" s="152"/>
      <c r="J162" s="153">
        <f>ROUND(I162*H162,2)</f>
        <v>0</v>
      </c>
      <c r="K162" s="149" t="s">
        <v>211</v>
      </c>
      <c r="L162" s="31"/>
      <c r="M162" s="154" t="s">
        <v>1</v>
      </c>
      <c r="N162" s="155" t="s">
        <v>46</v>
      </c>
      <c r="O162" s="50"/>
      <c r="P162" s="156">
        <f>O162*H162</f>
        <v>0</v>
      </c>
      <c r="Q162" s="156">
        <v>0</v>
      </c>
      <c r="R162" s="156">
        <f>Q162*H162</f>
        <v>0</v>
      </c>
      <c r="S162" s="156">
        <v>0</v>
      </c>
      <c r="T162" s="157">
        <f>S162*H162</f>
        <v>0</v>
      </c>
      <c r="AR162" s="17" t="s">
        <v>103</v>
      </c>
      <c r="AT162" s="17" t="s">
        <v>202</v>
      </c>
      <c r="AU162" s="17" t="s">
        <v>99</v>
      </c>
      <c r="AY162" s="17" t="s">
        <v>198</v>
      </c>
      <c r="BE162" s="158">
        <f>IF(N162="základní",J162,0)</f>
        <v>0</v>
      </c>
      <c r="BF162" s="158">
        <f>IF(N162="snížená",J162,0)</f>
        <v>0</v>
      </c>
      <c r="BG162" s="158">
        <f>IF(N162="zákl. přenesená",J162,0)</f>
        <v>0</v>
      </c>
      <c r="BH162" s="158">
        <f>IF(N162="sníž. přenesená",J162,0)</f>
        <v>0</v>
      </c>
      <c r="BI162" s="158">
        <f>IF(N162="nulová",J162,0)</f>
        <v>0</v>
      </c>
      <c r="BJ162" s="17" t="s">
        <v>82</v>
      </c>
      <c r="BK162" s="158">
        <f>ROUND(I162*H162,2)</f>
        <v>0</v>
      </c>
      <c r="BL162" s="17" t="s">
        <v>103</v>
      </c>
      <c r="BM162" s="17" t="s">
        <v>289</v>
      </c>
    </row>
    <row r="163" spans="2:65" s="12" customFormat="1" ht="11.25">
      <c r="B163" s="159"/>
      <c r="D163" s="160" t="s">
        <v>207</v>
      </c>
      <c r="E163" s="161" t="s">
        <v>1</v>
      </c>
      <c r="F163" s="162" t="s">
        <v>290</v>
      </c>
      <c r="H163" s="163">
        <v>38.700000000000003</v>
      </c>
      <c r="I163" s="164"/>
      <c r="L163" s="159"/>
      <c r="M163" s="165"/>
      <c r="N163" s="166"/>
      <c r="O163" s="166"/>
      <c r="P163" s="166"/>
      <c r="Q163" s="166"/>
      <c r="R163" s="166"/>
      <c r="S163" s="166"/>
      <c r="T163" s="167"/>
      <c r="AT163" s="161" t="s">
        <v>207</v>
      </c>
      <c r="AU163" s="161" t="s">
        <v>99</v>
      </c>
      <c r="AV163" s="12" t="s">
        <v>84</v>
      </c>
      <c r="AW163" s="12" t="s">
        <v>36</v>
      </c>
      <c r="AX163" s="12" t="s">
        <v>82</v>
      </c>
      <c r="AY163" s="161" t="s">
        <v>198</v>
      </c>
    </row>
    <row r="164" spans="2:65" s="1" customFormat="1" ht="16.5" customHeight="1">
      <c r="B164" s="146"/>
      <c r="C164" s="147" t="s">
        <v>291</v>
      </c>
      <c r="D164" s="147" t="s">
        <v>202</v>
      </c>
      <c r="E164" s="148" t="s">
        <v>292</v>
      </c>
      <c r="F164" s="149" t="s">
        <v>293</v>
      </c>
      <c r="G164" s="150" t="s">
        <v>205</v>
      </c>
      <c r="H164" s="151">
        <v>38.700000000000003</v>
      </c>
      <c r="I164" s="152"/>
      <c r="J164" s="153">
        <f>ROUND(I164*H164,2)</f>
        <v>0</v>
      </c>
      <c r="K164" s="149" t="s">
        <v>211</v>
      </c>
      <c r="L164" s="31"/>
      <c r="M164" s="154" t="s">
        <v>1</v>
      </c>
      <c r="N164" s="155" t="s">
        <v>46</v>
      </c>
      <c r="O164" s="50"/>
      <c r="P164" s="156">
        <f>O164*H164</f>
        <v>0</v>
      </c>
      <c r="Q164" s="156">
        <v>0</v>
      </c>
      <c r="R164" s="156">
        <f>Q164*H164</f>
        <v>0</v>
      </c>
      <c r="S164" s="156">
        <v>0</v>
      </c>
      <c r="T164" s="157">
        <f>S164*H164</f>
        <v>0</v>
      </c>
      <c r="AR164" s="17" t="s">
        <v>103</v>
      </c>
      <c r="AT164" s="17" t="s">
        <v>202</v>
      </c>
      <c r="AU164" s="17" t="s">
        <v>99</v>
      </c>
      <c r="AY164" s="17" t="s">
        <v>198</v>
      </c>
      <c r="BE164" s="158">
        <f>IF(N164="základní",J164,0)</f>
        <v>0</v>
      </c>
      <c r="BF164" s="158">
        <f>IF(N164="snížená",J164,0)</f>
        <v>0</v>
      </c>
      <c r="BG164" s="158">
        <f>IF(N164="zákl. přenesená",J164,0)</f>
        <v>0</v>
      </c>
      <c r="BH164" s="158">
        <f>IF(N164="sníž. přenesená",J164,0)</f>
        <v>0</v>
      </c>
      <c r="BI164" s="158">
        <f>IF(N164="nulová",J164,0)</f>
        <v>0</v>
      </c>
      <c r="BJ164" s="17" t="s">
        <v>82</v>
      </c>
      <c r="BK164" s="158">
        <f>ROUND(I164*H164,2)</f>
        <v>0</v>
      </c>
      <c r="BL164" s="17" t="s">
        <v>103</v>
      </c>
      <c r="BM164" s="17" t="s">
        <v>294</v>
      </c>
    </row>
    <row r="165" spans="2:65" s="12" customFormat="1" ht="11.25">
      <c r="B165" s="159"/>
      <c r="D165" s="160" t="s">
        <v>207</v>
      </c>
      <c r="E165" s="161" t="s">
        <v>1</v>
      </c>
      <c r="F165" s="162" t="s">
        <v>295</v>
      </c>
      <c r="H165" s="163">
        <v>38.700000000000003</v>
      </c>
      <c r="I165" s="164"/>
      <c r="L165" s="159"/>
      <c r="M165" s="165"/>
      <c r="N165" s="166"/>
      <c r="O165" s="166"/>
      <c r="P165" s="166"/>
      <c r="Q165" s="166"/>
      <c r="R165" s="166"/>
      <c r="S165" s="166"/>
      <c r="T165" s="167"/>
      <c r="AT165" s="161" t="s">
        <v>207</v>
      </c>
      <c r="AU165" s="161" t="s">
        <v>99</v>
      </c>
      <c r="AV165" s="12" t="s">
        <v>84</v>
      </c>
      <c r="AW165" s="12" t="s">
        <v>36</v>
      </c>
      <c r="AX165" s="12" t="s">
        <v>82</v>
      </c>
      <c r="AY165" s="161" t="s">
        <v>198</v>
      </c>
    </row>
    <row r="166" spans="2:65" s="1" customFormat="1" ht="16.5" customHeight="1">
      <c r="B166" s="146"/>
      <c r="C166" s="147" t="s">
        <v>8</v>
      </c>
      <c r="D166" s="147" t="s">
        <v>202</v>
      </c>
      <c r="E166" s="148" t="s">
        <v>296</v>
      </c>
      <c r="F166" s="149" t="s">
        <v>297</v>
      </c>
      <c r="G166" s="150" t="s">
        <v>205</v>
      </c>
      <c r="H166" s="151">
        <v>118.8</v>
      </c>
      <c r="I166" s="152"/>
      <c r="J166" s="153">
        <f>ROUND(I166*H166,2)</f>
        <v>0</v>
      </c>
      <c r="K166" s="149" t="s">
        <v>211</v>
      </c>
      <c r="L166" s="31"/>
      <c r="M166" s="154" t="s">
        <v>1</v>
      </c>
      <c r="N166" s="155" t="s">
        <v>46</v>
      </c>
      <c r="O166" s="50"/>
      <c r="P166" s="156">
        <f>O166*H166</f>
        <v>0</v>
      </c>
      <c r="Q166" s="156">
        <v>0</v>
      </c>
      <c r="R166" s="156">
        <f>Q166*H166</f>
        <v>0</v>
      </c>
      <c r="S166" s="156">
        <v>0</v>
      </c>
      <c r="T166" s="157">
        <f>S166*H166</f>
        <v>0</v>
      </c>
      <c r="AR166" s="17" t="s">
        <v>103</v>
      </c>
      <c r="AT166" s="17" t="s">
        <v>202</v>
      </c>
      <c r="AU166" s="17" t="s">
        <v>99</v>
      </c>
      <c r="AY166" s="17" t="s">
        <v>198</v>
      </c>
      <c r="BE166" s="158">
        <f>IF(N166="základní",J166,0)</f>
        <v>0</v>
      </c>
      <c r="BF166" s="158">
        <f>IF(N166="snížená",J166,0)</f>
        <v>0</v>
      </c>
      <c r="BG166" s="158">
        <f>IF(N166="zákl. přenesená",J166,0)</f>
        <v>0</v>
      </c>
      <c r="BH166" s="158">
        <f>IF(N166="sníž. přenesená",J166,0)</f>
        <v>0</v>
      </c>
      <c r="BI166" s="158">
        <f>IF(N166="nulová",J166,0)</f>
        <v>0</v>
      </c>
      <c r="BJ166" s="17" t="s">
        <v>82</v>
      </c>
      <c r="BK166" s="158">
        <f>ROUND(I166*H166,2)</f>
        <v>0</v>
      </c>
      <c r="BL166" s="17" t="s">
        <v>103</v>
      </c>
      <c r="BM166" s="17" t="s">
        <v>298</v>
      </c>
    </row>
    <row r="167" spans="2:65" s="12" customFormat="1" ht="11.25">
      <c r="B167" s="159"/>
      <c r="D167" s="160" t="s">
        <v>207</v>
      </c>
      <c r="E167" s="161" t="s">
        <v>1</v>
      </c>
      <c r="F167" s="162" t="s">
        <v>299</v>
      </c>
      <c r="H167" s="163">
        <v>30.6</v>
      </c>
      <c r="I167" s="164"/>
      <c r="L167" s="159"/>
      <c r="M167" s="165"/>
      <c r="N167" s="166"/>
      <c r="O167" s="166"/>
      <c r="P167" s="166"/>
      <c r="Q167" s="166"/>
      <c r="R167" s="166"/>
      <c r="S167" s="166"/>
      <c r="T167" s="167"/>
      <c r="AT167" s="161" t="s">
        <v>207</v>
      </c>
      <c r="AU167" s="161" t="s">
        <v>99</v>
      </c>
      <c r="AV167" s="12" t="s">
        <v>84</v>
      </c>
      <c r="AW167" s="12" t="s">
        <v>36</v>
      </c>
      <c r="AX167" s="12" t="s">
        <v>75</v>
      </c>
      <c r="AY167" s="161" t="s">
        <v>198</v>
      </c>
    </row>
    <row r="168" spans="2:65" s="12" customFormat="1" ht="11.25">
      <c r="B168" s="159"/>
      <c r="D168" s="160" t="s">
        <v>207</v>
      </c>
      <c r="E168" s="161" t="s">
        <v>1</v>
      </c>
      <c r="F168" s="162" t="s">
        <v>300</v>
      </c>
      <c r="H168" s="163">
        <v>88.2</v>
      </c>
      <c r="I168" s="164"/>
      <c r="L168" s="159"/>
      <c r="M168" s="165"/>
      <c r="N168" s="166"/>
      <c r="O168" s="166"/>
      <c r="P168" s="166"/>
      <c r="Q168" s="166"/>
      <c r="R168" s="166"/>
      <c r="S168" s="166"/>
      <c r="T168" s="167"/>
      <c r="AT168" s="161" t="s">
        <v>207</v>
      </c>
      <c r="AU168" s="161" t="s">
        <v>99</v>
      </c>
      <c r="AV168" s="12" t="s">
        <v>84</v>
      </c>
      <c r="AW168" s="12" t="s">
        <v>36</v>
      </c>
      <c r="AX168" s="12" t="s">
        <v>75</v>
      </c>
      <c r="AY168" s="161" t="s">
        <v>198</v>
      </c>
    </row>
    <row r="169" spans="2:65" s="14" customFormat="1" ht="11.25">
      <c r="B169" s="175"/>
      <c r="D169" s="160" t="s">
        <v>207</v>
      </c>
      <c r="E169" s="176" t="s">
        <v>1</v>
      </c>
      <c r="F169" s="177" t="s">
        <v>227</v>
      </c>
      <c r="H169" s="178">
        <v>118.8</v>
      </c>
      <c r="I169" s="179"/>
      <c r="L169" s="175"/>
      <c r="M169" s="180"/>
      <c r="N169" s="181"/>
      <c r="O169" s="181"/>
      <c r="P169" s="181"/>
      <c r="Q169" s="181"/>
      <c r="R169" s="181"/>
      <c r="S169" s="181"/>
      <c r="T169" s="182"/>
      <c r="AT169" s="176" t="s">
        <v>207</v>
      </c>
      <c r="AU169" s="176" t="s">
        <v>99</v>
      </c>
      <c r="AV169" s="14" t="s">
        <v>103</v>
      </c>
      <c r="AW169" s="14" t="s">
        <v>36</v>
      </c>
      <c r="AX169" s="14" t="s">
        <v>82</v>
      </c>
      <c r="AY169" s="176" t="s">
        <v>198</v>
      </c>
    </row>
    <row r="170" spans="2:65" s="1" customFormat="1" ht="16.5" customHeight="1">
      <c r="B170" s="146"/>
      <c r="C170" s="147" t="s">
        <v>301</v>
      </c>
      <c r="D170" s="147" t="s">
        <v>202</v>
      </c>
      <c r="E170" s="148" t="s">
        <v>302</v>
      </c>
      <c r="F170" s="149" t="s">
        <v>303</v>
      </c>
      <c r="G170" s="150" t="s">
        <v>205</v>
      </c>
      <c r="H170" s="151">
        <v>118.8</v>
      </c>
      <c r="I170" s="152"/>
      <c r="J170" s="153">
        <f>ROUND(I170*H170,2)</f>
        <v>0</v>
      </c>
      <c r="K170" s="149" t="s">
        <v>211</v>
      </c>
      <c r="L170" s="31"/>
      <c r="M170" s="154" t="s">
        <v>1</v>
      </c>
      <c r="N170" s="155" t="s">
        <v>46</v>
      </c>
      <c r="O170" s="50"/>
      <c r="P170" s="156">
        <f>O170*H170</f>
        <v>0</v>
      </c>
      <c r="Q170" s="156">
        <v>0</v>
      </c>
      <c r="R170" s="156">
        <f>Q170*H170</f>
        <v>0</v>
      </c>
      <c r="S170" s="156">
        <v>0</v>
      </c>
      <c r="T170" s="157">
        <f>S170*H170</f>
        <v>0</v>
      </c>
      <c r="AR170" s="17" t="s">
        <v>103</v>
      </c>
      <c r="AT170" s="17" t="s">
        <v>202</v>
      </c>
      <c r="AU170" s="17" t="s">
        <v>99</v>
      </c>
      <c r="AY170" s="17" t="s">
        <v>198</v>
      </c>
      <c r="BE170" s="158">
        <f>IF(N170="základní",J170,0)</f>
        <v>0</v>
      </c>
      <c r="BF170" s="158">
        <f>IF(N170="snížená",J170,0)</f>
        <v>0</v>
      </c>
      <c r="BG170" s="158">
        <f>IF(N170="zákl. přenesená",J170,0)</f>
        <v>0</v>
      </c>
      <c r="BH170" s="158">
        <f>IF(N170="sníž. přenesená",J170,0)</f>
        <v>0</v>
      </c>
      <c r="BI170" s="158">
        <f>IF(N170="nulová",J170,0)</f>
        <v>0</v>
      </c>
      <c r="BJ170" s="17" t="s">
        <v>82</v>
      </c>
      <c r="BK170" s="158">
        <f>ROUND(I170*H170,2)</f>
        <v>0</v>
      </c>
      <c r="BL170" s="17" t="s">
        <v>103</v>
      </c>
      <c r="BM170" s="17" t="s">
        <v>304</v>
      </c>
    </row>
    <row r="171" spans="2:65" s="12" customFormat="1" ht="11.25">
      <c r="B171" s="159"/>
      <c r="D171" s="160" t="s">
        <v>207</v>
      </c>
      <c r="E171" s="161" t="s">
        <v>1</v>
      </c>
      <c r="F171" s="162" t="s">
        <v>305</v>
      </c>
      <c r="H171" s="163">
        <v>118.8</v>
      </c>
      <c r="I171" s="164"/>
      <c r="L171" s="159"/>
      <c r="M171" s="165"/>
      <c r="N171" s="166"/>
      <c r="O171" s="166"/>
      <c r="P171" s="166"/>
      <c r="Q171" s="166"/>
      <c r="R171" s="166"/>
      <c r="S171" s="166"/>
      <c r="T171" s="167"/>
      <c r="AT171" s="161" t="s">
        <v>207</v>
      </c>
      <c r="AU171" s="161" t="s">
        <v>99</v>
      </c>
      <c r="AV171" s="12" t="s">
        <v>84</v>
      </c>
      <c r="AW171" s="12" t="s">
        <v>36</v>
      </c>
      <c r="AX171" s="12" t="s">
        <v>82</v>
      </c>
      <c r="AY171" s="161" t="s">
        <v>198</v>
      </c>
    </row>
    <row r="172" spans="2:65" s="1" customFormat="1" ht="16.5" customHeight="1">
      <c r="B172" s="146"/>
      <c r="C172" s="147" t="s">
        <v>306</v>
      </c>
      <c r="D172" s="147" t="s">
        <v>202</v>
      </c>
      <c r="E172" s="148" t="s">
        <v>307</v>
      </c>
      <c r="F172" s="149" t="s">
        <v>308</v>
      </c>
      <c r="G172" s="150" t="s">
        <v>242</v>
      </c>
      <c r="H172" s="151">
        <v>91.8</v>
      </c>
      <c r="I172" s="152"/>
      <c r="J172" s="153">
        <f>ROUND(I172*H172,2)</f>
        <v>0</v>
      </c>
      <c r="K172" s="149" t="s">
        <v>211</v>
      </c>
      <c r="L172" s="31"/>
      <c r="M172" s="154" t="s">
        <v>1</v>
      </c>
      <c r="N172" s="155" t="s">
        <v>46</v>
      </c>
      <c r="O172" s="50"/>
      <c r="P172" s="156">
        <f>O172*H172</f>
        <v>0</v>
      </c>
      <c r="Q172" s="156">
        <v>8.4999999999999995E-4</v>
      </c>
      <c r="R172" s="156">
        <f>Q172*H172</f>
        <v>7.8029999999999988E-2</v>
      </c>
      <c r="S172" s="156">
        <v>0</v>
      </c>
      <c r="T172" s="157">
        <f>S172*H172</f>
        <v>0</v>
      </c>
      <c r="AR172" s="17" t="s">
        <v>103</v>
      </c>
      <c r="AT172" s="17" t="s">
        <v>202</v>
      </c>
      <c r="AU172" s="17" t="s">
        <v>99</v>
      </c>
      <c r="AY172" s="17" t="s">
        <v>198</v>
      </c>
      <c r="BE172" s="158">
        <f>IF(N172="základní",J172,0)</f>
        <v>0</v>
      </c>
      <c r="BF172" s="158">
        <f>IF(N172="snížená",J172,0)</f>
        <v>0</v>
      </c>
      <c r="BG172" s="158">
        <f>IF(N172="zákl. přenesená",J172,0)</f>
        <v>0</v>
      </c>
      <c r="BH172" s="158">
        <f>IF(N172="sníž. přenesená",J172,0)</f>
        <v>0</v>
      </c>
      <c r="BI172" s="158">
        <f>IF(N172="nulová",J172,0)</f>
        <v>0</v>
      </c>
      <c r="BJ172" s="17" t="s">
        <v>82</v>
      </c>
      <c r="BK172" s="158">
        <f>ROUND(I172*H172,2)</f>
        <v>0</v>
      </c>
      <c r="BL172" s="17" t="s">
        <v>103</v>
      </c>
      <c r="BM172" s="17" t="s">
        <v>309</v>
      </c>
    </row>
    <row r="173" spans="2:65" s="12" customFormat="1" ht="11.25">
      <c r="B173" s="159"/>
      <c r="D173" s="160" t="s">
        <v>207</v>
      </c>
      <c r="E173" s="161" t="s">
        <v>1</v>
      </c>
      <c r="F173" s="162" t="s">
        <v>310</v>
      </c>
      <c r="H173" s="163">
        <v>30.6</v>
      </c>
      <c r="I173" s="164"/>
      <c r="L173" s="159"/>
      <c r="M173" s="165"/>
      <c r="N173" s="166"/>
      <c r="O173" s="166"/>
      <c r="P173" s="166"/>
      <c r="Q173" s="166"/>
      <c r="R173" s="166"/>
      <c r="S173" s="166"/>
      <c r="T173" s="167"/>
      <c r="AT173" s="161" t="s">
        <v>207</v>
      </c>
      <c r="AU173" s="161" t="s">
        <v>99</v>
      </c>
      <c r="AV173" s="12" t="s">
        <v>84</v>
      </c>
      <c r="AW173" s="12" t="s">
        <v>36</v>
      </c>
      <c r="AX173" s="12" t="s">
        <v>75</v>
      </c>
      <c r="AY173" s="161" t="s">
        <v>198</v>
      </c>
    </row>
    <row r="174" spans="2:65" s="12" customFormat="1" ht="11.25">
      <c r="B174" s="159"/>
      <c r="D174" s="160" t="s">
        <v>207</v>
      </c>
      <c r="E174" s="161" t="s">
        <v>1</v>
      </c>
      <c r="F174" s="162" t="s">
        <v>311</v>
      </c>
      <c r="H174" s="163">
        <v>61.2</v>
      </c>
      <c r="I174" s="164"/>
      <c r="L174" s="159"/>
      <c r="M174" s="165"/>
      <c r="N174" s="166"/>
      <c r="O174" s="166"/>
      <c r="P174" s="166"/>
      <c r="Q174" s="166"/>
      <c r="R174" s="166"/>
      <c r="S174" s="166"/>
      <c r="T174" s="167"/>
      <c r="AT174" s="161" t="s">
        <v>207</v>
      </c>
      <c r="AU174" s="161" t="s">
        <v>99</v>
      </c>
      <c r="AV174" s="12" t="s">
        <v>84</v>
      </c>
      <c r="AW174" s="12" t="s">
        <v>36</v>
      </c>
      <c r="AX174" s="12" t="s">
        <v>75</v>
      </c>
      <c r="AY174" s="161" t="s">
        <v>198</v>
      </c>
    </row>
    <row r="175" spans="2:65" s="14" customFormat="1" ht="11.25">
      <c r="B175" s="175"/>
      <c r="D175" s="160" t="s">
        <v>207</v>
      </c>
      <c r="E175" s="176" t="s">
        <v>1</v>
      </c>
      <c r="F175" s="177" t="s">
        <v>227</v>
      </c>
      <c r="H175" s="178">
        <v>91.8</v>
      </c>
      <c r="I175" s="179"/>
      <c r="L175" s="175"/>
      <c r="M175" s="180"/>
      <c r="N175" s="181"/>
      <c r="O175" s="181"/>
      <c r="P175" s="181"/>
      <c r="Q175" s="181"/>
      <c r="R175" s="181"/>
      <c r="S175" s="181"/>
      <c r="T175" s="182"/>
      <c r="AT175" s="176" t="s">
        <v>207</v>
      </c>
      <c r="AU175" s="176" t="s">
        <v>99</v>
      </c>
      <c r="AV175" s="14" t="s">
        <v>103</v>
      </c>
      <c r="AW175" s="14" t="s">
        <v>36</v>
      </c>
      <c r="AX175" s="14" t="s">
        <v>82</v>
      </c>
      <c r="AY175" s="176" t="s">
        <v>198</v>
      </c>
    </row>
    <row r="176" spans="2:65" s="1" customFormat="1" ht="16.5" customHeight="1">
      <c r="B176" s="146"/>
      <c r="C176" s="147" t="s">
        <v>312</v>
      </c>
      <c r="D176" s="147" t="s">
        <v>202</v>
      </c>
      <c r="E176" s="148" t="s">
        <v>313</v>
      </c>
      <c r="F176" s="149" t="s">
        <v>314</v>
      </c>
      <c r="G176" s="150" t="s">
        <v>242</v>
      </c>
      <c r="H176" s="151">
        <v>91.8</v>
      </c>
      <c r="I176" s="152"/>
      <c r="J176" s="153">
        <f>ROUND(I176*H176,2)</f>
        <v>0</v>
      </c>
      <c r="K176" s="149" t="s">
        <v>211</v>
      </c>
      <c r="L176" s="31"/>
      <c r="M176" s="154" t="s">
        <v>1</v>
      </c>
      <c r="N176" s="155" t="s">
        <v>46</v>
      </c>
      <c r="O176" s="50"/>
      <c r="P176" s="156">
        <f>O176*H176</f>
        <v>0</v>
      </c>
      <c r="Q176" s="156">
        <v>0</v>
      </c>
      <c r="R176" s="156">
        <f>Q176*H176</f>
        <v>0</v>
      </c>
      <c r="S176" s="156">
        <v>0</v>
      </c>
      <c r="T176" s="157">
        <f>S176*H176</f>
        <v>0</v>
      </c>
      <c r="AR176" s="17" t="s">
        <v>103</v>
      </c>
      <c r="AT176" s="17" t="s">
        <v>202</v>
      </c>
      <c r="AU176" s="17" t="s">
        <v>99</v>
      </c>
      <c r="AY176" s="17" t="s">
        <v>198</v>
      </c>
      <c r="BE176" s="158">
        <f>IF(N176="základní",J176,0)</f>
        <v>0</v>
      </c>
      <c r="BF176" s="158">
        <f>IF(N176="snížená",J176,0)</f>
        <v>0</v>
      </c>
      <c r="BG176" s="158">
        <f>IF(N176="zákl. přenesená",J176,0)</f>
        <v>0</v>
      </c>
      <c r="BH176" s="158">
        <f>IF(N176="sníž. přenesená",J176,0)</f>
        <v>0</v>
      </c>
      <c r="BI176" s="158">
        <f>IF(N176="nulová",J176,0)</f>
        <v>0</v>
      </c>
      <c r="BJ176" s="17" t="s">
        <v>82</v>
      </c>
      <c r="BK176" s="158">
        <f>ROUND(I176*H176,2)</f>
        <v>0</v>
      </c>
      <c r="BL176" s="17" t="s">
        <v>103</v>
      </c>
      <c r="BM176" s="17" t="s">
        <v>315</v>
      </c>
    </row>
    <row r="177" spans="2:65" s="12" customFormat="1" ht="11.25">
      <c r="B177" s="159"/>
      <c r="D177" s="160" t="s">
        <v>207</v>
      </c>
      <c r="E177" s="161" t="s">
        <v>1</v>
      </c>
      <c r="F177" s="162" t="s">
        <v>316</v>
      </c>
      <c r="H177" s="163">
        <v>91.8</v>
      </c>
      <c r="I177" s="164"/>
      <c r="L177" s="159"/>
      <c r="M177" s="165"/>
      <c r="N177" s="166"/>
      <c r="O177" s="166"/>
      <c r="P177" s="166"/>
      <c r="Q177" s="166"/>
      <c r="R177" s="166"/>
      <c r="S177" s="166"/>
      <c r="T177" s="167"/>
      <c r="AT177" s="161" t="s">
        <v>207</v>
      </c>
      <c r="AU177" s="161" t="s">
        <v>99</v>
      </c>
      <c r="AV177" s="12" t="s">
        <v>84</v>
      </c>
      <c r="AW177" s="12" t="s">
        <v>36</v>
      </c>
      <c r="AX177" s="12" t="s">
        <v>82</v>
      </c>
      <c r="AY177" s="161" t="s">
        <v>198</v>
      </c>
    </row>
    <row r="178" spans="2:65" s="1" customFormat="1" ht="16.5" customHeight="1">
      <c r="B178" s="146"/>
      <c r="C178" s="147" t="s">
        <v>317</v>
      </c>
      <c r="D178" s="147" t="s">
        <v>202</v>
      </c>
      <c r="E178" s="148" t="s">
        <v>318</v>
      </c>
      <c r="F178" s="149" t="s">
        <v>319</v>
      </c>
      <c r="G178" s="150" t="s">
        <v>205</v>
      </c>
      <c r="H178" s="151">
        <v>80.775000000000006</v>
      </c>
      <c r="I178" s="152"/>
      <c r="J178" s="153">
        <f>ROUND(I178*H178,2)</f>
        <v>0</v>
      </c>
      <c r="K178" s="149" t="s">
        <v>211</v>
      </c>
      <c r="L178" s="31"/>
      <c r="M178" s="154" t="s">
        <v>1</v>
      </c>
      <c r="N178" s="155" t="s">
        <v>46</v>
      </c>
      <c r="O178" s="50"/>
      <c r="P178" s="156">
        <f>O178*H178</f>
        <v>0</v>
      </c>
      <c r="Q178" s="156">
        <v>0</v>
      </c>
      <c r="R178" s="156">
        <f>Q178*H178</f>
        <v>0</v>
      </c>
      <c r="S178" s="156">
        <v>0</v>
      </c>
      <c r="T178" s="157">
        <f>S178*H178</f>
        <v>0</v>
      </c>
      <c r="AR178" s="17" t="s">
        <v>103</v>
      </c>
      <c r="AT178" s="17" t="s">
        <v>202</v>
      </c>
      <c r="AU178" s="17" t="s">
        <v>99</v>
      </c>
      <c r="AY178" s="17" t="s">
        <v>198</v>
      </c>
      <c r="BE178" s="158">
        <f>IF(N178="základní",J178,0)</f>
        <v>0</v>
      </c>
      <c r="BF178" s="158">
        <f>IF(N178="snížená",J178,0)</f>
        <v>0</v>
      </c>
      <c r="BG178" s="158">
        <f>IF(N178="zákl. přenesená",J178,0)</f>
        <v>0</v>
      </c>
      <c r="BH178" s="158">
        <f>IF(N178="sníž. přenesená",J178,0)</f>
        <v>0</v>
      </c>
      <c r="BI178" s="158">
        <f>IF(N178="nulová",J178,0)</f>
        <v>0</v>
      </c>
      <c r="BJ178" s="17" t="s">
        <v>82</v>
      </c>
      <c r="BK178" s="158">
        <f>ROUND(I178*H178,2)</f>
        <v>0</v>
      </c>
      <c r="BL178" s="17" t="s">
        <v>103</v>
      </c>
      <c r="BM178" s="17" t="s">
        <v>320</v>
      </c>
    </row>
    <row r="179" spans="2:65" s="12" customFormat="1" ht="11.25">
      <c r="B179" s="159"/>
      <c r="D179" s="160" t="s">
        <v>207</v>
      </c>
      <c r="E179" s="161" t="s">
        <v>1</v>
      </c>
      <c r="F179" s="162" t="s">
        <v>321</v>
      </c>
      <c r="H179" s="163">
        <v>11.475</v>
      </c>
      <c r="I179" s="164"/>
      <c r="L179" s="159"/>
      <c r="M179" s="165"/>
      <c r="N179" s="166"/>
      <c r="O179" s="166"/>
      <c r="P179" s="166"/>
      <c r="Q179" s="166"/>
      <c r="R179" s="166"/>
      <c r="S179" s="166"/>
      <c r="T179" s="167"/>
      <c r="AT179" s="161" t="s">
        <v>207</v>
      </c>
      <c r="AU179" s="161" t="s">
        <v>99</v>
      </c>
      <c r="AV179" s="12" t="s">
        <v>84</v>
      </c>
      <c r="AW179" s="12" t="s">
        <v>36</v>
      </c>
      <c r="AX179" s="12" t="s">
        <v>75</v>
      </c>
      <c r="AY179" s="161" t="s">
        <v>198</v>
      </c>
    </row>
    <row r="180" spans="2:65" s="12" customFormat="1" ht="11.25">
      <c r="B180" s="159"/>
      <c r="D180" s="160" t="s">
        <v>207</v>
      </c>
      <c r="E180" s="161" t="s">
        <v>1</v>
      </c>
      <c r="F180" s="162" t="s">
        <v>225</v>
      </c>
      <c r="H180" s="163">
        <v>38.700000000000003</v>
      </c>
      <c r="I180" s="164"/>
      <c r="L180" s="159"/>
      <c r="M180" s="165"/>
      <c r="N180" s="166"/>
      <c r="O180" s="166"/>
      <c r="P180" s="166"/>
      <c r="Q180" s="166"/>
      <c r="R180" s="166"/>
      <c r="S180" s="166"/>
      <c r="T180" s="167"/>
      <c r="AT180" s="161" t="s">
        <v>207</v>
      </c>
      <c r="AU180" s="161" t="s">
        <v>99</v>
      </c>
      <c r="AV180" s="12" t="s">
        <v>84</v>
      </c>
      <c r="AW180" s="12" t="s">
        <v>36</v>
      </c>
      <c r="AX180" s="12" t="s">
        <v>75</v>
      </c>
      <c r="AY180" s="161" t="s">
        <v>198</v>
      </c>
    </row>
    <row r="181" spans="2:65" s="12" customFormat="1" ht="11.25">
      <c r="B181" s="159"/>
      <c r="D181" s="160" t="s">
        <v>207</v>
      </c>
      <c r="E181" s="161" t="s">
        <v>1</v>
      </c>
      <c r="F181" s="162" t="s">
        <v>322</v>
      </c>
      <c r="H181" s="163">
        <v>30.6</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4" customFormat="1" ht="11.25">
      <c r="B182" s="175"/>
      <c r="D182" s="160" t="s">
        <v>207</v>
      </c>
      <c r="E182" s="176" t="s">
        <v>1</v>
      </c>
      <c r="F182" s="177" t="s">
        <v>227</v>
      </c>
      <c r="H182" s="178">
        <v>80.775000000000006</v>
      </c>
      <c r="I182" s="179"/>
      <c r="L182" s="175"/>
      <c r="M182" s="180"/>
      <c r="N182" s="181"/>
      <c r="O182" s="181"/>
      <c r="P182" s="181"/>
      <c r="Q182" s="181"/>
      <c r="R182" s="181"/>
      <c r="S182" s="181"/>
      <c r="T182" s="182"/>
      <c r="AT182" s="176" t="s">
        <v>207</v>
      </c>
      <c r="AU182" s="176" t="s">
        <v>99</v>
      </c>
      <c r="AV182" s="14" t="s">
        <v>103</v>
      </c>
      <c r="AW182" s="14" t="s">
        <v>36</v>
      </c>
      <c r="AX182" s="14" t="s">
        <v>82</v>
      </c>
      <c r="AY182" s="176" t="s">
        <v>198</v>
      </c>
    </row>
    <row r="183" spans="2:65" s="1" customFormat="1" ht="16.5" customHeight="1">
      <c r="B183" s="146"/>
      <c r="C183" s="147" t="s">
        <v>323</v>
      </c>
      <c r="D183" s="147" t="s">
        <v>202</v>
      </c>
      <c r="E183" s="148" t="s">
        <v>324</v>
      </c>
      <c r="F183" s="149" t="s">
        <v>325</v>
      </c>
      <c r="G183" s="150" t="s">
        <v>205</v>
      </c>
      <c r="H183" s="151">
        <v>37.454999999999998</v>
      </c>
      <c r="I183" s="152"/>
      <c r="J183" s="153">
        <f>ROUND(I183*H183,2)</f>
        <v>0</v>
      </c>
      <c r="K183" s="149" t="s">
        <v>211</v>
      </c>
      <c r="L183" s="31"/>
      <c r="M183" s="154" t="s">
        <v>1</v>
      </c>
      <c r="N183" s="155" t="s">
        <v>46</v>
      </c>
      <c r="O183" s="50"/>
      <c r="P183" s="156">
        <f>O183*H183</f>
        <v>0</v>
      </c>
      <c r="Q183" s="156">
        <v>0</v>
      </c>
      <c r="R183" s="156">
        <f>Q183*H183</f>
        <v>0</v>
      </c>
      <c r="S183" s="156">
        <v>0</v>
      </c>
      <c r="T183" s="157">
        <f>S183*H183</f>
        <v>0</v>
      </c>
      <c r="AR183" s="17" t="s">
        <v>103</v>
      </c>
      <c r="AT183" s="17" t="s">
        <v>202</v>
      </c>
      <c r="AU183" s="17" t="s">
        <v>99</v>
      </c>
      <c r="AY183" s="17" t="s">
        <v>198</v>
      </c>
      <c r="BE183" s="158">
        <f>IF(N183="základní",J183,0)</f>
        <v>0</v>
      </c>
      <c r="BF183" s="158">
        <f>IF(N183="snížená",J183,0)</f>
        <v>0</v>
      </c>
      <c r="BG183" s="158">
        <f>IF(N183="zákl. přenesená",J183,0)</f>
        <v>0</v>
      </c>
      <c r="BH183" s="158">
        <f>IF(N183="sníž. přenesená",J183,0)</f>
        <v>0</v>
      </c>
      <c r="BI183" s="158">
        <f>IF(N183="nulová",J183,0)</f>
        <v>0</v>
      </c>
      <c r="BJ183" s="17" t="s">
        <v>82</v>
      </c>
      <c r="BK183" s="158">
        <f>ROUND(I183*H183,2)</f>
        <v>0</v>
      </c>
      <c r="BL183" s="17" t="s">
        <v>103</v>
      </c>
      <c r="BM183" s="17" t="s">
        <v>326</v>
      </c>
    </row>
    <row r="184" spans="2:65" s="12" customFormat="1" ht="11.25">
      <c r="B184" s="159"/>
      <c r="D184" s="160" t="s">
        <v>207</v>
      </c>
      <c r="E184" s="161" t="s">
        <v>1</v>
      </c>
      <c r="F184" s="162" t="s">
        <v>327</v>
      </c>
      <c r="H184" s="163">
        <v>10.455</v>
      </c>
      <c r="I184" s="164"/>
      <c r="L184" s="159"/>
      <c r="M184" s="165"/>
      <c r="N184" s="166"/>
      <c r="O184" s="166"/>
      <c r="P184" s="166"/>
      <c r="Q184" s="166"/>
      <c r="R184" s="166"/>
      <c r="S184" s="166"/>
      <c r="T184" s="167"/>
      <c r="AT184" s="161" t="s">
        <v>207</v>
      </c>
      <c r="AU184" s="161" t="s">
        <v>99</v>
      </c>
      <c r="AV184" s="12" t="s">
        <v>84</v>
      </c>
      <c r="AW184" s="12" t="s">
        <v>36</v>
      </c>
      <c r="AX184" s="12" t="s">
        <v>75</v>
      </c>
      <c r="AY184" s="161" t="s">
        <v>198</v>
      </c>
    </row>
    <row r="185" spans="2:65" s="12" customFormat="1" ht="11.25">
      <c r="B185" s="159"/>
      <c r="D185" s="160" t="s">
        <v>207</v>
      </c>
      <c r="E185" s="161" t="s">
        <v>1</v>
      </c>
      <c r="F185" s="162" t="s">
        <v>328</v>
      </c>
      <c r="H185" s="163">
        <v>27</v>
      </c>
      <c r="I185" s="164"/>
      <c r="L185" s="159"/>
      <c r="M185" s="165"/>
      <c r="N185" s="166"/>
      <c r="O185" s="166"/>
      <c r="P185" s="166"/>
      <c r="Q185" s="166"/>
      <c r="R185" s="166"/>
      <c r="S185" s="166"/>
      <c r="T185" s="167"/>
      <c r="AT185" s="161" t="s">
        <v>207</v>
      </c>
      <c r="AU185" s="161" t="s">
        <v>99</v>
      </c>
      <c r="AV185" s="12" t="s">
        <v>84</v>
      </c>
      <c r="AW185" s="12" t="s">
        <v>36</v>
      </c>
      <c r="AX185" s="12" t="s">
        <v>75</v>
      </c>
      <c r="AY185" s="161" t="s">
        <v>198</v>
      </c>
    </row>
    <row r="186" spans="2:65" s="14" customFormat="1" ht="11.25">
      <c r="B186" s="175"/>
      <c r="D186" s="160" t="s">
        <v>207</v>
      </c>
      <c r="E186" s="176" t="s">
        <v>1</v>
      </c>
      <c r="F186" s="177" t="s">
        <v>227</v>
      </c>
      <c r="H186" s="178">
        <v>37.454999999999998</v>
      </c>
      <c r="I186" s="179"/>
      <c r="L186" s="175"/>
      <c r="M186" s="180"/>
      <c r="N186" s="181"/>
      <c r="O186" s="181"/>
      <c r="P186" s="181"/>
      <c r="Q186" s="181"/>
      <c r="R186" s="181"/>
      <c r="S186" s="181"/>
      <c r="T186" s="182"/>
      <c r="AT186" s="176" t="s">
        <v>207</v>
      </c>
      <c r="AU186" s="176" t="s">
        <v>99</v>
      </c>
      <c r="AV186" s="14" t="s">
        <v>103</v>
      </c>
      <c r="AW186" s="14" t="s">
        <v>36</v>
      </c>
      <c r="AX186" s="14" t="s">
        <v>82</v>
      </c>
      <c r="AY186" s="176" t="s">
        <v>198</v>
      </c>
    </row>
    <row r="187" spans="2:65" s="1" customFormat="1" ht="16.5" customHeight="1">
      <c r="B187" s="146"/>
      <c r="C187" s="191" t="s">
        <v>7</v>
      </c>
      <c r="D187" s="191" t="s">
        <v>329</v>
      </c>
      <c r="E187" s="192" t="s">
        <v>330</v>
      </c>
      <c r="F187" s="193" t="s">
        <v>331</v>
      </c>
      <c r="G187" s="194" t="s">
        <v>236</v>
      </c>
      <c r="H187" s="195">
        <v>76.783000000000001</v>
      </c>
      <c r="I187" s="196"/>
      <c r="J187" s="197">
        <f>ROUND(I187*H187,2)</f>
        <v>0</v>
      </c>
      <c r="K187" s="193" t="s">
        <v>1</v>
      </c>
      <c r="L187" s="198"/>
      <c r="M187" s="199" t="s">
        <v>1</v>
      </c>
      <c r="N187" s="200" t="s">
        <v>46</v>
      </c>
      <c r="O187" s="50"/>
      <c r="P187" s="156">
        <f>O187*H187</f>
        <v>0</v>
      </c>
      <c r="Q187" s="156">
        <v>1</v>
      </c>
      <c r="R187" s="156">
        <f>Q187*H187</f>
        <v>76.783000000000001</v>
      </c>
      <c r="S187" s="156">
        <v>0</v>
      </c>
      <c r="T187" s="157">
        <f>S187*H187</f>
        <v>0</v>
      </c>
      <c r="AR187" s="17" t="s">
        <v>250</v>
      </c>
      <c r="AT187" s="17" t="s">
        <v>329</v>
      </c>
      <c r="AU187" s="17" t="s">
        <v>99</v>
      </c>
      <c r="AY187" s="17" t="s">
        <v>198</v>
      </c>
      <c r="BE187" s="158">
        <f>IF(N187="základní",J187,0)</f>
        <v>0</v>
      </c>
      <c r="BF187" s="158">
        <f>IF(N187="snížená",J187,0)</f>
        <v>0</v>
      </c>
      <c r="BG187" s="158">
        <f>IF(N187="zákl. přenesená",J187,0)</f>
        <v>0</v>
      </c>
      <c r="BH187" s="158">
        <f>IF(N187="sníž. přenesená",J187,0)</f>
        <v>0</v>
      </c>
      <c r="BI187" s="158">
        <f>IF(N187="nulová",J187,0)</f>
        <v>0</v>
      </c>
      <c r="BJ187" s="17" t="s">
        <v>82</v>
      </c>
      <c r="BK187" s="158">
        <f>ROUND(I187*H187,2)</f>
        <v>0</v>
      </c>
      <c r="BL187" s="17" t="s">
        <v>103</v>
      </c>
      <c r="BM187" s="17" t="s">
        <v>332</v>
      </c>
    </row>
    <row r="188" spans="2:65" s="13" customFormat="1" ht="11.25">
      <c r="B188" s="168"/>
      <c r="D188" s="160" t="s">
        <v>207</v>
      </c>
      <c r="E188" s="169" t="s">
        <v>1</v>
      </c>
      <c r="F188" s="170" t="s">
        <v>333</v>
      </c>
      <c r="H188" s="169" t="s">
        <v>1</v>
      </c>
      <c r="I188" s="171"/>
      <c r="L188" s="168"/>
      <c r="M188" s="172"/>
      <c r="N188" s="173"/>
      <c r="O188" s="173"/>
      <c r="P188" s="173"/>
      <c r="Q188" s="173"/>
      <c r="R188" s="173"/>
      <c r="S188" s="173"/>
      <c r="T188" s="174"/>
      <c r="AT188" s="169" t="s">
        <v>207</v>
      </c>
      <c r="AU188" s="169" t="s">
        <v>99</v>
      </c>
      <c r="AV188" s="13" t="s">
        <v>82</v>
      </c>
      <c r="AW188" s="13" t="s">
        <v>36</v>
      </c>
      <c r="AX188" s="13" t="s">
        <v>75</v>
      </c>
      <c r="AY188" s="169" t="s">
        <v>198</v>
      </c>
    </row>
    <row r="189" spans="2:65" s="12" customFormat="1" ht="11.25">
      <c r="B189" s="159"/>
      <c r="D189" s="160" t="s">
        <v>207</v>
      </c>
      <c r="E189" s="161" t="s">
        <v>1</v>
      </c>
      <c r="F189" s="162" t="s">
        <v>334</v>
      </c>
      <c r="H189" s="163">
        <v>21.433</v>
      </c>
      <c r="I189" s="164"/>
      <c r="L189" s="159"/>
      <c r="M189" s="165"/>
      <c r="N189" s="166"/>
      <c r="O189" s="166"/>
      <c r="P189" s="166"/>
      <c r="Q189" s="166"/>
      <c r="R189" s="166"/>
      <c r="S189" s="166"/>
      <c r="T189" s="167"/>
      <c r="AT189" s="161" t="s">
        <v>207</v>
      </c>
      <c r="AU189" s="161" t="s">
        <v>99</v>
      </c>
      <c r="AV189" s="12" t="s">
        <v>84</v>
      </c>
      <c r="AW189" s="12" t="s">
        <v>36</v>
      </c>
      <c r="AX189" s="12" t="s">
        <v>75</v>
      </c>
      <c r="AY189" s="161" t="s">
        <v>198</v>
      </c>
    </row>
    <row r="190" spans="2:65" s="12" customFormat="1" ht="11.25">
      <c r="B190" s="159"/>
      <c r="D190" s="160" t="s">
        <v>207</v>
      </c>
      <c r="E190" s="161" t="s">
        <v>1</v>
      </c>
      <c r="F190" s="162" t="s">
        <v>335</v>
      </c>
      <c r="H190" s="163">
        <v>55.35</v>
      </c>
      <c r="I190" s="164"/>
      <c r="L190" s="159"/>
      <c r="M190" s="165"/>
      <c r="N190" s="166"/>
      <c r="O190" s="166"/>
      <c r="P190" s="166"/>
      <c r="Q190" s="166"/>
      <c r="R190" s="166"/>
      <c r="S190" s="166"/>
      <c r="T190" s="167"/>
      <c r="AT190" s="161" t="s">
        <v>207</v>
      </c>
      <c r="AU190" s="161" t="s">
        <v>99</v>
      </c>
      <c r="AV190" s="12" t="s">
        <v>84</v>
      </c>
      <c r="AW190" s="12" t="s">
        <v>36</v>
      </c>
      <c r="AX190" s="12" t="s">
        <v>75</v>
      </c>
      <c r="AY190" s="161" t="s">
        <v>198</v>
      </c>
    </row>
    <row r="191" spans="2:65" s="14" customFormat="1" ht="11.25">
      <c r="B191" s="175"/>
      <c r="D191" s="160" t="s">
        <v>207</v>
      </c>
      <c r="E191" s="176" t="s">
        <v>1</v>
      </c>
      <c r="F191" s="177" t="s">
        <v>227</v>
      </c>
      <c r="H191" s="178">
        <v>76.783000000000001</v>
      </c>
      <c r="I191" s="179"/>
      <c r="L191" s="175"/>
      <c r="M191" s="180"/>
      <c r="N191" s="181"/>
      <c r="O191" s="181"/>
      <c r="P191" s="181"/>
      <c r="Q191" s="181"/>
      <c r="R191" s="181"/>
      <c r="S191" s="181"/>
      <c r="T191" s="182"/>
      <c r="AT191" s="176" t="s">
        <v>207</v>
      </c>
      <c r="AU191" s="176" t="s">
        <v>99</v>
      </c>
      <c r="AV191" s="14" t="s">
        <v>103</v>
      </c>
      <c r="AW191" s="14" t="s">
        <v>36</v>
      </c>
      <c r="AX191" s="14" t="s">
        <v>82</v>
      </c>
      <c r="AY191" s="176" t="s">
        <v>198</v>
      </c>
    </row>
    <row r="192" spans="2:65" s="11" customFormat="1" ht="20.85" customHeight="1">
      <c r="B192" s="133"/>
      <c r="D192" s="134" t="s">
        <v>74</v>
      </c>
      <c r="E192" s="144" t="s">
        <v>336</v>
      </c>
      <c r="F192" s="144" t="s">
        <v>337</v>
      </c>
      <c r="I192" s="136"/>
      <c r="J192" s="145">
        <f>BK192</f>
        <v>0</v>
      </c>
      <c r="L192" s="133"/>
      <c r="M192" s="138"/>
      <c r="N192" s="139"/>
      <c r="O192" s="139"/>
      <c r="P192" s="140">
        <f>SUM(P193:P196)</f>
        <v>0</v>
      </c>
      <c r="Q192" s="139"/>
      <c r="R192" s="140">
        <f>SUM(R193:R196)</f>
        <v>0</v>
      </c>
      <c r="S192" s="139"/>
      <c r="T192" s="141">
        <f>SUM(T193:T196)</f>
        <v>0</v>
      </c>
      <c r="AR192" s="134" t="s">
        <v>82</v>
      </c>
      <c r="AT192" s="142" t="s">
        <v>74</v>
      </c>
      <c r="AU192" s="142" t="s">
        <v>84</v>
      </c>
      <c r="AY192" s="134" t="s">
        <v>198</v>
      </c>
      <c r="BK192" s="143">
        <f>SUM(BK193:BK196)</f>
        <v>0</v>
      </c>
    </row>
    <row r="193" spans="2:65" s="1" customFormat="1" ht="16.5" customHeight="1">
      <c r="B193" s="146"/>
      <c r="C193" s="147" t="s">
        <v>338</v>
      </c>
      <c r="D193" s="147" t="s">
        <v>202</v>
      </c>
      <c r="E193" s="148" t="s">
        <v>339</v>
      </c>
      <c r="F193" s="149" t="s">
        <v>340</v>
      </c>
      <c r="G193" s="150" t="s">
        <v>205</v>
      </c>
      <c r="H193" s="151">
        <v>4.2</v>
      </c>
      <c r="I193" s="152"/>
      <c r="J193" s="153">
        <f>ROUND(I193*H193,2)</f>
        <v>0</v>
      </c>
      <c r="K193" s="149" t="s">
        <v>211</v>
      </c>
      <c r="L193" s="31"/>
      <c r="M193" s="154" t="s">
        <v>1</v>
      </c>
      <c r="N193" s="155" t="s">
        <v>46</v>
      </c>
      <c r="O193" s="50"/>
      <c r="P193" s="156">
        <f>O193*H193</f>
        <v>0</v>
      </c>
      <c r="Q193" s="156">
        <v>0</v>
      </c>
      <c r="R193" s="156">
        <f>Q193*H193</f>
        <v>0</v>
      </c>
      <c r="S193" s="156">
        <v>0</v>
      </c>
      <c r="T193" s="157">
        <f>S193*H193</f>
        <v>0</v>
      </c>
      <c r="AR193" s="17" t="s">
        <v>103</v>
      </c>
      <c r="AT193" s="17" t="s">
        <v>202</v>
      </c>
      <c r="AU193" s="17" t="s">
        <v>99</v>
      </c>
      <c r="AY193" s="17" t="s">
        <v>198</v>
      </c>
      <c r="BE193" s="158">
        <f>IF(N193="základní",J193,0)</f>
        <v>0</v>
      </c>
      <c r="BF193" s="158">
        <f>IF(N193="snížená",J193,0)</f>
        <v>0</v>
      </c>
      <c r="BG193" s="158">
        <f>IF(N193="zákl. přenesená",J193,0)</f>
        <v>0</v>
      </c>
      <c r="BH193" s="158">
        <f>IF(N193="sníž. přenesená",J193,0)</f>
        <v>0</v>
      </c>
      <c r="BI193" s="158">
        <f>IF(N193="nulová",J193,0)</f>
        <v>0</v>
      </c>
      <c r="BJ193" s="17" t="s">
        <v>82</v>
      </c>
      <c r="BK193" s="158">
        <f>ROUND(I193*H193,2)</f>
        <v>0</v>
      </c>
      <c r="BL193" s="17" t="s">
        <v>103</v>
      </c>
      <c r="BM193" s="17" t="s">
        <v>341</v>
      </c>
    </row>
    <row r="194" spans="2:65" s="13" customFormat="1" ht="11.25">
      <c r="B194" s="168"/>
      <c r="D194" s="160" t="s">
        <v>207</v>
      </c>
      <c r="E194" s="169" t="s">
        <v>1</v>
      </c>
      <c r="F194" s="170" t="s">
        <v>342</v>
      </c>
      <c r="H194" s="169" t="s">
        <v>1</v>
      </c>
      <c r="I194" s="171"/>
      <c r="L194" s="168"/>
      <c r="M194" s="172"/>
      <c r="N194" s="173"/>
      <c r="O194" s="173"/>
      <c r="P194" s="173"/>
      <c r="Q194" s="173"/>
      <c r="R194" s="173"/>
      <c r="S194" s="173"/>
      <c r="T194" s="174"/>
      <c r="AT194" s="169" t="s">
        <v>207</v>
      </c>
      <c r="AU194" s="169" t="s">
        <v>99</v>
      </c>
      <c r="AV194" s="13" t="s">
        <v>82</v>
      </c>
      <c r="AW194" s="13" t="s">
        <v>36</v>
      </c>
      <c r="AX194" s="13" t="s">
        <v>75</v>
      </c>
      <c r="AY194" s="169" t="s">
        <v>198</v>
      </c>
    </row>
    <row r="195" spans="2:65" s="13" customFormat="1" ht="11.25">
      <c r="B195" s="168"/>
      <c r="D195" s="160" t="s">
        <v>207</v>
      </c>
      <c r="E195" s="169" t="s">
        <v>1</v>
      </c>
      <c r="F195" s="170" t="s">
        <v>343</v>
      </c>
      <c r="H195" s="169" t="s">
        <v>1</v>
      </c>
      <c r="I195" s="171"/>
      <c r="L195" s="168"/>
      <c r="M195" s="172"/>
      <c r="N195" s="173"/>
      <c r="O195" s="173"/>
      <c r="P195" s="173"/>
      <c r="Q195" s="173"/>
      <c r="R195" s="173"/>
      <c r="S195" s="173"/>
      <c r="T195" s="174"/>
      <c r="AT195" s="169" t="s">
        <v>207</v>
      </c>
      <c r="AU195" s="169" t="s">
        <v>99</v>
      </c>
      <c r="AV195" s="13" t="s">
        <v>82</v>
      </c>
      <c r="AW195" s="13" t="s">
        <v>36</v>
      </c>
      <c r="AX195" s="13" t="s">
        <v>75</v>
      </c>
      <c r="AY195" s="169" t="s">
        <v>198</v>
      </c>
    </row>
    <row r="196" spans="2:65" s="12" customFormat="1" ht="11.25">
      <c r="B196" s="159"/>
      <c r="D196" s="160" t="s">
        <v>207</v>
      </c>
      <c r="E196" s="161" t="s">
        <v>1</v>
      </c>
      <c r="F196" s="162" t="s">
        <v>344</v>
      </c>
      <c r="H196" s="163">
        <v>4.2</v>
      </c>
      <c r="I196" s="164"/>
      <c r="L196" s="159"/>
      <c r="M196" s="165"/>
      <c r="N196" s="166"/>
      <c r="O196" s="166"/>
      <c r="P196" s="166"/>
      <c r="Q196" s="166"/>
      <c r="R196" s="166"/>
      <c r="S196" s="166"/>
      <c r="T196" s="167"/>
      <c r="AT196" s="161" t="s">
        <v>207</v>
      </c>
      <c r="AU196" s="161" t="s">
        <v>99</v>
      </c>
      <c r="AV196" s="12" t="s">
        <v>84</v>
      </c>
      <c r="AW196" s="12" t="s">
        <v>36</v>
      </c>
      <c r="AX196" s="12" t="s">
        <v>82</v>
      </c>
      <c r="AY196" s="161" t="s">
        <v>198</v>
      </c>
    </row>
    <row r="197" spans="2:65" s="11" customFormat="1" ht="20.85" customHeight="1">
      <c r="B197" s="133"/>
      <c r="D197" s="134" t="s">
        <v>74</v>
      </c>
      <c r="E197" s="144" t="s">
        <v>345</v>
      </c>
      <c r="F197" s="144" t="s">
        <v>346</v>
      </c>
      <c r="I197" s="136"/>
      <c r="J197" s="145">
        <f>BK197</f>
        <v>0</v>
      </c>
      <c r="L197" s="133"/>
      <c r="M197" s="138"/>
      <c r="N197" s="139"/>
      <c r="O197" s="139"/>
      <c r="P197" s="140">
        <f>SUM(P198:P218)</f>
        <v>0</v>
      </c>
      <c r="Q197" s="139"/>
      <c r="R197" s="140">
        <f>SUM(R198:R218)</f>
        <v>3.9000000000000005E-4</v>
      </c>
      <c r="S197" s="139"/>
      <c r="T197" s="141">
        <f>SUM(T198:T218)</f>
        <v>0</v>
      </c>
      <c r="AR197" s="134" t="s">
        <v>82</v>
      </c>
      <c r="AT197" s="142" t="s">
        <v>74</v>
      </c>
      <c r="AU197" s="142" t="s">
        <v>84</v>
      </c>
      <c r="AY197" s="134" t="s">
        <v>198</v>
      </c>
      <c r="BK197" s="143">
        <f>SUM(BK198:BK218)</f>
        <v>0</v>
      </c>
    </row>
    <row r="198" spans="2:65" s="1" customFormat="1" ht="16.5" customHeight="1">
      <c r="B198" s="146"/>
      <c r="C198" s="147" t="s">
        <v>347</v>
      </c>
      <c r="D198" s="147" t="s">
        <v>202</v>
      </c>
      <c r="E198" s="148" t="s">
        <v>348</v>
      </c>
      <c r="F198" s="149" t="s">
        <v>349</v>
      </c>
      <c r="G198" s="150" t="s">
        <v>242</v>
      </c>
      <c r="H198" s="151">
        <v>26</v>
      </c>
      <c r="I198" s="152"/>
      <c r="J198" s="153">
        <f>ROUND(I198*H198,2)</f>
        <v>0</v>
      </c>
      <c r="K198" s="149" t="s">
        <v>211</v>
      </c>
      <c r="L198" s="31"/>
      <c r="M198" s="154" t="s">
        <v>1</v>
      </c>
      <c r="N198" s="155" t="s">
        <v>46</v>
      </c>
      <c r="O198" s="50"/>
      <c r="P198" s="156">
        <f>O198*H198</f>
        <v>0</v>
      </c>
      <c r="Q198" s="156">
        <v>0</v>
      </c>
      <c r="R198" s="156">
        <f>Q198*H198</f>
        <v>0</v>
      </c>
      <c r="S198" s="156">
        <v>0</v>
      </c>
      <c r="T198" s="157">
        <f>S198*H198</f>
        <v>0</v>
      </c>
      <c r="AR198" s="17" t="s">
        <v>103</v>
      </c>
      <c r="AT198" s="17" t="s">
        <v>202</v>
      </c>
      <c r="AU198" s="17" t="s">
        <v>99</v>
      </c>
      <c r="AY198" s="17" t="s">
        <v>198</v>
      </c>
      <c r="BE198" s="158">
        <f>IF(N198="základní",J198,0)</f>
        <v>0</v>
      </c>
      <c r="BF198" s="158">
        <f>IF(N198="snížená",J198,0)</f>
        <v>0</v>
      </c>
      <c r="BG198" s="158">
        <f>IF(N198="zákl. přenesená",J198,0)</f>
        <v>0</v>
      </c>
      <c r="BH198" s="158">
        <f>IF(N198="sníž. přenesená",J198,0)</f>
        <v>0</v>
      </c>
      <c r="BI198" s="158">
        <f>IF(N198="nulová",J198,0)</f>
        <v>0</v>
      </c>
      <c r="BJ198" s="17" t="s">
        <v>82</v>
      </c>
      <c r="BK198" s="158">
        <f>ROUND(I198*H198,2)</f>
        <v>0</v>
      </c>
      <c r="BL198" s="17" t="s">
        <v>103</v>
      </c>
      <c r="BM198" s="17" t="s">
        <v>350</v>
      </c>
    </row>
    <row r="199" spans="2:65" s="12" customFormat="1" ht="11.25">
      <c r="B199" s="159"/>
      <c r="D199" s="160" t="s">
        <v>207</v>
      </c>
      <c r="E199" s="161" t="s">
        <v>1</v>
      </c>
      <c r="F199" s="162" t="s">
        <v>351</v>
      </c>
      <c r="H199" s="163">
        <v>26</v>
      </c>
      <c r="I199" s="164"/>
      <c r="L199" s="159"/>
      <c r="M199" s="165"/>
      <c r="N199" s="166"/>
      <c r="O199" s="166"/>
      <c r="P199" s="166"/>
      <c r="Q199" s="166"/>
      <c r="R199" s="166"/>
      <c r="S199" s="166"/>
      <c r="T199" s="167"/>
      <c r="AT199" s="161" t="s">
        <v>207</v>
      </c>
      <c r="AU199" s="161" t="s">
        <v>99</v>
      </c>
      <c r="AV199" s="12" t="s">
        <v>84</v>
      </c>
      <c r="AW199" s="12" t="s">
        <v>36</v>
      </c>
      <c r="AX199" s="12" t="s">
        <v>82</v>
      </c>
      <c r="AY199" s="161" t="s">
        <v>198</v>
      </c>
    </row>
    <row r="200" spans="2:65" s="1" customFormat="1" ht="16.5" customHeight="1">
      <c r="B200" s="146"/>
      <c r="C200" s="147" t="s">
        <v>352</v>
      </c>
      <c r="D200" s="147" t="s">
        <v>202</v>
      </c>
      <c r="E200" s="148" t="s">
        <v>353</v>
      </c>
      <c r="F200" s="149" t="s">
        <v>354</v>
      </c>
      <c r="G200" s="150" t="s">
        <v>242</v>
      </c>
      <c r="H200" s="151">
        <v>26</v>
      </c>
      <c r="I200" s="152"/>
      <c r="J200" s="153">
        <f>ROUND(I200*H200,2)</f>
        <v>0</v>
      </c>
      <c r="K200" s="149" t="s">
        <v>211</v>
      </c>
      <c r="L200" s="31"/>
      <c r="M200" s="154" t="s">
        <v>1</v>
      </c>
      <c r="N200" s="155" t="s">
        <v>46</v>
      </c>
      <c r="O200" s="50"/>
      <c r="P200" s="156">
        <f>O200*H200</f>
        <v>0</v>
      </c>
      <c r="Q200" s="156">
        <v>0</v>
      </c>
      <c r="R200" s="156">
        <f>Q200*H200</f>
        <v>0</v>
      </c>
      <c r="S200" s="156">
        <v>0</v>
      </c>
      <c r="T200" s="157">
        <f>S200*H200</f>
        <v>0</v>
      </c>
      <c r="AR200" s="17" t="s">
        <v>103</v>
      </c>
      <c r="AT200" s="17" t="s">
        <v>202</v>
      </c>
      <c r="AU200" s="17" t="s">
        <v>99</v>
      </c>
      <c r="AY200" s="17" t="s">
        <v>198</v>
      </c>
      <c r="BE200" s="158">
        <f>IF(N200="základní",J200,0)</f>
        <v>0</v>
      </c>
      <c r="BF200" s="158">
        <f>IF(N200="snížená",J200,0)</f>
        <v>0</v>
      </c>
      <c r="BG200" s="158">
        <f>IF(N200="zákl. přenesená",J200,0)</f>
        <v>0</v>
      </c>
      <c r="BH200" s="158">
        <f>IF(N200="sníž. přenesená",J200,0)</f>
        <v>0</v>
      </c>
      <c r="BI200" s="158">
        <f>IF(N200="nulová",J200,0)</f>
        <v>0</v>
      </c>
      <c r="BJ200" s="17" t="s">
        <v>82</v>
      </c>
      <c r="BK200" s="158">
        <f>ROUND(I200*H200,2)</f>
        <v>0</v>
      </c>
      <c r="BL200" s="17" t="s">
        <v>103</v>
      </c>
      <c r="BM200" s="17" t="s">
        <v>355</v>
      </c>
    </row>
    <row r="201" spans="2:65" s="12" customFormat="1" ht="11.25">
      <c r="B201" s="159"/>
      <c r="D201" s="160" t="s">
        <v>207</v>
      </c>
      <c r="E201" s="161" t="s">
        <v>1</v>
      </c>
      <c r="F201" s="162" t="s">
        <v>356</v>
      </c>
      <c r="H201" s="163">
        <v>26</v>
      </c>
      <c r="I201" s="164"/>
      <c r="L201" s="159"/>
      <c r="M201" s="165"/>
      <c r="N201" s="166"/>
      <c r="O201" s="166"/>
      <c r="P201" s="166"/>
      <c r="Q201" s="166"/>
      <c r="R201" s="166"/>
      <c r="S201" s="166"/>
      <c r="T201" s="167"/>
      <c r="AT201" s="161" t="s">
        <v>207</v>
      </c>
      <c r="AU201" s="161" t="s">
        <v>99</v>
      </c>
      <c r="AV201" s="12" t="s">
        <v>84</v>
      </c>
      <c r="AW201" s="12" t="s">
        <v>36</v>
      </c>
      <c r="AX201" s="12" t="s">
        <v>82</v>
      </c>
      <c r="AY201" s="161" t="s">
        <v>198</v>
      </c>
    </row>
    <row r="202" spans="2:65" s="1" customFormat="1" ht="16.5" customHeight="1">
      <c r="B202" s="146"/>
      <c r="C202" s="147" t="s">
        <v>357</v>
      </c>
      <c r="D202" s="147" t="s">
        <v>202</v>
      </c>
      <c r="E202" s="148" t="s">
        <v>358</v>
      </c>
      <c r="F202" s="149" t="s">
        <v>359</v>
      </c>
      <c r="G202" s="150" t="s">
        <v>242</v>
      </c>
      <c r="H202" s="151">
        <v>26</v>
      </c>
      <c r="I202" s="152"/>
      <c r="J202" s="153">
        <f>ROUND(I202*H202,2)</f>
        <v>0</v>
      </c>
      <c r="K202" s="149" t="s">
        <v>211</v>
      </c>
      <c r="L202" s="31"/>
      <c r="M202" s="154" t="s">
        <v>1</v>
      </c>
      <c r="N202" s="155" t="s">
        <v>46</v>
      </c>
      <c r="O202" s="50"/>
      <c r="P202" s="156">
        <f>O202*H202</f>
        <v>0</v>
      </c>
      <c r="Q202" s="156">
        <v>0</v>
      </c>
      <c r="R202" s="156">
        <f>Q202*H202</f>
        <v>0</v>
      </c>
      <c r="S202" s="156">
        <v>0</v>
      </c>
      <c r="T202" s="157">
        <f>S202*H202</f>
        <v>0</v>
      </c>
      <c r="AR202" s="17" t="s">
        <v>103</v>
      </c>
      <c r="AT202" s="17" t="s">
        <v>202</v>
      </c>
      <c r="AU202" s="17" t="s">
        <v>99</v>
      </c>
      <c r="AY202" s="17" t="s">
        <v>198</v>
      </c>
      <c r="BE202" s="158">
        <f>IF(N202="základní",J202,0)</f>
        <v>0</v>
      </c>
      <c r="BF202" s="158">
        <f>IF(N202="snížená",J202,0)</f>
        <v>0</v>
      </c>
      <c r="BG202" s="158">
        <f>IF(N202="zákl. přenesená",J202,0)</f>
        <v>0</v>
      </c>
      <c r="BH202" s="158">
        <f>IF(N202="sníž. přenesená",J202,0)</f>
        <v>0</v>
      </c>
      <c r="BI202" s="158">
        <f>IF(N202="nulová",J202,0)</f>
        <v>0</v>
      </c>
      <c r="BJ202" s="17" t="s">
        <v>82</v>
      </c>
      <c r="BK202" s="158">
        <f>ROUND(I202*H202,2)</f>
        <v>0</v>
      </c>
      <c r="BL202" s="17" t="s">
        <v>103</v>
      </c>
      <c r="BM202" s="17" t="s">
        <v>360</v>
      </c>
    </row>
    <row r="203" spans="2:65" s="12" customFormat="1" ht="11.25">
      <c r="B203" s="159"/>
      <c r="D203" s="160" t="s">
        <v>207</v>
      </c>
      <c r="E203" s="161" t="s">
        <v>1</v>
      </c>
      <c r="F203" s="162" t="s">
        <v>356</v>
      </c>
      <c r="H203" s="163">
        <v>26</v>
      </c>
      <c r="I203" s="164"/>
      <c r="L203" s="159"/>
      <c r="M203" s="165"/>
      <c r="N203" s="166"/>
      <c r="O203" s="166"/>
      <c r="P203" s="166"/>
      <c r="Q203" s="166"/>
      <c r="R203" s="166"/>
      <c r="S203" s="166"/>
      <c r="T203" s="167"/>
      <c r="AT203" s="161" t="s">
        <v>207</v>
      </c>
      <c r="AU203" s="161" t="s">
        <v>99</v>
      </c>
      <c r="AV203" s="12" t="s">
        <v>84</v>
      </c>
      <c r="AW203" s="12" t="s">
        <v>36</v>
      </c>
      <c r="AX203" s="12" t="s">
        <v>82</v>
      </c>
      <c r="AY203" s="161" t="s">
        <v>198</v>
      </c>
    </row>
    <row r="204" spans="2:65" s="1" customFormat="1" ht="16.5" customHeight="1">
      <c r="B204" s="146"/>
      <c r="C204" s="147" t="s">
        <v>361</v>
      </c>
      <c r="D204" s="147" t="s">
        <v>202</v>
      </c>
      <c r="E204" s="148" t="s">
        <v>362</v>
      </c>
      <c r="F204" s="149" t="s">
        <v>363</v>
      </c>
      <c r="G204" s="150" t="s">
        <v>242</v>
      </c>
      <c r="H204" s="151">
        <v>26</v>
      </c>
      <c r="I204" s="152"/>
      <c r="J204" s="153">
        <f>ROUND(I204*H204,2)</f>
        <v>0</v>
      </c>
      <c r="K204" s="149" t="s">
        <v>211</v>
      </c>
      <c r="L204" s="31"/>
      <c r="M204" s="154" t="s">
        <v>1</v>
      </c>
      <c r="N204" s="155" t="s">
        <v>46</v>
      </c>
      <c r="O204" s="50"/>
      <c r="P204" s="156">
        <f>O204*H204</f>
        <v>0</v>
      </c>
      <c r="Q204" s="156">
        <v>0</v>
      </c>
      <c r="R204" s="156">
        <f>Q204*H204</f>
        <v>0</v>
      </c>
      <c r="S204" s="156">
        <v>0</v>
      </c>
      <c r="T204" s="157">
        <f>S204*H204</f>
        <v>0</v>
      </c>
      <c r="AR204" s="17" t="s">
        <v>103</v>
      </c>
      <c r="AT204" s="17" t="s">
        <v>202</v>
      </c>
      <c r="AU204" s="17" t="s">
        <v>99</v>
      </c>
      <c r="AY204" s="17" t="s">
        <v>198</v>
      </c>
      <c r="BE204" s="158">
        <f>IF(N204="základní",J204,0)</f>
        <v>0</v>
      </c>
      <c r="BF204" s="158">
        <f>IF(N204="snížená",J204,0)</f>
        <v>0</v>
      </c>
      <c r="BG204" s="158">
        <f>IF(N204="zákl. přenesená",J204,0)</f>
        <v>0</v>
      </c>
      <c r="BH204" s="158">
        <f>IF(N204="sníž. přenesená",J204,0)</f>
        <v>0</v>
      </c>
      <c r="BI204" s="158">
        <f>IF(N204="nulová",J204,0)</f>
        <v>0</v>
      </c>
      <c r="BJ204" s="17" t="s">
        <v>82</v>
      </c>
      <c r="BK204" s="158">
        <f>ROUND(I204*H204,2)</f>
        <v>0</v>
      </c>
      <c r="BL204" s="17" t="s">
        <v>103</v>
      </c>
      <c r="BM204" s="17" t="s">
        <v>364</v>
      </c>
    </row>
    <row r="205" spans="2:65" s="13" customFormat="1" ht="11.25">
      <c r="B205" s="168"/>
      <c r="D205" s="160" t="s">
        <v>207</v>
      </c>
      <c r="E205" s="169" t="s">
        <v>1</v>
      </c>
      <c r="F205" s="170" t="s">
        <v>365</v>
      </c>
      <c r="H205" s="169" t="s">
        <v>1</v>
      </c>
      <c r="I205" s="171"/>
      <c r="L205" s="168"/>
      <c r="M205" s="172"/>
      <c r="N205" s="173"/>
      <c r="O205" s="173"/>
      <c r="P205" s="173"/>
      <c r="Q205" s="173"/>
      <c r="R205" s="173"/>
      <c r="S205" s="173"/>
      <c r="T205" s="174"/>
      <c r="AT205" s="169" t="s">
        <v>207</v>
      </c>
      <c r="AU205" s="169" t="s">
        <v>99</v>
      </c>
      <c r="AV205" s="13" t="s">
        <v>82</v>
      </c>
      <c r="AW205" s="13" t="s">
        <v>36</v>
      </c>
      <c r="AX205" s="13" t="s">
        <v>75</v>
      </c>
      <c r="AY205" s="169" t="s">
        <v>198</v>
      </c>
    </row>
    <row r="206" spans="2:65" s="12" customFormat="1" ht="11.25">
      <c r="B206" s="159"/>
      <c r="D206" s="160" t="s">
        <v>207</v>
      </c>
      <c r="E206" s="161" t="s">
        <v>1</v>
      </c>
      <c r="F206" s="162" t="s">
        <v>366</v>
      </c>
      <c r="H206" s="163">
        <v>26</v>
      </c>
      <c r="I206" s="164"/>
      <c r="L206" s="159"/>
      <c r="M206" s="165"/>
      <c r="N206" s="166"/>
      <c r="O206" s="166"/>
      <c r="P206" s="166"/>
      <c r="Q206" s="166"/>
      <c r="R206" s="166"/>
      <c r="S206" s="166"/>
      <c r="T206" s="167"/>
      <c r="AT206" s="161" t="s">
        <v>207</v>
      </c>
      <c r="AU206" s="161" t="s">
        <v>99</v>
      </c>
      <c r="AV206" s="12" t="s">
        <v>84</v>
      </c>
      <c r="AW206" s="12" t="s">
        <v>36</v>
      </c>
      <c r="AX206" s="12" t="s">
        <v>82</v>
      </c>
      <c r="AY206" s="161" t="s">
        <v>198</v>
      </c>
    </row>
    <row r="207" spans="2:65" s="1" customFormat="1" ht="16.5" customHeight="1">
      <c r="B207" s="146"/>
      <c r="C207" s="147" t="s">
        <v>367</v>
      </c>
      <c r="D207" s="147" t="s">
        <v>202</v>
      </c>
      <c r="E207" s="148" t="s">
        <v>368</v>
      </c>
      <c r="F207" s="149" t="s">
        <v>369</v>
      </c>
      <c r="G207" s="150" t="s">
        <v>242</v>
      </c>
      <c r="H207" s="151">
        <v>26</v>
      </c>
      <c r="I207" s="152"/>
      <c r="J207" s="153">
        <f>ROUND(I207*H207,2)</f>
        <v>0</v>
      </c>
      <c r="K207" s="149" t="s">
        <v>211</v>
      </c>
      <c r="L207" s="31"/>
      <c r="M207" s="154" t="s">
        <v>1</v>
      </c>
      <c r="N207" s="155" t="s">
        <v>46</v>
      </c>
      <c r="O207" s="50"/>
      <c r="P207" s="156">
        <f>O207*H207</f>
        <v>0</v>
      </c>
      <c r="Q207" s="156">
        <v>0</v>
      </c>
      <c r="R207" s="156">
        <f>Q207*H207</f>
        <v>0</v>
      </c>
      <c r="S207" s="156">
        <v>0</v>
      </c>
      <c r="T207" s="157">
        <f>S207*H207</f>
        <v>0</v>
      </c>
      <c r="AR207" s="17" t="s">
        <v>103</v>
      </c>
      <c r="AT207" s="17" t="s">
        <v>202</v>
      </c>
      <c r="AU207" s="17" t="s">
        <v>99</v>
      </c>
      <c r="AY207" s="17" t="s">
        <v>198</v>
      </c>
      <c r="BE207" s="158">
        <f>IF(N207="základní",J207,0)</f>
        <v>0</v>
      </c>
      <c r="BF207" s="158">
        <f>IF(N207="snížená",J207,0)</f>
        <v>0</v>
      </c>
      <c r="BG207" s="158">
        <f>IF(N207="zákl. přenesená",J207,0)</f>
        <v>0</v>
      </c>
      <c r="BH207" s="158">
        <f>IF(N207="sníž. přenesená",J207,0)</f>
        <v>0</v>
      </c>
      <c r="BI207" s="158">
        <f>IF(N207="nulová",J207,0)</f>
        <v>0</v>
      </c>
      <c r="BJ207" s="17" t="s">
        <v>82</v>
      </c>
      <c r="BK207" s="158">
        <f>ROUND(I207*H207,2)</f>
        <v>0</v>
      </c>
      <c r="BL207" s="17" t="s">
        <v>103</v>
      </c>
      <c r="BM207" s="17" t="s">
        <v>370</v>
      </c>
    </row>
    <row r="208" spans="2:65" s="12" customFormat="1" ht="11.25">
      <c r="B208" s="159"/>
      <c r="D208" s="160" t="s">
        <v>207</v>
      </c>
      <c r="E208" s="161" t="s">
        <v>1</v>
      </c>
      <c r="F208" s="162" t="s">
        <v>356</v>
      </c>
      <c r="H208" s="163">
        <v>26</v>
      </c>
      <c r="I208" s="164"/>
      <c r="L208" s="159"/>
      <c r="M208" s="165"/>
      <c r="N208" s="166"/>
      <c r="O208" s="166"/>
      <c r="P208" s="166"/>
      <c r="Q208" s="166"/>
      <c r="R208" s="166"/>
      <c r="S208" s="166"/>
      <c r="T208" s="167"/>
      <c r="AT208" s="161" t="s">
        <v>207</v>
      </c>
      <c r="AU208" s="161" t="s">
        <v>99</v>
      </c>
      <c r="AV208" s="12" t="s">
        <v>84</v>
      </c>
      <c r="AW208" s="12" t="s">
        <v>36</v>
      </c>
      <c r="AX208" s="12" t="s">
        <v>82</v>
      </c>
      <c r="AY208" s="161" t="s">
        <v>198</v>
      </c>
    </row>
    <row r="209" spans="2:65" s="1" customFormat="1" ht="16.5" customHeight="1">
      <c r="B209" s="146"/>
      <c r="C209" s="191" t="s">
        <v>371</v>
      </c>
      <c r="D209" s="191" t="s">
        <v>329</v>
      </c>
      <c r="E209" s="192" t="s">
        <v>372</v>
      </c>
      <c r="F209" s="193" t="s">
        <v>373</v>
      </c>
      <c r="G209" s="194" t="s">
        <v>374</v>
      </c>
      <c r="H209" s="195">
        <v>0.39</v>
      </c>
      <c r="I209" s="196"/>
      <c r="J209" s="197">
        <f>ROUND(I209*H209,2)</f>
        <v>0</v>
      </c>
      <c r="K209" s="193" t="s">
        <v>1</v>
      </c>
      <c r="L209" s="198"/>
      <c r="M209" s="199" t="s">
        <v>1</v>
      </c>
      <c r="N209" s="200" t="s">
        <v>46</v>
      </c>
      <c r="O209" s="50"/>
      <c r="P209" s="156">
        <f>O209*H209</f>
        <v>0</v>
      </c>
      <c r="Q209" s="156">
        <v>1E-3</v>
      </c>
      <c r="R209" s="156">
        <f>Q209*H209</f>
        <v>3.9000000000000005E-4</v>
      </c>
      <c r="S209" s="156">
        <v>0</v>
      </c>
      <c r="T209" s="157">
        <f>S209*H209</f>
        <v>0</v>
      </c>
      <c r="AR209" s="17" t="s">
        <v>250</v>
      </c>
      <c r="AT209" s="17" t="s">
        <v>329</v>
      </c>
      <c r="AU209" s="17" t="s">
        <v>99</v>
      </c>
      <c r="AY209" s="17" t="s">
        <v>198</v>
      </c>
      <c r="BE209" s="158">
        <f>IF(N209="základní",J209,0)</f>
        <v>0</v>
      </c>
      <c r="BF209" s="158">
        <f>IF(N209="snížená",J209,0)</f>
        <v>0</v>
      </c>
      <c r="BG209" s="158">
        <f>IF(N209="zákl. přenesená",J209,0)</f>
        <v>0</v>
      </c>
      <c r="BH209" s="158">
        <f>IF(N209="sníž. přenesená",J209,0)</f>
        <v>0</v>
      </c>
      <c r="BI209" s="158">
        <f>IF(N209="nulová",J209,0)</f>
        <v>0</v>
      </c>
      <c r="BJ209" s="17" t="s">
        <v>82</v>
      </c>
      <c r="BK209" s="158">
        <f>ROUND(I209*H209,2)</f>
        <v>0</v>
      </c>
      <c r="BL209" s="17" t="s">
        <v>103</v>
      </c>
      <c r="BM209" s="17" t="s">
        <v>375</v>
      </c>
    </row>
    <row r="210" spans="2:65" s="13" customFormat="1" ht="11.25">
      <c r="B210" s="168"/>
      <c r="D210" s="160" t="s">
        <v>207</v>
      </c>
      <c r="E210" s="169" t="s">
        <v>1</v>
      </c>
      <c r="F210" s="170" t="s">
        <v>376</v>
      </c>
      <c r="H210" s="169" t="s">
        <v>1</v>
      </c>
      <c r="I210" s="171"/>
      <c r="L210" s="168"/>
      <c r="M210" s="172"/>
      <c r="N210" s="173"/>
      <c r="O210" s="173"/>
      <c r="P210" s="173"/>
      <c r="Q210" s="173"/>
      <c r="R210" s="173"/>
      <c r="S210" s="173"/>
      <c r="T210" s="174"/>
      <c r="AT210" s="169" t="s">
        <v>207</v>
      </c>
      <c r="AU210" s="169" t="s">
        <v>99</v>
      </c>
      <c r="AV210" s="13" t="s">
        <v>82</v>
      </c>
      <c r="AW210" s="13" t="s">
        <v>36</v>
      </c>
      <c r="AX210" s="13" t="s">
        <v>75</v>
      </c>
      <c r="AY210" s="169" t="s">
        <v>198</v>
      </c>
    </row>
    <row r="211" spans="2:65" s="12" customFormat="1" ht="11.25">
      <c r="B211" s="159"/>
      <c r="D211" s="160" t="s">
        <v>207</v>
      </c>
      <c r="E211" s="161" t="s">
        <v>1</v>
      </c>
      <c r="F211" s="162" t="s">
        <v>377</v>
      </c>
      <c r="H211" s="163">
        <v>0.39</v>
      </c>
      <c r="I211" s="164"/>
      <c r="L211" s="159"/>
      <c r="M211" s="165"/>
      <c r="N211" s="166"/>
      <c r="O211" s="166"/>
      <c r="P211" s="166"/>
      <c r="Q211" s="166"/>
      <c r="R211" s="166"/>
      <c r="S211" s="166"/>
      <c r="T211" s="167"/>
      <c r="AT211" s="161" t="s">
        <v>207</v>
      </c>
      <c r="AU211" s="161" t="s">
        <v>99</v>
      </c>
      <c r="AV211" s="12" t="s">
        <v>84</v>
      </c>
      <c r="AW211" s="12" t="s">
        <v>36</v>
      </c>
      <c r="AX211" s="12" t="s">
        <v>82</v>
      </c>
      <c r="AY211" s="161" t="s">
        <v>198</v>
      </c>
    </row>
    <row r="212" spans="2:65" s="1" customFormat="1" ht="16.5" customHeight="1">
      <c r="B212" s="146"/>
      <c r="C212" s="147" t="s">
        <v>378</v>
      </c>
      <c r="D212" s="147" t="s">
        <v>202</v>
      </c>
      <c r="E212" s="148" t="s">
        <v>379</v>
      </c>
      <c r="F212" s="149" t="s">
        <v>380</v>
      </c>
      <c r="G212" s="150" t="s">
        <v>242</v>
      </c>
      <c r="H212" s="151">
        <v>26</v>
      </c>
      <c r="I212" s="152"/>
      <c r="J212" s="153">
        <f>ROUND(I212*H212,2)</f>
        <v>0</v>
      </c>
      <c r="K212" s="149" t="s">
        <v>211</v>
      </c>
      <c r="L212" s="31"/>
      <c r="M212" s="154" t="s">
        <v>1</v>
      </c>
      <c r="N212" s="155" t="s">
        <v>46</v>
      </c>
      <c r="O212" s="50"/>
      <c r="P212" s="156">
        <f>O212*H212</f>
        <v>0</v>
      </c>
      <c r="Q212" s="156">
        <v>0</v>
      </c>
      <c r="R212" s="156">
        <f>Q212*H212</f>
        <v>0</v>
      </c>
      <c r="S212" s="156">
        <v>0</v>
      </c>
      <c r="T212" s="157">
        <f>S212*H212</f>
        <v>0</v>
      </c>
      <c r="AR212" s="17" t="s">
        <v>103</v>
      </c>
      <c r="AT212" s="17" t="s">
        <v>202</v>
      </c>
      <c r="AU212" s="17" t="s">
        <v>99</v>
      </c>
      <c r="AY212" s="17" t="s">
        <v>198</v>
      </c>
      <c r="BE212" s="158">
        <f>IF(N212="základní",J212,0)</f>
        <v>0</v>
      </c>
      <c r="BF212" s="158">
        <f>IF(N212="snížená",J212,0)</f>
        <v>0</v>
      </c>
      <c r="BG212" s="158">
        <f>IF(N212="zákl. přenesená",J212,0)</f>
        <v>0</v>
      </c>
      <c r="BH212" s="158">
        <f>IF(N212="sníž. přenesená",J212,0)</f>
        <v>0</v>
      </c>
      <c r="BI212" s="158">
        <f>IF(N212="nulová",J212,0)</f>
        <v>0</v>
      </c>
      <c r="BJ212" s="17" t="s">
        <v>82</v>
      </c>
      <c r="BK212" s="158">
        <f>ROUND(I212*H212,2)</f>
        <v>0</v>
      </c>
      <c r="BL212" s="17" t="s">
        <v>103</v>
      </c>
      <c r="BM212" s="17" t="s">
        <v>381</v>
      </c>
    </row>
    <row r="213" spans="2:65" s="12" customFormat="1" ht="11.25">
      <c r="B213" s="159"/>
      <c r="D213" s="160" t="s">
        <v>207</v>
      </c>
      <c r="E213" s="161" t="s">
        <v>1</v>
      </c>
      <c r="F213" s="162" t="s">
        <v>366</v>
      </c>
      <c r="H213" s="163">
        <v>26</v>
      </c>
      <c r="I213" s="164"/>
      <c r="L213" s="159"/>
      <c r="M213" s="165"/>
      <c r="N213" s="166"/>
      <c r="O213" s="166"/>
      <c r="P213" s="166"/>
      <c r="Q213" s="166"/>
      <c r="R213" s="166"/>
      <c r="S213" s="166"/>
      <c r="T213" s="167"/>
      <c r="AT213" s="161" t="s">
        <v>207</v>
      </c>
      <c r="AU213" s="161" t="s">
        <v>99</v>
      </c>
      <c r="AV213" s="12" t="s">
        <v>84</v>
      </c>
      <c r="AW213" s="12" t="s">
        <v>36</v>
      </c>
      <c r="AX213" s="12" t="s">
        <v>82</v>
      </c>
      <c r="AY213" s="161" t="s">
        <v>198</v>
      </c>
    </row>
    <row r="214" spans="2:65" s="1" customFormat="1" ht="16.5" customHeight="1">
      <c r="B214" s="146"/>
      <c r="C214" s="147" t="s">
        <v>382</v>
      </c>
      <c r="D214" s="147" t="s">
        <v>202</v>
      </c>
      <c r="E214" s="148" t="s">
        <v>383</v>
      </c>
      <c r="F214" s="149" t="s">
        <v>384</v>
      </c>
      <c r="G214" s="150" t="s">
        <v>242</v>
      </c>
      <c r="H214" s="151">
        <v>26</v>
      </c>
      <c r="I214" s="152"/>
      <c r="J214" s="153">
        <f>ROUND(I214*H214,2)</f>
        <v>0</v>
      </c>
      <c r="K214" s="149" t="s">
        <v>211</v>
      </c>
      <c r="L214" s="31"/>
      <c r="M214" s="154" t="s">
        <v>1</v>
      </c>
      <c r="N214" s="155" t="s">
        <v>46</v>
      </c>
      <c r="O214" s="50"/>
      <c r="P214" s="156">
        <f>O214*H214</f>
        <v>0</v>
      </c>
      <c r="Q214" s="156">
        <v>0</v>
      </c>
      <c r="R214" s="156">
        <f>Q214*H214</f>
        <v>0</v>
      </c>
      <c r="S214" s="156">
        <v>0</v>
      </c>
      <c r="T214" s="157">
        <f>S214*H214</f>
        <v>0</v>
      </c>
      <c r="AR214" s="17" t="s">
        <v>103</v>
      </c>
      <c r="AT214" s="17" t="s">
        <v>202</v>
      </c>
      <c r="AU214" s="17" t="s">
        <v>99</v>
      </c>
      <c r="AY214" s="17" t="s">
        <v>198</v>
      </c>
      <c r="BE214" s="158">
        <f>IF(N214="základní",J214,0)</f>
        <v>0</v>
      </c>
      <c r="BF214" s="158">
        <f>IF(N214="snížená",J214,0)</f>
        <v>0</v>
      </c>
      <c r="BG214" s="158">
        <f>IF(N214="zákl. přenesená",J214,0)</f>
        <v>0</v>
      </c>
      <c r="BH214" s="158">
        <f>IF(N214="sníž. přenesená",J214,0)</f>
        <v>0</v>
      </c>
      <c r="BI214" s="158">
        <f>IF(N214="nulová",J214,0)</f>
        <v>0</v>
      </c>
      <c r="BJ214" s="17" t="s">
        <v>82</v>
      </c>
      <c r="BK214" s="158">
        <f>ROUND(I214*H214,2)</f>
        <v>0</v>
      </c>
      <c r="BL214" s="17" t="s">
        <v>103</v>
      </c>
      <c r="BM214" s="17" t="s">
        <v>385</v>
      </c>
    </row>
    <row r="215" spans="2:65" s="12" customFormat="1" ht="11.25">
      <c r="B215" s="159"/>
      <c r="D215" s="160" t="s">
        <v>207</v>
      </c>
      <c r="E215" s="161" t="s">
        <v>1</v>
      </c>
      <c r="F215" s="162" t="s">
        <v>366</v>
      </c>
      <c r="H215" s="163">
        <v>26</v>
      </c>
      <c r="I215" s="164"/>
      <c r="L215" s="159"/>
      <c r="M215" s="165"/>
      <c r="N215" s="166"/>
      <c r="O215" s="166"/>
      <c r="P215" s="166"/>
      <c r="Q215" s="166"/>
      <c r="R215" s="166"/>
      <c r="S215" s="166"/>
      <c r="T215" s="167"/>
      <c r="AT215" s="161" t="s">
        <v>207</v>
      </c>
      <c r="AU215" s="161" t="s">
        <v>99</v>
      </c>
      <c r="AV215" s="12" t="s">
        <v>84</v>
      </c>
      <c r="AW215" s="12" t="s">
        <v>36</v>
      </c>
      <c r="AX215" s="12" t="s">
        <v>82</v>
      </c>
      <c r="AY215" s="161" t="s">
        <v>198</v>
      </c>
    </row>
    <row r="216" spans="2:65" s="1" customFormat="1" ht="16.5" customHeight="1">
      <c r="B216" s="146"/>
      <c r="C216" s="147" t="s">
        <v>386</v>
      </c>
      <c r="D216" s="147" t="s">
        <v>202</v>
      </c>
      <c r="E216" s="148" t="s">
        <v>387</v>
      </c>
      <c r="F216" s="149" t="s">
        <v>388</v>
      </c>
      <c r="G216" s="150" t="s">
        <v>236</v>
      </c>
      <c r="H216" s="151">
        <v>1E-3</v>
      </c>
      <c r="I216" s="152"/>
      <c r="J216" s="153">
        <f>ROUND(I216*H216,2)</f>
        <v>0</v>
      </c>
      <c r="K216" s="149" t="s">
        <v>211</v>
      </c>
      <c r="L216" s="31"/>
      <c r="M216" s="154" t="s">
        <v>1</v>
      </c>
      <c r="N216" s="155" t="s">
        <v>46</v>
      </c>
      <c r="O216" s="50"/>
      <c r="P216" s="156">
        <f>O216*H216</f>
        <v>0</v>
      </c>
      <c r="Q216" s="156">
        <v>0</v>
      </c>
      <c r="R216" s="156">
        <f>Q216*H216</f>
        <v>0</v>
      </c>
      <c r="S216" s="156">
        <v>0</v>
      </c>
      <c r="T216" s="157">
        <f>S216*H216</f>
        <v>0</v>
      </c>
      <c r="AR216" s="17" t="s">
        <v>103</v>
      </c>
      <c r="AT216" s="17" t="s">
        <v>202</v>
      </c>
      <c r="AU216" s="17" t="s">
        <v>99</v>
      </c>
      <c r="AY216" s="17" t="s">
        <v>198</v>
      </c>
      <c r="BE216" s="158">
        <f>IF(N216="základní",J216,0)</f>
        <v>0</v>
      </c>
      <c r="BF216" s="158">
        <f>IF(N216="snížená",J216,0)</f>
        <v>0</v>
      </c>
      <c r="BG216" s="158">
        <f>IF(N216="zákl. přenesená",J216,0)</f>
        <v>0</v>
      </c>
      <c r="BH216" s="158">
        <f>IF(N216="sníž. přenesená",J216,0)</f>
        <v>0</v>
      </c>
      <c r="BI216" s="158">
        <f>IF(N216="nulová",J216,0)</f>
        <v>0</v>
      </c>
      <c r="BJ216" s="17" t="s">
        <v>82</v>
      </c>
      <c r="BK216" s="158">
        <f>ROUND(I216*H216,2)</f>
        <v>0</v>
      </c>
      <c r="BL216" s="17" t="s">
        <v>103</v>
      </c>
      <c r="BM216" s="17" t="s">
        <v>389</v>
      </c>
    </row>
    <row r="217" spans="2:65" s="13" customFormat="1" ht="11.25">
      <c r="B217" s="168"/>
      <c r="D217" s="160" t="s">
        <v>207</v>
      </c>
      <c r="E217" s="169" t="s">
        <v>1</v>
      </c>
      <c r="F217" s="170" t="s">
        <v>390</v>
      </c>
      <c r="H217" s="169" t="s">
        <v>1</v>
      </c>
      <c r="I217" s="171"/>
      <c r="L217" s="168"/>
      <c r="M217" s="172"/>
      <c r="N217" s="173"/>
      <c r="O217" s="173"/>
      <c r="P217" s="173"/>
      <c r="Q217" s="173"/>
      <c r="R217" s="173"/>
      <c r="S217" s="173"/>
      <c r="T217" s="174"/>
      <c r="AT217" s="169" t="s">
        <v>207</v>
      </c>
      <c r="AU217" s="169" t="s">
        <v>99</v>
      </c>
      <c r="AV217" s="13" t="s">
        <v>82</v>
      </c>
      <c r="AW217" s="13" t="s">
        <v>36</v>
      </c>
      <c r="AX217" s="13" t="s">
        <v>75</v>
      </c>
      <c r="AY217" s="169" t="s">
        <v>198</v>
      </c>
    </row>
    <row r="218" spans="2:65" s="12" customFormat="1" ht="11.25">
      <c r="B218" s="159"/>
      <c r="D218" s="160" t="s">
        <v>207</v>
      </c>
      <c r="E218" s="161" t="s">
        <v>1</v>
      </c>
      <c r="F218" s="162" t="s">
        <v>391</v>
      </c>
      <c r="H218" s="163">
        <v>1E-3</v>
      </c>
      <c r="I218" s="164"/>
      <c r="L218" s="159"/>
      <c r="M218" s="165"/>
      <c r="N218" s="166"/>
      <c r="O218" s="166"/>
      <c r="P218" s="166"/>
      <c r="Q218" s="166"/>
      <c r="R218" s="166"/>
      <c r="S218" s="166"/>
      <c r="T218" s="167"/>
      <c r="AT218" s="161" t="s">
        <v>207</v>
      </c>
      <c r="AU218" s="161" t="s">
        <v>99</v>
      </c>
      <c r="AV218" s="12" t="s">
        <v>84</v>
      </c>
      <c r="AW218" s="12" t="s">
        <v>36</v>
      </c>
      <c r="AX218" s="12" t="s">
        <v>82</v>
      </c>
      <c r="AY218" s="161" t="s">
        <v>198</v>
      </c>
    </row>
    <row r="219" spans="2:65" s="11" customFormat="1" ht="22.9" customHeight="1">
      <c r="B219" s="133"/>
      <c r="D219" s="134" t="s">
        <v>74</v>
      </c>
      <c r="E219" s="144" t="s">
        <v>228</v>
      </c>
      <c r="F219" s="144" t="s">
        <v>392</v>
      </c>
      <c r="I219" s="136"/>
      <c r="J219" s="145">
        <f>BK219</f>
        <v>0</v>
      </c>
      <c r="L219" s="133"/>
      <c r="M219" s="138"/>
      <c r="N219" s="139"/>
      <c r="O219" s="139"/>
      <c r="P219" s="140">
        <f>P220+P247+P262+P269</f>
        <v>0</v>
      </c>
      <c r="Q219" s="139"/>
      <c r="R219" s="140">
        <f>R220+R247+R262+R269</f>
        <v>807.6946999999999</v>
      </c>
      <c r="S219" s="139"/>
      <c r="T219" s="141">
        <f>T220+T247+T262+T269</f>
        <v>0</v>
      </c>
      <c r="AR219" s="134" t="s">
        <v>82</v>
      </c>
      <c r="AT219" s="142" t="s">
        <v>74</v>
      </c>
      <c r="AU219" s="142" t="s">
        <v>82</v>
      </c>
      <c r="AY219" s="134" t="s">
        <v>198</v>
      </c>
      <c r="BK219" s="143">
        <f>BK220+BK247+BK262+BK269</f>
        <v>0</v>
      </c>
    </row>
    <row r="220" spans="2:65" s="11" customFormat="1" ht="20.85" customHeight="1">
      <c r="B220" s="133"/>
      <c r="D220" s="134" t="s">
        <v>74</v>
      </c>
      <c r="E220" s="144" t="s">
        <v>393</v>
      </c>
      <c r="F220" s="144" t="s">
        <v>394</v>
      </c>
      <c r="I220" s="136"/>
      <c r="J220" s="145">
        <f>BK220</f>
        <v>0</v>
      </c>
      <c r="L220" s="133"/>
      <c r="M220" s="138"/>
      <c r="N220" s="139"/>
      <c r="O220" s="139"/>
      <c r="P220" s="140">
        <f>SUM(P221:P246)</f>
        <v>0</v>
      </c>
      <c r="Q220" s="139"/>
      <c r="R220" s="140">
        <f>SUM(R221:R246)</f>
        <v>785.39099999999996</v>
      </c>
      <c r="S220" s="139"/>
      <c r="T220" s="141">
        <f>SUM(T221:T246)</f>
        <v>0</v>
      </c>
      <c r="AR220" s="134" t="s">
        <v>82</v>
      </c>
      <c r="AT220" s="142" t="s">
        <v>74</v>
      </c>
      <c r="AU220" s="142" t="s">
        <v>84</v>
      </c>
      <c r="AY220" s="134" t="s">
        <v>198</v>
      </c>
      <c r="BK220" s="143">
        <f>SUM(BK221:BK246)</f>
        <v>0</v>
      </c>
    </row>
    <row r="221" spans="2:65" s="1" customFormat="1" ht="16.5" customHeight="1">
      <c r="B221" s="146"/>
      <c r="C221" s="147" t="s">
        <v>395</v>
      </c>
      <c r="D221" s="147" t="s">
        <v>202</v>
      </c>
      <c r="E221" s="148" t="s">
        <v>396</v>
      </c>
      <c r="F221" s="149" t="s">
        <v>397</v>
      </c>
      <c r="G221" s="150" t="s">
        <v>242</v>
      </c>
      <c r="H221" s="151">
        <v>1443.27</v>
      </c>
      <c r="I221" s="152"/>
      <c r="J221" s="153">
        <f>ROUND(I221*H221,2)</f>
        <v>0</v>
      </c>
      <c r="K221" s="149" t="s">
        <v>211</v>
      </c>
      <c r="L221" s="31"/>
      <c r="M221" s="154" t="s">
        <v>1</v>
      </c>
      <c r="N221" s="155" t="s">
        <v>46</v>
      </c>
      <c r="O221" s="50"/>
      <c r="P221" s="156">
        <f>O221*H221</f>
        <v>0</v>
      </c>
      <c r="Q221" s="156">
        <v>0</v>
      </c>
      <c r="R221" s="156">
        <f>Q221*H221</f>
        <v>0</v>
      </c>
      <c r="S221" s="156">
        <v>0</v>
      </c>
      <c r="T221" s="157">
        <f>S221*H221</f>
        <v>0</v>
      </c>
      <c r="AR221" s="17" t="s">
        <v>103</v>
      </c>
      <c r="AT221" s="17" t="s">
        <v>202</v>
      </c>
      <c r="AU221" s="17" t="s">
        <v>99</v>
      </c>
      <c r="AY221" s="17" t="s">
        <v>198</v>
      </c>
      <c r="BE221" s="158">
        <f>IF(N221="základní",J221,0)</f>
        <v>0</v>
      </c>
      <c r="BF221" s="158">
        <f>IF(N221="snížená",J221,0)</f>
        <v>0</v>
      </c>
      <c r="BG221" s="158">
        <f>IF(N221="zákl. přenesená",J221,0)</f>
        <v>0</v>
      </c>
      <c r="BH221" s="158">
        <f>IF(N221="sníž. přenesená",J221,0)</f>
        <v>0</v>
      </c>
      <c r="BI221" s="158">
        <f>IF(N221="nulová",J221,0)</f>
        <v>0</v>
      </c>
      <c r="BJ221" s="17" t="s">
        <v>82</v>
      </c>
      <c r="BK221" s="158">
        <f>ROUND(I221*H221,2)</f>
        <v>0</v>
      </c>
      <c r="BL221" s="17" t="s">
        <v>103</v>
      </c>
      <c r="BM221" s="17" t="s">
        <v>398</v>
      </c>
    </row>
    <row r="222" spans="2:65" s="13" customFormat="1" ht="11.25">
      <c r="B222" s="168"/>
      <c r="D222" s="160" t="s">
        <v>207</v>
      </c>
      <c r="E222" s="169" t="s">
        <v>1</v>
      </c>
      <c r="F222" s="170" t="s">
        <v>399</v>
      </c>
      <c r="H222" s="169" t="s">
        <v>1</v>
      </c>
      <c r="I222" s="171"/>
      <c r="L222" s="168"/>
      <c r="M222" s="172"/>
      <c r="N222" s="173"/>
      <c r="O222" s="173"/>
      <c r="P222" s="173"/>
      <c r="Q222" s="173"/>
      <c r="R222" s="173"/>
      <c r="S222" s="173"/>
      <c r="T222" s="174"/>
      <c r="AT222" s="169" t="s">
        <v>207</v>
      </c>
      <c r="AU222" s="169" t="s">
        <v>99</v>
      </c>
      <c r="AV222" s="13" t="s">
        <v>82</v>
      </c>
      <c r="AW222" s="13" t="s">
        <v>36</v>
      </c>
      <c r="AX222" s="13" t="s">
        <v>75</v>
      </c>
      <c r="AY222" s="169" t="s">
        <v>198</v>
      </c>
    </row>
    <row r="223" spans="2:65" s="12" customFormat="1" ht="11.25">
      <c r="B223" s="159"/>
      <c r="D223" s="160" t="s">
        <v>207</v>
      </c>
      <c r="E223" s="161" t="s">
        <v>1</v>
      </c>
      <c r="F223" s="162" t="s">
        <v>400</v>
      </c>
      <c r="H223" s="163">
        <v>1428.57</v>
      </c>
      <c r="I223" s="164"/>
      <c r="L223" s="159"/>
      <c r="M223" s="165"/>
      <c r="N223" s="166"/>
      <c r="O223" s="166"/>
      <c r="P223" s="166"/>
      <c r="Q223" s="166"/>
      <c r="R223" s="166"/>
      <c r="S223" s="166"/>
      <c r="T223" s="167"/>
      <c r="AT223" s="161" t="s">
        <v>207</v>
      </c>
      <c r="AU223" s="161" t="s">
        <v>99</v>
      </c>
      <c r="AV223" s="12" t="s">
        <v>84</v>
      </c>
      <c r="AW223" s="12" t="s">
        <v>36</v>
      </c>
      <c r="AX223" s="12" t="s">
        <v>75</v>
      </c>
      <c r="AY223" s="161" t="s">
        <v>198</v>
      </c>
    </row>
    <row r="224" spans="2:65" s="12" customFormat="1" ht="11.25">
      <c r="B224" s="159"/>
      <c r="D224" s="160" t="s">
        <v>207</v>
      </c>
      <c r="E224" s="161" t="s">
        <v>1</v>
      </c>
      <c r="F224" s="162" t="s">
        <v>401</v>
      </c>
      <c r="H224" s="163">
        <v>14.7</v>
      </c>
      <c r="I224" s="164"/>
      <c r="L224" s="159"/>
      <c r="M224" s="165"/>
      <c r="N224" s="166"/>
      <c r="O224" s="166"/>
      <c r="P224" s="166"/>
      <c r="Q224" s="166"/>
      <c r="R224" s="166"/>
      <c r="S224" s="166"/>
      <c r="T224" s="167"/>
      <c r="AT224" s="161" t="s">
        <v>207</v>
      </c>
      <c r="AU224" s="161" t="s">
        <v>99</v>
      </c>
      <c r="AV224" s="12" t="s">
        <v>84</v>
      </c>
      <c r="AW224" s="12" t="s">
        <v>36</v>
      </c>
      <c r="AX224" s="12" t="s">
        <v>75</v>
      </c>
      <c r="AY224" s="161" t="s">
        <v>198</v>
      </c>
    </row>
    <row r="225" spans="2:65" s="14" customFormat="1" ht="11.25">
      <c r="B225" s="175"/>
      <c r="D225" s="160" t="s">
        <v>207</v>
      </c>
      <c r="E225" s="176" t="s">
        <v>1</v>
      </c>
      <c r="F225" s="177" t="s">
        <v>227</v>
      </c>
      <c r="H225" s="178">
        <v>1443.27</v>
      </c>
      <c r="I225" s="179"/>
      <c r="L225" s="175"/>
      <c r="M225" s="180"/>
      <c r="N225" s="181"/>
      <c r="O225" s="181"/>
      <c r="P225" s="181"/>
      <c r="Q225" s="181"/>
      <c r="R225" s="181"/>
      <c r="S225" s="181"/>
      <c r="T225" s="182"/>
      <c r="AT225" s="176" t="s">
        <v>207</v>
      </c>
      <c r="AU225" s="176" t="s">
        <v>99</v>
      </c>
      <c r="AV225" s="14" t="s">
        <v>103</v>
      </c>
      <c r="AW225" s="14" t="s">
        <v>36</v>
      </c>
      <c r="AX225" s="14" t="s">
        <v>82</v>
      </c>
      <c r="AY225" s="176" t="s">
        <v>198</v>
      </c>
    </row>
    <row r="226" spans="2:65" s="1" customFormat="1" ht="16.5" customHeight="1">
      <c r="B226" s="146"/>
      <c r="C226" s="147" t="s">
        <v>402</v>
      </c>
      <c r="D226" s="147" t="s">
        <v>202</v>
      </c>
      <c r="E226" s="148" t="s">
        <v>403</v>
      </c>
      <c r="F226" s="149" t="s">
        <v>404</v>
      </c>
      <c r="G226" s="150" t="s">
        <v>242</v>
      </c>
      <c r="H226" s="151">
        <v>86.9</v>
      </c>
      <c r="I226" s="152"/>
      <c r="J226" s="153">
        <f>ROUND(I226*H226,2)</f>
        <v>0</v>
      </c>
      <c r="K226" s="149" t="s">
        <v>211</v>
      </c>
      <c r="L226" s="31"/>
      <c r="M226" s="154" t="s">
        <v>1</v>
      </c>
      <c r="N226" s="155" t="s">
        <v>46</v>
      </c>
      <c r="O226" s="50"/>
      <c r="P226" s="156">
        <f>O226*H226</f>
        <v>0</v>
      </c>
      <c r="Q226" s="156">
        <v>0</v>
      </c>
      <c r="R226" s="156">
        <f>Q226*H226</f>
        <v>0</v>
      </c>
      <c r="S226" s="156">
        <v>0</v>
      </c>
      <c r="T226" s="157">
        <f>S226*H226</f>
        <v>0</v>
      </c>
      <c r="AR226" s="17" t="s">
        <v>103</v>
      </c>
      <c r="AT226" s="17" t="s">
        <v>202</v>
      </c>
      <c r="AU226" s="17" t="s">
        <v>99</v>
      </c>
      <c r="AY226" s="17" t="s">
        <v>198</v>
      </c>
      <c r="BE226" s="158">
        <f>IF(N226="základní",J226,0)</f>
        <v>0</v>
      </c>
      <c r="BF226" s="158">
        <f>IF(N226="snížená",J226,0)</f>
        <v>0</v>
      </c>
      <c r="BG226" s="158">
        <f>IF(N226="zákl. přenesená",J226,0)</f>
        <v>0</v>
      </c>
      <c r="BH226" s="158">
        <f>IF(N226="sníž. přenesená",J226,0)</f>
        <v>0</v>
      </c>
      <c r="BI226" s="158">
        <f>IF(N226="nulová",J226,0)</f>
        <v>0</v>
      </c>
      <c r="BJ226" s="17" t="s">
        <v>82</v>
      </c>
      <c r="BK226" s="158">
        <f>ROUND(I226*H226,2)</f>
        <v>0</v>
      </c>
      <c r="BL226" s="17" t="s">
        <v>103</v>
      </c>
      <c r="BM226" s="17" t="s">
        <v>405</v>
      </c>
    </row>
    <row r="227" spans="2:65" s="13" customFormat="1" ht="11.25">
      <c r="B227" s="168"/>
      <c r="D227" s="160" t="s">
        <v>207</v>
      </c>
      <c r="E227" s="169" t="s">
        <v>1</v>
      </c>
      <c r="F227" s="170" t="s">
        <v>399</v>
      </c>
      <c r="H227" s="169" t="s">
        <v>1</v>
      </c>
      <c r="I227" s="171"/>
      <c r="L227" s="168"/>
      <c r="M227" s="172"/>
      <c r="N227" s="173"/>
      <c r="O227" s="173"/>
      <c r="P227" s="173"/>
      <c r="Q227" s="173"/>
      <c r="R227" s="173"/>
      <c r="S227" s="173"/>
      <c r="T227" s="174"/>
      <c r="AT227" s="169" t="s">
        <v>207</v>
      </c>
      <c r="AU227" s="169" t="s">
        <v>99</v>
      </c>
      <c r="AV227" s="13" t="s">
        <v>82</v>
      </c>
      <c r="AW227" s="13" t="s">
        <v>36</v>
      </c>
      <c r="AX227" s="13" t="s">
        <v>75</v>
      </c>
      <c r="AY227" s="169" t="s">
        <v>198</v>
      </c>
    </row>
    <row r="228" spans="2:65" s="12" customFormat="1" ht="11.25">
      <c r="B228" s="159"/>
      <c r="D228" s="160" t="s">
        <v>207</v>
      </c>
      <c r="E228" s="161" t="s">
        <v>1</v>
      </c>
      <c r="F228" s="162" t="s">
        <v>406</v>
      </c>
      <c r="H228" s="163">
        <v>71.400000000000006</v>
      </c>
      <c r="I228" s="164"/>
      <c r="L228" s="159"/>
      <c r="M228" s="165"/>
      <c r="N228" s="166"/>
      <c r="O228" s="166"/>
      <c r="P228" s="166"/>
      <c r="Q228" s="166"/>
      <c r="R228" s="166"/>
      <c r="S228" s="166"/>
      <c r="T228" s="167"/>
      <c r="AT228" s="161" t="s">
        <v>207</v>
      </c>
      <c r="AU228" s="161" t="s">
        <v>99</v>
      </c>
      <c r="AV228" s="12" t="s">
        <v>84</v>
      </c>
      <c r="AW228" s="12" t="s">
        <v>36</v>
      </c>
      <c r="AX228" s="12" t="s">
        <v>75</v>
      </c>
      <c r="AY228" s="161" t="s">
        <v>198</v>
      </c>
    </row>
    <row r="229" spans="2:65" s="13" customFormat="1" ht="11.25">
      <c r="B229" s="168"/>
      <c r="D229" s="160" t="s">
        <v>207</v>
      </c>
      <c r="E229" s="169" t="s">
        <v>1</v>
      </c>
      <c r="F229" s="170" t="s">
        <v>407</v>
      </c>
      <c r="H229" s="169" t="s">
        <v>1</v>
      </c>
      <c r="I229" s="171"/>
      <c r="L229" s="168"/>
      <c r="M229" s="172"/>
      <c r="N229" s="173"/>
      <c r="O229" s="173"/>
      <c r="P229" s="173"/>
      <c r="Q229" s="173"/>
      <c r="R229" s="173"/>
      <c r="S229" s="173"/>
      <c r="T229" s="174"/>
      <c r="AT229" s="169" t="s">
        <v>207</v>
      </c>
      <c r="AU229" s="169" t="s">
        <v>99</v>
      </c>
      <c r="AV229" s="13" t="s">
        <v>82</v>
      </c>
      <c r="AW229" s="13" t="s">
        <v>36</v>
      </c>
      <c r="AX229" s="13" t="s">
        <v>75</v>
      </c>
      <c r="AY229" s="169" t="s">
        <v>198</v>
      </c>
    </row>
    <row r="230" spans="2:65" s="12" customFormat="1" ht="11.25">
      <c r="B230" s="159"/>
      <c r="D230" s="160" t="s">
        <v>207</v>
      </c>
      <c r="E230" s="161" t="s">
        <v>1</v>
      </c>
      <c r="F230" s="162" t="s">
        <v>408</v>
      </c>
      <c r="H230" s="163">
        <v>15.5</v>
      </c>
      <c r="I230" s="164"/>
      <c r="L230" s="159"/>
      <c r="M230" s="165"/>
      <c r="N230" s="166"/>
      <c r="O230" s="166"/>
      <c r="P230" s="166"/>
      <c r="Q230" s="166"/>
      <c r="R230" s="166"/>
      <c r="S230" s="166"/>
      <c r="T230" s="167"/>
      <c r="AT230" s="161" t="s">
        <v>207</v>
      </c>
      <c r="AU230" s="161" t="s">
        <v>99</v>
      </c>
      <c r="AV230" s="12" t="s">
        <v>84</v>
      </c>
      <c r="AW230" s="12" t="s">
        <v>36</v>
      </c>
      <c r="AX230" s="12" t="s">
        <v>75</v>
      </c>
      <c r="AY230" s="161" t="s">
        <v>198</v>
      </c>
    </row>
    <row r="231" spans="2:65" s="14" customFormat="1" ht="11.25">
      <c r="B231" s="175"/>
      <c r="D231" s="160" t="s">
        <v>207</v>
      </c>
      <c r="E231" s="176" t="s">
        <v>1</v>
      </c>
      <c r="F231" s="177" t="s">
        <v>227</v>
      </c>
      <c r="H231" s="178">
        <v>86.9</v>
      </c>
      <c r="I231" s="179"/>
      <c r="L231" s="175"/>
      <c r="M231" s="180"/>
      <c r="N231" s="181"/>
      <c r="O231" s="181"/>
      <c r="P231" s="181"/>
      <c r="Q231" s="181"/>
      <c r="R231" s="181"/>
      <c r="S231" s="181"/>
      <c r="T231" s="182"/>
      <c r="AT231" s="176" t="s">
        <v>207</v>
      </c>
      <c r="AU231" s="176" t="s">
        <v>99</v>
      </c>
      <c r="AV231" s="14" t="s">
        <v>103</v>
      </c>
      <c r="AW231" s="14" t="s">
        <v>36</v>
      </c>
      <c r="AX231" s="14" t="s">
        <v>82</v>
      </c>
      <c r="AY231" s="176" t="s">
        <v>198</v>
      </c>
    </row>
    <row r="232" spans="2:65" s="1" customFormat="1" ht="16.5" customHeight="1">
      <c r="B232" s="146"/>
      <c r="C232" s="147" t="s">
        <v>409</v>
      </c>
      <c r="D232" s="147" t="s">
        <v>202</v>
      </c>
      <c r="E232" s="148" t="s">
        <v>410</v>
      </c>
      <c r="F232" s="149" t="s">
        <v>411</v>
      </c>
      <c r="G232" s="150" t="s">
        <v>242</v>
      </c>
      <c r="H232" s="151">
        <v>31.08</v>
      </c>
      <c r="I232" s="152"/>
      <c r="J232" s="153">
        <f>ROUND(I232*H232,2)</f>
        <v>0</v>
      </c>
      <c r="K232" s="149" t="s">
        <v>211</v>
      </c>
      <c r="L232" s="31"/>
      <c r="M232" s="154" t="s">
        <v>1</v>
      </c>
      <c r="N232" s="155" t="s">
        <v>46</v>
      </c>
      <c r="O232" s="50"/>
      <c r="P232" s="156">
        <f>O232*H232</f>
        <v>0</v>
      </c>
      <c r="Q232" s="156">
        <v>0</v>
      </c>
      <c r="R232" s="156">
        <f>Q232*H232</f>
        <v>0</v>
      </c>
      <c r="S232" s="156">
        <v>0</v>
      </c>
      <c r="T232" s="157">
        <f>S232*H232</f>
        <v>0</v>
      </c>
      <c r="AR232" s="17" t="s">
        <v>103</v>
      </c>
      <c r="AT232" s="17" t="s">
        <v>202</v>
      </c>
      <c r="AU232" s="17" t="s">
        <v>99</v>
      </c>
      <c r="AY232" s="17" t="s">
        <v>198</v>
      </c>
      <c r="BE232" s="158">
        <f>IF(N232="základní",J232,0)</f>
        <v>0</v>
      </c>
      <c r="BF232" s="158">
        <f>IF(N232="snížená",J232,0)</f>
        <v>0</v>
      </c>
      <c r="BG232" s="158">
        <f>IF(N232="zákl. přenesená",J232,0)</f>
        <v>0</v>
      </c>
      <c r="BH232" s="158">
        <f>IF(N232="sníž. přenesená",J232,0)</f>
        <v>0</v>
      </c>
      <c r="BI232" s="158">
        <f>IF(N232="nulová",J232,0)</f>
        <v>0</v>
      </c>
      <c r="BJ232" s="17" t="s">
        <v>82</v>
      </c>
      <c r="BK232" s="158">
        <f>ROUND(I232*H232,2)</f>
        <v>0</v>
      </c>
      <c r="BL232" s="17" t="s">
        <v>103</v>
      </c>
      <c r="BM232" s="17" t="s">
        <v>412</v>
      </c>
    </row>
    <row r="233" spans="2:65" s="13" customFormat="1" ht="11.25">
      <c r="B233" s="168"/>
      <c r="D233" s="160" t="s">
        <v>207</v>
      </c>
      <c r="E233" s="169" t="s">
        <v>1</v>
      </c>
      <c r="F233" s="170" t="s">
        <v>413</v>
      </c>
      <c r="H233" s="169" t="s">
        <v>1</v>
      </c>
      <c r="I233" s="171"/>
      <c r="L233" s="168"/>
      <c r="M233" s="172"/>
      <c r="N233" s="173"/>
      <c r="O233" s="173"/>
      <c r="P233" s="173"/>
      <c r="Q233" s="173"/>
      <c r="R233" s="173"/>
      <c r="S233" s="173"/>
      <c r="T233" s="174"/>
      <c r="AT233" s="169" t="s">
        <v>207</v>
      </c>
      <c r="AU233" s="169" t="s">
        <v>99</v>
      </c>
      <c r="AV233" s="13" t="s">
        <v>82</v>
      </c>
      <c r="AW233" s="13" t="s">
        <v>36</v>
      </c>
      <c r="AX233" s="13" t="s">
        <v>75</v>
      </c>
      <c r="AY233" s="169" t="s">
        <v>198</v>
      </c>
    </row>
    <row r="234" spans="2:65" s="12" customFormat="1" ht="11.25">
      <c r="B234" s="159"/>
      <c r="D234" s="160" t="s">
        <v>207</v>
      </c>
      <c r="E234" s="161" t="s">
        <v>1</v>
      </c>
      <c r="F234" s="162" t="s">
        <v>414</v>
      </c>
      <c r="H234" s="163">
        <v>31.08</v>
      </c>
      <c r="I234" s="164"/>
      <c r="L234" s="159"/>
      <c r="M234" s="165"/>
      <c r="N234" s="166"/>
      <c r="O234" s="166"/>
      <c r="P234" s="166"/>
      <c r="Q234" s="166"/>
      <c r="R234" s="166"/>
      <c r="S234" s="166"/>
      <c r="T234" s="167"/>
      <c r="AT234" s="161" t="s">
        <v>207</v>
      </c>
      <c r="AU234" s="161" t="s">
        <v>99</v>
      </c>
      <c r="AV234" s="12" t="s">
        <v>84</v>
      </c>
      <c r="AW234" s="12" t="s">
        <v>36</v>
      </c>
      <c r="AX234" s="12" t="s">
        <v>82</v>
      </c>
      <c r="AY234" s="161" t="s">
        <v>198</v>
      </c>
    </row>
    <row r="235" spans="2:65" s="1" customFormat="1" ht="16.5" customHeight="1">
      <c r="B235" s="146"/>
      <c r="C235" s="147" t="s">
        <v>415</v>
      </c>
      <c r="D235" s="147" t="s">
        <v>202</v>
      </c>
      <c r="E235" s="148" t="s">
        <v>416</v>
      </c>
      <c r="F235" s="149" t="s">
        <v>417</v>
      </c>
      <c r="G235" s="150" t="s">
        <v>242</v>
      </c>
      <c r="H235" s="151">
        <v>1579.53</v>
      </c>
      <c r="I235" s="152"/>
      <c r="J235" s="153">
        <f>ROUND(I235*H235,2)</f>
        <v>0</v>
      </c>
      <c r="K235" s="149" t="s">
        <v>211</v>
      </c>
      <c r="L235" s="31"/>
      <c r="M235" s="154" t="s">
        <v>1</v>
      </c>
      <c r="N235" s="155" t="s">
        <v>46</v>
      </c>
      <c r="O235" s="50"/>
      <c r="P235" s="156">
        <f>O235*H235</f>
        <v>0</v>
      </c>
      <c r="Q235" s="156">
        <v>0</v>
      </c>
      <c r="R235" s="156">
        <f>Q235*H235</f>
        <v>0</v>
      </c>
      <c r="S235" s="156">
        <v>0</v>
      </c>
      <c r="T235" s="157">
        <f>S235*H235</f>
        <v>0</v>
      </c>
      <c r="AR235" s="17" t="s">
        <v>103</v>
      </c>
      <c r="AT235" s="17" t="s">
        <v>202</v>
      </c>
      <c r="AU235" s="17" t="s">
        <v>99</v>
      </c>
      <c r="AY235" s="17" t="s">
        <v>198</v>
      </c>
      <c r="BE235" s="158">
        <f>IF(N235="základní",J235,0)</f>
        <v>0</v>
      </c>
      <c r="BF235" s="158">
        <f>IF(N235="snížená",J235,0)</f>
        <v>0</v>
      </c>
      <c r="BG235" s="158">
        <f>IF(N235="zákl. přenesená",J235,0)</f>
        <v>0</v>
      </c>
      <c r="BH235" s="158">
        <f>IF(N235="sníž. přenesená",J235,0)</f>
        <v>0</v>
      </c>
      <c r="BI235" s="158">
        <f>IF(N235="nulová",J235,0)</f>
        <v>0</v>
      </c>
      <c r="BJ235" s="17" t="s">
        <v>82</v>
      </c>
      <c r="BK235" s="158">
        <f>ROUND(I235*H235,2)</f>
        <v>0</v>
      </c>
      <c r="BL235" s="17" t="s">
        <v>103</v>
      </c>
      <c r="BM235" s="17" t="s">
        <v>418</v>
      </c>
    </row>
    <row r="236" spans="2:65" s="13" customFormat="1" ht="11.25">
      <c r="B236" s="168"/>
      <c r="D236" s="160" t="s">
        <v>207</v>
      </c>
      <c r="E236" s="169" t="s">
        <v>1</v>
      </c>
      <c r="F236" s="170" t="s">
        <v>419</v>
      </c>
      <c r="H236" s="169" t="s">
        <v>1</v>
      </c>
      <c r="I236" s="171"/>
      <c r="L236" s="168"/>
      <c r="M236" s="172"/>
      <c r="N236" s="173"/>
      <c r="O236" s="173"/>
      <c r="P236" s="173"/>
      <c r="Q236" s="173"/>
      <c r="R236" s="173"/>
      <c r="S236" s="173"/>
      <c r="T236" s="174"/>
      <c r="AT236" s="169" t="s">
        <v>207</v>
      </c>
      <c r="AU236" s="169" t="s">
        <v>99</v>
      </c>
      <c r="AV236" s="13" t="s">
        <v>82</v>
      </c>
      <c r="AW236" s="13" t="s">
        <v>36</v>
      </c>
      <c r="AX236" s="13" t="s">
        <v>75</v>
      </c>
      <c r="AY236" s="169" t="s">
        <v>198</v>
      </c>
    </row>
    <row r="237" spans="2:65" s="12" customFormat="1" ht="11.25">
      <c r="B237" s="159"/>
      <c r="D237" s="160" t="s">
        <v>207</v>
      </c>
      <c r="E237" s="161" t="s">
        <v>1</v>
      </c>
      <c r="F237" s="162" t="s">
        <v>420</v>
      </c>
      <c r="H237" s="163">
        <v>1428.57</v>
      </c>
      <c r="I237" s="164"/>
      <c r="L237" s="159"/>
      <c r="M237" s="165"/>
      <c r="N237" s="166"/>
      <c r="O237" s="166"/>
      <c r="P237" s="166"/>
      <c r="Q237" s="166"/>
      <c r="R237" s="166"/>
      <c r="S237" s="166"/>
      <c r="T237" s="167"/>
      <c r="AT237" s="161" t="s">
        <v>207</v>
      </c>
      <c r="AU237" s="161" t="s">
        <v>99</v>
      </c>
      <c r="AV237" s="12" t="s">
        <v>84</v>
      </c>
      <c r="AW237" s="12" t="s">
        <v>36</v>
      </c>
      <c r="AX237" s="12" t="s">
        <v>75</v>
      </c>
      <c r="AY237" s="161" t="s">
        <v>198</v>
      </c>
    </row>
    <row r="238" spans="2:65" s="12" customFormat="1" ht="11.25">
      <c r="B238" s="159"/>
      <c r="D238" s="160" t="s">
        <v>207</v>
      </c>
      <c r="E238" s="161" t="s">
        <v>1</v>
      </c>
      <c r="F238" s="162" t="s">
        <v>421</v>
      </c>
      <c r="H238" s="163">
        <v>150.96</v>
      </c>
      <c r="I238" s="164"/>
      <c r="L238" s="159"/>
      <c r="M238" s="165"/>
      <c r="N238" s="166"/>
      <c r="O238" s="166"/>
      <c r="P238" s="166"/>
      <c r="Q238" s="166"/>
      <c r="R238" s="166"/>
      <c r="S238" s="166"/>
      <c r="T238" s="167"/>
      <c r="AT238" s="161" t="s">
        <v>207</v>
      </c>
      <c r="AU238" s="161" t="s">
        <v>99</v>
      </c>
      <c r="AV238" s="12" t="s">
        <v>84</v>
      </c>
      <c r="AW238" s="12" t="s">
        <v>36</v>
      </c>
      <c r="AX238" s="12" t="s">
        <v>75</v>
      </c>
      <c r="AY238" s="161" t="s">
        <v>198</v>
      </c>
    </row>
    <row r="239" spans="2:65" s="14" customFormat="1" ht="11.25">
      <c r="B239" s="175"/>
      <c r="D239" s="160" t="s">
        <v>207</v>
      </c>
      <c r="E239" s="176" t="s">
        <v>1</v>
      </c>
      <c r="F239" s="177" t="s">
        <v>227</v>
      </c>
      <c r="H239" s="178">
        <v>1579.53</v>
      </c>
      <c r="I239" s="179"/>
      <c r="L239" s="175"/>
      <c r="M239" s="180"/>
      <c r="N239" s="181"/>
      <c r="O239" s="181"/>
      <c r="P239" s="181"/>
      <c r="Q239" s="181"/>
      <c r="R239" s="181"/>
      <c r="S239" s="181"/>
      <c r="T239" s="182"/>
      <c r="AT239" s="176" t="s">
        <v>207</v>
      </c>
      <c r="AU239" s="176" t="s">
        <v>99</v>
      </c>
      <c r="AV239" s="14" t="s">
        <v>103</v>
      </c>
      <c r="AW239" s="14" t="s">
        <v>36</v>
      </c>
      <c r="AX239" s="14" t="s">
        <v>82</v>
      </c>
      <c r="AY239" s="176" t="s">
        <v>198</v>
      </c>
    </row>
    <row r="240" spans="2:65" s="1" customFormat="1" ht="16.5" customHeight="1">
      <c r="B240" s="146"/>
      <c r="C240" s="191" t="s">
        <v>422</v>
      </c>
      <c r="D240" s="191" t="s">
        <v>329</v>
      </c>
      <c r="E240" s="192" t="s">
        <v>423</v>
      </c>
      <c r="F240" s="193" t="s">
        <v>424</v>
      </c>
      <c r="G240" s="194" t="s">
        <v>236</v>
      </c>
      <c r="H240" s="195">
        <v>785.39099999999996</v>
      </c>
      <c r="I240" s="196"/>
      <c r="J240" s="197">
        <f>ROUND(I240*H240,2)</f>
        <v>0</v>
      </c>
      <c r="K240" s="193" t="s">
        <v>211</v>
      </c>
      <c r="L240" s="198"/>
      <c r="M240" s="199" t="s">
        <v>1</v>
      </c>
      <c r="N240" s="200" t="s">
        <v>46</v>
      </c>
      <c r="O240" s="50"/>
      <c r="P240" s="156">
        <f>O240*H240</f>
        <v>0</v>
      </c>
      <c r="Q240" s="156">
        <v>1</v>
      </c>
      <c r="R240" s="156">
        <f>Q240*H240</f>
        <v>785.39099999999996</v>
      </c>
      <c r="S240" s="156">
        <v>0</v>
      </c>
      <c r="T240" s="157">
        <f>S240*H240</f>
        <v>0</v>
      </c>
      <c r="AR240" s="17" t="s">
        <v>250</v>
      </c>
      <c r="AT240" s="17" t="s">
        <v>329</v>
      </c>
      <c r="AU240" s="17" t="s">
        <v>99</v>
      </c>
      <c r="AY240" s="17" t="s">
        <v>198</v>
      </c>
      <c r="BE240" s="158">
        <f>IF(N240="základní",J240,0)</f>
        <v>0</v>
      </c>
      <c r="BF240" s="158">
        <f>IF(N240="snížená",J240,0)</f>
        <v>0</v>
      </c>
      <c r="BG240" s="158">
        <f>IF(N240="zákl. přenesená",J240,0)</f>
        <v>0</v>
      </c>
      <c r="BH240" s="158">
        <f>IF(N240="sníž. přenesená",J240,0)</f>
        <v>0</v>
      </c>
      <c r="BI240" s="158">
        <f>IF(N240="nulová",J240,0)</f>
        <v>0</v>
      </c>
      <c r="BJ240" s="17" t="s">
        <v>82</v>
      </c>
      <c r="BK240" s="158">
        <f>ROUND(I240*H240,2)</f>
        <v>0</v>
      </c>
      <c r="BL240" s="17" t="s">
        <v>103</v>
      </c>
      <c r="BM240" s="17" t="s">
        <v>425</v>
      </c>
    </row>
    <row r="241" spans="2:65" s="13" customFormat="1" ht="11.25">
      <c r="B241" s="168"/>
      <c r="D241" s="160" t="s">
        <v>207</v>
      </c>
      <c r="E241" s="169" t="s">
        <v>1</v>
      </c>
      <c r="F241" s="170" t="s">
        <v>426</v>
      </c>
      <c r="H241" s="169" t="s">
        <v>1</v>
      </c>
      <c r="I241" s="171"/>
      <c r="L241" s="168"/>
      <c r="M241" s="172"/>
      <c r="N241" s="173"/>
      <c r="O241" s="173"/>
      <c r="P241" s="173"/>
      <c r="Q241" s="173"/>
      <c r="R241" s="173"/>
      <c r="S241" s="173"/>
      <c r="T241" s="174"/>
      <c r="AT241" s="169" t="s">
        <v>207</v>
      </c>
      <c r="AU241" s="169" t="s">
        <v>99</v>
      </c>
      <c r="AV241" s="13" t="s">
        <v>82</v>
      </c>
      <c r="AW241" s="13" t="s">
        <v>36</v>
      </c>
      <c r="AX241" s="13" t="s">
        <v>75</v>
      </c>
      <c r="AY241" s="169" t="s">
        <v>198</v>
      </c>
    </row>
    <row r="242" spans="2:65" s="12" customFormat="1" ht="11.25">
      <c r="B242" s="159"/>
      <c r="D242" s="160" t="s">
        <v>207</v>
      </c>
      <c r="E242" s="161" t="s">
        <v>1</v>
      </c>
      <c r="F242" s="162" t="s">
        <v>427</v>
      </c>
      <c r="H242" s="163">
        <v>11.422000000000001</v>
      </c>
      <c r="I242" s="164"/>
      <c r="L242" s="159"/>
      <c r="M242" s="165"/>
      <c r="N242" s="166"/>
      <c r="O242" s="166"/>
      <c r="P242" s="166"/>
      <c r="Q242" s="166"/>
      <c r="R242" s="166"/>
      <c r="S242" s="166"/>
      <c r="T242" s="167"/>
      <c r="AT242" s="161" t="s">
        <v>207</v>
      </c>
      <c r="AU242" s="161" t="s">
        <v>99</v>
      </c>
      <c r="AV242" s="12" t="s">
        <v>84</v>
      </c>
      <c r="AW242" s="12" t="s">
        <v>36</v>
      </c>
      <c r="AX242" s="12" t="s">
        <v>75</v>
      </c>
      <c r="AY242" s="161" t="s">
        <v>198</v>
      </c>
    </row>
    <row r="243" spans="2:65" s="13" customFormat="1" ht="11.25">
      <c r="B243" s="168"/>
      <c r="D243" s="160" t="s">
        <v>207</v>
      </c>
      <c r="E243" s="169" t="s">
        <v>1</v>
      </c>
      <c r="F243" s="170" t="s">
        <v>428</v>
      </c>
      <c r="H243" s="169" t="s">
        <v>1</v>
      </c>
      <c r="I243" s="171"/>
      <c r="L243" s="168"/>
      <c r="M243" s="172"/>
      <c r="N243" s="173"/>
      <c r="O243" s="173"/>
      <c r="P243" s="173"/>
      <c r="Q243" s="173"/>
      <c r="R243" s="173"/>
      <c r="S243" s="173"/>
      <c r="T243" s="174"/>
      <c r="AT243" s="169" t="s">
        <v>207</v>
      </c>
      <c r="AU243" s="169" t="s">
        <v>99</v>
      </c>
      <c r="AV243" s="13" t="s">
        <v>82</v>
      </c>
      <c r="AW243" s="13" t="s">
        <v>36</v>
      </c>
      <c r="AX243" s="13" t="s">
        <v>75</v>
      </c>
      <c r="AY243" s="169" t="s">
        <v>198</v>
      </c>
    </row>
    <row r="244" spans="2:65" s="12" customFormat="1" ht="11.25">
      <c r="B244" s="159"/>
      <c r="D244" s="160" t="s">
        <v>207</v>
      </c>
      <c r="E244" s="161" t="s">
        <v>1</v>
      </c>
      <c r="F244" s="162" t="s">
        <v>429</v>
      </c>
      <c r="H244" s="163">
        <v>699.99900000000002</v>
      </c>
      <c r="I244" s="164"/>
      <c r="L244" s="159"/>
      <c r="M244" s="165"/>
      <c r="N244" s="166"/>
      <c r="O244" s="166"/>
      <c r="P244" s="166"/>
      <c r="Q244" s="166"/>
      <c r="R244" s="166"/>
      <c r="S244" s="166"/>
      <c r="T244" s="167"/>
      <c r="AT244" s="161" t="s">
        <v>207</v>
      </c>
      <c r="AU244" s="161" t="s">
        <v>99</v>
      </c>
      <c r="AV244" s="12" t="s">
        <v>84</v>
      </c>
      <c r="AW244" s="12" t="s">
        <v>36</v>
      </c>
      <c r="AX244" s="12" t="s">
        <v>75</v>
      </c>
      <c r="AY244" s="161" t="s">
        <v>198</v>
      </c>
    </row>
    <row r="245" spans="2:65" s="12" customFormat="1" ht="11.25">
      <c r="B245" s="159"/>
      <c r="D245" s="160" t="s">
        <v>207</v>
      </c>
      <c r="E245" s="161" t="s">
        <v>1</v>
      </c>
      <c r="F245" s="162" t="s">
        <v>430</v>
      </c>
      <c r="H245" s="163">
        <v>73.97</v>
      </c>
      <c r="I245" s="164"/>
      <c r="L245" s="159"/>
      <c r="M245" s="165"/>
      <c r="N245" s="166"/>
      <c r="O245" s="166"/>
      <c r="P245" s="166"/>
      <c r="Q245" s="166"/>
      <c r="R245" s="166"/>
      <c r="S245" s="166"/>
      <c r="T245" s="167"/>
      <c r="AT245" s="161" t="s">
        <v>207</v>
      </c>
      <c r="AU245" s="161" t="s">
        <v>99</v>
      </c>
      <c r="AV245" s="12" t="s">
        <v>84</v>
      </c>
      <c r="AW245" s="12" t="s">
        <v>36</v>
      </c>
      <c r="AX245" s="12" t="s">
        <v>75</v>
      </c>
      <c r="AY245" s="161" t="s">
        <v>198</v>
      </c>
    </row>
    <row r="246" spans="2:65" s="14" customFormat="1" ht="11.25">
      <c r="B246" s="175"/>
      <c r="D246" s="160" t="s">
        <v>207</v>
      </c>
      <c r="E246" s="176" t="s">
        <v>1</v>
      </c>
      <c r="F246" s="177" t="s">
        <v>227</v>
      </c>
      <c r="H246" s="178">
        <v>785.39099999999996</v>
      </c>
      <c r="I246" s="179"/>
      <c r="L246" s="175"/>
      <c r="M246" s="180"/>
      <c r="N246" s="181"/>
      <c r="O246" s="181"/>
      <c r="P246" s="181"/>
      <c r="Q246" s="181"/>
      <c r="R246" s="181"/>
      <c r="S246" s="181"/>
      <c r="T246" s="182"/>
      <c r="AT246" s="176" t="s">
        <v>207</v>
      </c>
      <c r="AU246" s="176" t="s">
        <v>99</v>
      </c>
      <c r="AV246" s="14" t="s">
        <v>103</v>
      </c>
      <c r="AW246" s="14" t="s">
        <v>36</v>
      </c>
      <c r="AX246" s="14" t="s">
        <v>82</v>
      </c>
      <c r="AY246" s="176" t="s">
        <v>198</v>
      </c>
    </row>
    <row r="247" spans="2:65" s="11" customFormat="1" ht="20.85" customHeight="1">
      <c r="B247" s="133"/>
      <c r="D247" s="134" t="s">
        <v>74</v>
      </c>
      <c r="E247" s="144" t="s">
        <v>431</v>
      </c>
      <c r="F247" s="144" t="s">
        <v>432</v>
      </c>
      <c r="I247" s="136"/>
      <c r="J247" s="145">
        <f>BK247</f>
        <v>0</v>
      </c>
      <c r="L247" s="133"/>
      <c r="M247" s="138"/>
      <c r="N247" s="139"/>
      <c r="O247" s="139"/>
      <c r="P247" s="140">
        <f>SUM(P248:P261)</f>
        <v>0</v>
      </c>
      <c r="Q247" s="139"/>
      <c r="R247" s="140">
        <f>SUM(R248:R261)</f>
        <v>0</v>
      </c>
      <c r="S247" s="139"/>
      <c r="T247" s="141">
        <f>SUM(T248:T261)</f>
        <v>0</v>
      </c>
      <c r="AR247" s="134" t="s">
        <v>82</v>
      </c>
      <c r="AT247" s="142" t="s">
        <v>74</v>
      </c>
      <c r="AU247" s="142" t="s">
        <v>84</v>
      </c>
      <c r="AY247" s="134" t="s">
        <v>198</v>
      </c>
      <c r="BK247" s="143">
        <f>SUM(BK248:BK261)</f>
        <v>0</v>
      </c>
    </row>
    <row r="248" spans="2:65" s="1" customFormat="1" ht="16.5" customHeight="1">
      <c r="B248" s="146"/>
      <c r="C248" s="147" t="s">
        <v>433</v>
      </c>
      <c r="D248" s="147" t="s">
        <v>202</v>
      </c>
      <c r="E248" s="148" t="s">
        <v>434</v>
      </c>
      <c r="F248" s="149" t="s">
        <v>435</v>
      </c>
      <c r="G248" s="150" t="s">
        <v>242</v>
      </c>
      <c r="H248" s="151">
        <v>650</v>
      </c>
      <c r="I248" s="152"/>
      <c r="J248" s="153">
        <f>ROUND(I248*H248,2)</f>
        <v>0</v>
      </c>
      <c r="K248" s="149" t="s">
        <v>211</v>
      </c>
      <c r="L248" s="31"/>
      <c r="M248" s="154" t="s">
        <v>1</v>
      </c>
      <c r="N248" s="155" t="s">
        <v>46</v>
      </c>
      <c r="O248" s="50"/>
      <c r="P248" s="156">
        <f>O248*H248</f>
        <v>0</v>
      </c>
      <c r="Q248" s="156">
        <v>0</v>
      </c>
      <c r="R248" s="156">
        <f>Q248*H248</f>
        <v>0</v>
      </c>
      <c r="S248" s="156">
        <v>0</v>
      </c>
      <c r="T248" s="157">
        <f>S248*H248</f>
        <v>0</v>
      </c>
      <c r="AR248" s="17" t="s">
        <v>103</v>
      </c>
      <c r="AT248" s="17" t="s">
        <v>202</v>
      </c>
      <c r="AU248" s="17" t="s">
        <v>99</v>
      </c>
      <c r="AY248" s="17" t="s">
        <v>198</v>
      </c>
      <c r="BE248" s="158">
        <f>IF(N248="základní",J248,0)</f>
        <v>0</v>
      </c>
      <c r="BF248" s="158">
        <f>IF(N248="snížená",J248,0)</f>
        <v>0</v>
      </c>
      <c r="BG248" s="158">
        <f>IF(N248="zákl. přenesená",J248,0)</f>
        <v>0</v>
      </c>
      <c r="BH248" s="158">
        <f>IF(N248="sníž. přenesená",J248,0)</f>
        <v>0</v>
      </c>
      <c r="BI248" s="158">
        <f>IF(N248="nulová",J248,0)</f>
        <v>0</v>
      </c>
      <c r="BJ248" s="17" t="s">
        <v>82</v>
      </c>
      <c r="BK248" s="158">
        <f>ROUND(I248*H248,2)</f>
        <v>0</v>
      </c>
      <c r="BL248" s="17" t="s">
        <v>103</v>
      </c>
      <c r="BM248" s="17" t="s">
        <v>436</v>
      </c>
    </row>
    <row r="249" spans="2:65" s="12" customFormat="1" ht="11.25">
      <c r="B249" s="159"/>
      <c r="D249" s="160" t="s">
        <v>207</v>
      </c>
      <c r="E249" s="161" t="s">
        <v>1</v>
      </c>
      <c r="F249" s="162" t="s">
        <v>437</v>
      </c>
      <c r="H249" s="163">
        <v>643.5</v>
      </c>
      <c r="I249" s="164"/>
      <c r="L249" s="159"/>
      <c r="M249" s="165"/>
      <c r="N249" s="166"/>
      <c r="O249" s="166"/>
      <c r="P249" s="166"/>
      <c r="Q249" s="166"/>
      <c r="R249" s="166"/>
      <c r="S249" s="166"/>
      <c r="T249" s="167"/>
      <c r="AT249" s="161" t="s">
        <v>207</v>
      </c>
      <c r="AU249" s="161" t="s">
        <v>99</v>
      </c>
      <c r="AV249" s="12" t="s">
        <v>84</v>
      </c>
      <c r="AW249" s="12" t="s">
        <v>36</v>
      </c>
      <c r="AX249" s="12" t="s">
        <v>75</v>
      </c>
      <c r="AY249" s="161" t="s">
        <v>198</v>
      </c>
    </row>
    <row r="250" spans="2:65" s="12" customFormat="1" ht="11.25">
      <c r="B250" s="159"/>
      <c r="D250" s="160" t="s">
        <v>207</v>
      </c>
      <c r="E250" s="161" t="s">
        <v>1</v>
      </c>
      <c r="F250" s="162" t="s">
        <v>438</v>
      </c>
      <c r="H250" s="163">
        <v>6.5</v>
      </c>
      <c r="I250" s="164"/>
      <c r="L250" s="159"/>
      <c r="M250" s="165"/>
      <c r="N250" s="166"/>
      <c r="O250" s="166"/>
      <c r="P250" s="166"/>
      <c r="Q250" s="166"/>
      <c r="R250" s="166"/>
      <c r="S250" s="166"/>
      <c r="T250" s="167"/>
      <c r="AT250" s="161" t="s">
        <v>207</v>
      </c>
      <c r="AU250" s="161" t="s">
        <v>99</v>
      </c>
      <c r="AV250" s="12" t="s">
        <v>84</v>
      </c>
      <c r="AW250" s="12" t="s">
        <v>36</v>
      </c>
      <c r="AX250" s="12" t="s">
        <v>75</v>
      </c>
      <c r="AY250" s="161" t="s">
        <v>198</v>
      </c>
    </row>
    <row r="251" spans="2:65" s="14" customFormat="1" ht="11.25">
      <c r="B251" s="175"/>
      <c r="D251" s="160" t="s">
        <v>207</v>
      </c>
      <c r="E251" s="176" t="s">
        <v>1</v>
      </c>
      <c r="F251" s="177" t="s">
        <v>227</v>
      </c>
      <c r="H251" s="178">
        <v>650</v>
      </c>
      <c r="I251" s="179"/>
      <c r="L251" s="175"/>
      <c r="M251" s="180"/>
      <c r="N251" s="181"/>
      <c r="O251" s="181"/>
      <c r="P251" s="181"/>
      <c r="Q251" s="181"/>
      <c r="R251" s="181"/>
      <c r="S251" s="181"/>
      <c r="T251" s="182"/>
      <c r="AT251" s="176" t="s">
        <v>207</v>
      </c>
      <c r="AU251" s="176" t="s">
        <v>99</v>
      </c>
      <c r="AV251" s="14" t="s">
        <v>103</v>
      </c>
      <c r="AW251" s="14" t="s">
        <v>36</v>
      </c>
      <c r="AX251" s="14" t="s">
        <v>82</v>
      </c>
      <c r="AY251" s="176" t="s">
        <v>198</v>
      </c>
    </row>
    <row r="252" spans="2:65" s="1" customFormat="1" ht="16.5" customHeight="1">
      <c r="B252" s="146"/>
      <c r="C252" s="147" t="s">
        <v>439</v>
      </c>
      <c r="D252" s="147" t="s">
        <v>202</v>
      </c>
      <c r="E252" s="148" t="s">
        <v>440</v>
      </c>
      <c r="F252" s="149" t="s">
        <v>441</v>
      </c>
      <c r="G252" s="150" t="s">
        <v>242</v>
      </c>
      <c r="H252" s="151">
        <v>1293.5</v>
      </c>
      <c r="I252" s="152"/>
      <c r="J252" s="153">
        <f>ROUND(I252*H252,2)</f>
        <v>0</v>
      </c>
      <c r="K252" s="149" t="s">
        <v>211</v>
      </c>
      <c r="L252" s="31"/>
      <c r="M252" s="154" t="s">
        <v>1</v>
      </c>
      <c r="N252" s="155" t="s">
        <v>46</v>
      </c>
      <c r="O252" s="50"/>
      <c r="P252" s="156">
        <f>O252*H252</f>
        <v>0</v>
      </c>
      <c r="Q252" s="156">
        <v>0</v>
      </c>
      <c r="R252" s="156">
        <f>Q252*H252</f>
        <v>0</v>
      </c>
      <c r="S252" s="156">
        <v>0</v>
      </c>
      <c r="T252" s="157">
        <f>S252*H252</f>
        <v>0</v>
      </c>
      <c r="AR252" s="17" t="s">
        <v>103</v>
      </c>
      <c r="AT252" s="17" t="s">
        <v>202</v>
      </c>
      <c r="AU252" s="17" t="s">
        <v>99</v>
      </c>
      <c r="AY252" s="17" t="s">
        <v>198</v>
      </c>
      <c r="BE252" s="158">
        <f>IF(N252="základní",J252,0)</f>
        <v>0</v>
      </c>
      <c r="BF252" s="158">
        <f>IF(N252="snížená",J252,0)</f>
        <v>0</v>
      </c>
      <c r="BG252" s="158">
        <f>IF(N252="zákl. přenesená",J252,0)</f>
        <v>0</v>
      </c>
      <c r="BH252" s="158">
        <f>IF(N252="sníž. přenesená",J252,0)</f>
        <v>0</v>
      </c>
      <c r="BI252" s="158">
        <f>IF(N252="nulová",J252,0)</f>
        <v>0</v>
      </c>
      <c r="BJ252" s="17" t="s">
        <v>82</v>
      </c>
      <c r="BK252" s="158">
        <f>ROUND(I252*H252,2)</f>
        <v>0</v>
      </c>
      <c r="BL252" s="17" t="s">
        <v>103</v>
      </c>
      <c r="BM252" s="17" t="s">
        <v>442</v>
      </c>
    </row>
    <row r="253" spans="2:65" s="12" customFormat="1" ht="11.25">
      <c r="B253" s="159"/>
      <c r="D253" s="160" t="s">
        <v>207</v>
      </c>
      <c r="E253" s="161" t="s">
        <v>1</v>
      </c>
      <c r="F253" s="162" t="s">
        <v>443</v>
      </c>
      <c r="H253" s="163">
        <v>1287</v>
      </c>
      <c r="I253" s="164"/>
      <c r="L253" s="159"/>
      <c r="M253" s="165"/>
      <c r="N253" s="166"/>
      <c r="O253" s="166"/>
      <c r="P253" s="166"/>
      <c r="Q253" s="166"/>
      <c r="R253" s="166"/>
      <c r="S253" s="166"/>
      <c r="T253" s="167"/>
      <c r="AT253" s="161" t="s">
        <v>207</v>
      </c>
      <c r="AU253" s="161" t="s">
        <v>99</v>
      </c>
      <c r="AV253" s="12" t="s">
        <v>84</v>
      </c>
      <c r="AW253" s="12" t="s">
        <v>36</v>
      </c>
      <c r="AX253" s="12" t="s">
        <v>75</v>
      </c>
      <c r="AY253" s="161" t="s">
        <v>198</v>
      </c>
    </row>
    <row r="254" spans="2:65" s="12" customFormat="1" ht="11.25">
      <c r="B254" s="159"/>
      <c r="D254" s="160" t="s">
        <v>207</v>
      </c>
      <c r="E254" s="161" t="s">
        <v>1</v>
      </c>
      <c r="F254" s="162" t="s">
        <v>438</v>
      </c>
      <c r="H254" s="163">
        <v>6.5</v>
      </c>
      <c r="I254" s="164"/>
      <c r="L254" s="159"/>
      <c r="M254" s="165"/>
      <c r="N254" s="166"/>
      <c r="O254" s="166"/>
      <c r="P254" s="166"/>
      <c r="Q254" s="166"/>
      <c r="R254" s="166"/>
      <c r="S254" s="166"/>
      <c r="T254" s="167"/>
      <c r="AT254" s="161" t="s">
        <v>207</v>
      </c>
      <c r="AU254" s="161" t="s">
        <v>99</v>
      </c>
      <c r="AV254" s="12" t="s">
        <v>84</v>
      </c>
      <c r="AW254" s="12" t="s">
        <v>36</v>
      </c>
      <c r="AX254" s="12" t="s">
        <v>75</v>
      </c>
      <c r="AY254" s="161" t="s">
        <v>198</v>
      </c>
    </row>
    <row r="255" spans="2:65" s="14" customFormat="1" ht="11.25">
      <c r="B255" s="175"/>
      <c r="D255" s="160" t="s">
        <v>207</v>
      </c>
      <c r="E255" s="176" t="s">
        <v>1</v>
      </c>
      <c r="F255" s="177" t="s">
        <v>227</v>
      </c>
      <c r="H255" s="178">
        <v>1293.5</v>
      </c>
      <c r="I255" s="179"/>
      <c r="L255" s="175"/>
      <c r="M255" s="180"/>
      <c r="N255" s="181"/>
      <c r="O255" s="181"/>
      <c r="P255" s="181"/>
      <c r="Q255" s="181"/>
      <c r="R255" s="181"/>
      <c r="S255" s="181"/>
      <c r="T255" s="182"/>
      <c r="AT255" s="176" t="s">
        <v>207</v>
      </c>
      <c r="AU255" s="176" t="s">
        <v>99</v>
      </c>
      <c r="AV255" s="14" t="s">
        <v>103</v>
      </c>
      <c r="AW255" s="14" t="s">
        <v>36</v>
      </c>
      <c r="AX255" s="14" t="s">
        <v>82</v>
      </c>
      <c r="AY255" s="176" t="s">
        <v>198</v>
      </c>
    </row>
    <row r="256" spans="2:65" s="1" customFormat="1" ht="16.5" customHeight="1">
      <c r="B256" s="146"/>
      <c r="C256" s="147" t="s">
        <v>444</v>
      </c>
      <c r="D256" s="147" t="s">
        <v>202</v>
      </c>
      <c r="E256" s="148" t="s">
        <v>445</v>
      </c>
      <c r="F256" s="149" t="s">
        <v>446</v>
      </c>
      <c r="G256" s="150" t="s">
        <v>242</v>
      </c>
      <c r="H256" s="151">
        <v>643.5</v>
      </c>
      <c r="I256" s="152"/>
      <c r="J256" s="153">
        <f>ROUND(I256*H256,2)</f>
        <v>0</v>
      </c>
      <c r="K256" s="149" t="s">
        <v>211</v>
      </c>
      <c r="L256" s="31"/>
      <c r="M256" s="154" t="s">
        <v>1</v>
      </c>
      <c r="N256" s="155" t="s">
        <v>46</v>
      </c>
      <c r="O256" s="50"/>
      <c r="P256" s="156">
        <f>O256*H256</f>
        <v>0</v>
      </c>
      <c r="Q256" s="156">
        <v>0</v>
      </c>
      <c r="R256" s="156">
        <f>Q256*H256</f>
        <v>0</v>
      </c>
      <c r="S256" s="156">
        <v>0</v>
      </c>
      <c r="T256" s="157">
        <f>S256*H256</f>
        <v>0</v>
      </c>
      <c r="AR256" s="17" t="s">
        <v>103</v>
      </c>
      <c r="AT256" s="17" t="s">
        <v>202</v>
      </c>
      <c r="AU256" s="17" t="s">
        <v>99</v>
      </c>
      <c r="AY256" s="17" t="s">
        <v>198</v>
      </c>
      <c r="BE256" s="158">
        <f>IF(N256="základní",J256,0)</f>
        <v>0</v>
      </c>
      <c r="BF256" s="158">
        <f>IF(N256="snížená",J256,0)</f>
        <v>0</v>
      </c>
      <c r="BG256" s="158">
        <f>IF(N256="zákl. přenesená",J256,0)</f>
        <v>0</v>
      </c>
      <c r="BH256" s="158">
        <f>IF(N256="sníž. přenesená",J256,0)</f>
        <v>0</v>
      </c>
      <c r="BI256" s="158">
        <f>IF(N256="nulová",J256,0)</f>
        <v>0</v>
      </c>
      <c r="BJ256" s="17" t="s">
        <v>82</v>
      </c>
      <c r="BK256" s="158">
        <f>ROUND(I256*H256,2)</f>
        <v>0</v>
      </c>
      <c r="BL256" s="17" t="s">
        <v>103</v>
      </c>
      <c r="BM256" s="17" t="s">
        <v>447</v>
      </c>
    </row>
    <row r="257" spans="2:65" s="12" customFormat="1" ht="11.25">
      <c r="B257" s="159"/>
      <c r="D257" s="160" t="s">
        <v>207</v>
      </c>
      <c r="E257" s="161" t="s">
        <v>1</v>
      </c>
      <c r="F257" s="162" t="s">
        <v>437</v>
      </c>
      <c r="H257" s="163">
        <v>643.5</v>
      </c>
      <c r="I257" s="164"/>
      <c r="L257" s="159"/>
      <c r="M257" s="165"/>
      <c r="N257" s="166"/>
      <c r="O257" s="166"/>
      <c r="P257" s="166"/>
      <c r="Q257" s="166"/>
      <c r="R257" s="166"/>
      <c r="S257" s="166"/>
      <c r="T257" s="167"/>
      <c r="AT257" s="161" t="s">
        <v>207</v>
      </c>
      <c r="AU257" s="161" t="s">
        <v>99</v>
      </c>
      <c r="AV257" s="12" t="s">
        <v>84</v>
      </c>
      <c r="AW257" s="12" t="s">
        <v>36</v>
      </c>
      <c r="AX257" s="12" t="s">
        <v>82</v>
      </c>
      <c r="AY257" s="161" t="s">
        <v>198</v>
      </c>
    </row>
    <row r="258" spans="2:65" s="1" customFormat="1" ht="16.5" customHeight="1">
      <c r="B258" s="146"/>
      <c r="C258" s="147" t="s">
        <v>448</v>
      </c>
      <c r="D258" s="147" t="s">
        <v>202</v>
      </c>
      <c r="E258" s="148" t="s">
        <v>449</v>
      </c>
      <c r="F258" s="149" t="s">
        <v>450</v>
      </c>
      <c r="G258" s="150" t="s">
        <v>242</v>
      </c>
      <c r="H258" s="151">
        <v>643.5</v>
      </c>
      <c r="I258" s="152"/>
      <c r="J258" s="153">
        <f>ROUND(I258*H258,2)</f>
        <v>0</v>
      </c>
      <c r="K258" s="149" t="s">
        <v>211</v>
      </c>
      <c r="L258" s="31"/>
      <c r="M258" s="154" t="s">
        <v>1</v>
      </c>
      <c r="N258" s="155" t="s">
        <v>46</v>
      </c>
      <c r="O258" s="50"/>
      <c r="P258" s="156">
        <f>O258*H258</f>
        <v>0</v>
      </c>
      <c r="Q258" s="156">
        <v>0</v>
      </c>
      <c r="R258" s="156">
        <f>Q258*H258</f>
        <v>0</v>
      </c>
      <c r="S258" s="156">
        <v>0</v>
      </c>
      <c r="T258" s="157">
        <f>S258*H258</f>
        <v>0</v>
      </c>
      <c r="AR258" s="17" t="s">
        <v>103</v>
      </c>
      <c r="AT258" s="17" t="s">
        <v>202</v>
      </c>
      <c r="AU258" s="17" t="s">
        <v>99</v>
      </c>
      <c r="AY258" s="17" t="s">
        <v>198</v>
      </c>
      <c r="BE258" s="158">
        <f>IF(N258="základní",J258,0)</f>
        <v>0</v>
      </c>
      <c r="BF258" s="158">
        <f>IF(N258="snížená",J258,0)</f>
        <v>0</v>
      </c>
      <c r="BG258" s="158">
        <f>IF(N258="zákl. přenesená",J258,0)</f>
        <v>0</v>
      </c>
      <c r="BH258" s="158">
        <f>IF(N258="sníž. přenesená",J258,0)</f>
        <v>0</v>
      </c>
      <c r="BI258" s="158">
        <f>IF(N258="nulová",J258,0)</f>
        <v>0</v>
      </c>
      <c r="BJ258" s="17" t="s">
        <v>82</v>
      </c>
      <c r="BK258" s="158">
        <f>ROUND(I258*H258,2)</f>
        <v>0</v>
      </c>
      <c r="BL258" s="17" t="s">
        <v>103</v>
      </c>
      <c r="BM258" s="17" t="s">
        <v>451</v>
      </c>
    </row>
    <row r="259" spans="2:65" s="12" customFormat="1" ht="11.25">
      <c r="B259" s="159"/>
      <c r="D259" s="160" t="s">
        <v>207</v>
      </c>
      <c r="E259" s="161" t="s">
        <v>1</v>
      </c>
      <c r="F259" s="162" t="s">
        <v>437</v>
      </c>
      <c r="H259" s="163">
        <v>643.5</v>
      </c>
      <c r="I259" s="164"/>
      <c r="L259" s="159"/>
      <c r="M259" s="165"/>
      <c r="N259" s="166"/>
      <c r="O259" s="166"/>
      <c r="P259" s="166"/>
      <c r="Q259" s="166"/>
      <c r="R259" s="166"/>
      <c r="S259" s="166"/>
      <c r="T259" s="167"/>
      <c r="AT259" s="161" t="s">
        <v>207</v>
      </c>
      <c r="AU259" s="161" t="s">
        <v>99</v>
      </c>
      <c r="AV259" s="12" t="s">
        <v>84</v>
      </c>
      <c r="AW259" s="12" t="s">
        <v>36</v>
      </c>
      <c r="AX259" s="12" t="s">
        <v>82</v>
      </c>
      <c r="AY259" s="161" t="s">
        <v>198</v>
      </c>
    </row>
    <row r="260" spans="2:65" s="1" customFormat="1" ht="16.5" customHeight="1">
      <c r="B260" s="146"/>
      <c r="C260" s="147" t="s">
        <v>452</v>
      </c>
      <c r="D260" s="147" t="s">
        <v>202</v>
      </c>
      <c r="E260" s="148" t="s">
        <v>453</v>
      </c>
      <c r="F260" s="149" t="s">
        <v>454</v>
      </c>
      <c r="G260" s="150" t="s">
        <v>242</v>
      </c>
      <c r="H260" s="151">
        <v>643.5</v>
      </c>
      <c r="I260" s="152"/>
      <c r="J260" s="153">
        <f>ROUND(I260*H260,2)</f>
        <v>0</v>
      </c>
      <c r="K260" s="149" t="s">
        <v>211</v>
      </c>
      <c r="L260" s="31"/>
      <c r="M260" s="154" t="s">
        <v>1</v>
      </c>
      <c r="N260" s="155" t="s">
        <v>46</v>
      </c>
      <c r="O260" s="50"/>
      <c r="P260" s="156">
        <f>O260*H260</f>
        <v>0</v>
      </c>
      <c r="Q260" s="156">
        <v>0</v>
      </c>
      <c r="R260" s="156">
        <f>Q260*H260</f>
        <v>0</v>
      </c>
      <c r="S260" s="156">
        <v>0</v>
      </c>
      <c r="T260" s="157">
        <f>S260*H260</f>
        <v>0</v>
      </c>
      <c r="AR260" s="17" t="s">
        <v>103</v>
      </c>
      <c r="AT260" s="17" t="s">
        <v>202</v>
      </c>
      <c r="AU260" s="17" t="s">
        <v>99</v>
      </c>
      <c r="AY260" s="17" t="s">
        <v>198</v>
      </c>
      <c r="BE260" s="158">
        <f>IF(N260="základní",J260,0)</f>
        <v>0</v>
      </c>
      <c r="BF260" s="158">
        <f>IF(N260="snížená",J260,0)</f>
        <v>0</v>
      </c>
      <c r="BG260" s="158">
        <f>IF(N260="zákl. přenesená",J260,0)</f>
        <v>0</v>
      </c>
      <c r="BH260" s="158">
        <f>IF(N260="sníž. přenesená",J260,0)</f>
        <v>0</v>
      </c>
      <c r="BI260" s="158">
        <f>IF(N260="nulová",J260,0)</f>
        <v>0</v>
      </c>
      <c r="BJ260" s="17" t="s">
        <v>82</v>
      </c>
      <c r="BK260" s="158">
        <f>ROUND(I260*H260,2)</f>
        <v>0</v>
      </c>
      <c r="BL260" s="17" t="s">
        <v>103</v>
      </c>
      <c r="BM260" s="17" t="s">
        <v>455</v>
      </c>
    </row>
    <row r="261" spans="2:65" s="12" customFormat="1" ht="11.25">
      <c r="B261" s="159"/>
      <c r="D261" s="160" t="s">
        <v>207</v>
      </c>
      <c r="E261" s="161" t="s">
        <v>1</v>
      </c>
      <c r="F261" s="162" t="s">
        <v>437</v>
      </c>
      <c r="H261" s="163">
        <v>643.5</v>
      </c>
      <c r="I261" s="164"/>
      <c r="L261" s="159"/>
      <c r="M261" s="165"/>
      <c r="N261" s="166"/>
      <c r="O261" s="166"/>
      <c r="P261" s="166"/>
      <c r="Q261" s="166"/>
      <c r="R261" s="166"/>
      <c r="S261" s="166"/>
      <c r="T261" s="167"/>
      <c r="AT261" s="161" t="s">
        <v>207</v>
      </c>
      <c r="AU261" s="161" t="s">
        <v>99</v>
      </c>
      <c r="AV261" s="12" t="s">
        <v>84</v>
      </c>
      <c r="AW261" s="12" t="s">
        <v>36</v>
      </c>
      <c r="AX261" s="12" t="s">
        <v>82</v>
      </c>
      <c r="AY261" s="161" t="s">
        <v>198</v>
      </c>
    </row>
    <row r="262" spans="2:65" s="11" customFormat="1" ht="20.85" customHeight="1">
      <c r="B262" s="133"/>
      <c r="D262" s="134" t="s">
        <v>74</v>
      </c>
      <c r="E262" s="144" t="s">
        <v>456</v>
      </c>
      <c r="F262" s="144" t="s">
        <v>457</v>
      </c>
      <c r="I262" s="136"/>
      <c r="J262" s="145">
        <f>BK262</f>
        <v>0</v>
      </c>
      <c r="L262" s="133"/>
      <c r="M262" s="138"/>
      <c r="N262" s="139"/>
      <c r="O262" s="139"/>
      <c r="P262" s="140">
        <f>SUM(P263:P268)</f>
        <v>0</v>
      </c>
      <c r="Q262" s="139"/>
      <c r="R262" s="140">
        <f>SUM(R263:R268)</f>
        <v>19.253520000000002</v>
      </c>
      <c r="S262" s="139"/>
      <c r="T262" s="141">
        <f>SUM(T263:T268)</f>
        <v>0</v>
      </c>
      <c r="AR262" s="134" t="s">
        <v>82</v>
      </c>
      <c r="AT262" s="142" t="s">
        <v>74</v>
      </c>
      <c r="AU262" s="142" t="s">
        <v>84</v>
      </c>
      <c r="AY262" s="134" t="s">
        <v>198</v>
      </c>
      <c r="BK262" s="143">
        <f>SUM(BK263:BK268)</f>
        <v>0</v>
      </c>
    </row>
    <row r="263" spans="2:65" s="1" customFormat="1" ht="16.5" customHeight="1">
      <c r="B263" s="146"/>
      <c r="C263" s="147" t="s">
        <v>458</v>
      </c>
      <c r="D263" s="147" t="s">
        <v>202</v>
      </c>
      <c r="E263" s="148" t="s">
        <v>459</v>
      </c>
      <c r="F263" s="149" t="s">
        <v>460</v>
      </c>
      <c r="G263" s="150" t="s">
        <v>242</v>
      </c>
      <c r="H263" s="151">
        <v>68</v>
      </c>
      <c r="I263" s="152"/>
      <c r="J263" s="153">
        <f>ROUND(I263*H263,2)</f>
        <v>0</v>
      </c>
      <c r="K263" s="149" t="s">
        <v>211</v>
      </c>
      <c r="L263" s="31"/>
      <c r="M263" s="154" t="s">
        <v>1</v>
      </c>
      <c r="N263" s="155" t="s">
        <v>46</v>
      </c>
      <c r="O263" s="50"/>
      <c r="P263" s="156">
        <f>O263*H263</f>
        <v>0</v>
      </c>
      <c r="Q263" s="156">
        <v>0.10362</v>
      </c>
      <c r="R263" s="156">
        <f>Q263*H263</f>
        <v>7.0461600000000004</v>
      </c>
      <c r="S263" s="156">
        <v>0</v>
      </c>
      <c r="T263" s="157">
        <f>S263*H263</f>
        <v>0</v>
      </c>
      <c r="AR263" s="17" t="s">
        <v>103</v>
      </c>
      <c r="AT263" s="17" t="s">
        <v>202</v>
      </c>
      <c r="AU263" s="17" t="s">
        <v>99</v>
      </c>
      <c r="AY263" s="17" t="s">
        <v>198</v>
      </c>
      <c r="BE263" s="158">
        <f>IF(N263="základní",J263,0)</f>
        <v>0</v>
      </c>
      <c r="BF263" s="158">
        <f>IF(N263="snížená",J263,0)</f>
        <v>0</v>
      </c>
      <c r="BG263" s="158">
        <f>IF(N263="zákl. přenesená",J263,0)</f>
        <v>0</v>
      </c>
      <c r="BH263" s="158">
        <f>IF(N263="sníž. přenesená",J263,0)</f>
        <v>0</v>
      </c>
      <c r="BI263" s="158">
        <f>IF(N263="nulová",J263,0)</f>
        <v>0</v>
      </c>
      <c r="BJ263" s="17" t="s">
        <v>82</v>
      </c>
      <c r="BK263" s="158">
        <f>ROUND(I263*H263,2)</f>
        <v>0</v>
      </c>
      <c r="BL263" s="17" t="s">
        <v>103</v>
      </c>
      <c r="BM263" s="17" t="s">
        <v>461</v>
      </c>
    </row>
    <row r="264" spans="2:65" s="12" customFormat="1" ht="11.25">
      <c r="B264" s="159"/>
      <c r="D264" s="160" t="s">
        <v>207</v>
      </c>
      <c r="E264" s="161" t="s">
        <v>1</v>
      </c>
      <c r="F264" s="162" t="s">
        <v>462</v>
      </c>
      <c r="H264" s="163">
        <v>68</v>
      </c>
      <c r="I264" s="164"/>
      <c r="L264" s="159"/>
      <c r="M264" s="165"/>
      <c r="N264" s="166"/>
      <c r="O264" s="166"/>
      <c r="P264" s="166"/>
      <c r="Q264" s="166"/>
      <c r="R264" s="166"/>
      <c r="S264" s="166"/>
      <c r="T264" s="167"/>
      <c r="AT264" s="161" t="s">
        <v>207</v>
      </c>
      <c r="AU264" s="161" t="s">
        <v>99</v>
      </c>
      <c r="AV264" s="12" t="s">
        <v>84</v>
      </c>
      <c r="AW264" s="12" t="s">
        <v>36</v>
      </c>
      <c r="AX264" s="12" t="s">
        <v>82</v>
      </c>
      <c r="AY264" s="161" t="s">
        <v>198</v>
      </c>
    </row>
    <row r="265" spans="2:65" s="1" customFormat="1" ht="16.5" customHeight="1">
      <c r="B265" s="146"/>
      <c r="C265" s="191" t="s">
        <v>463</v>
      </c>
      <c r="D265" s="191" t="s">
        <v>329</v>
      </c>
      <c r="E265" s="192" t="s">
        <v>464</v>
      </c>
      <c r="F265" s="193" t="s">
        <v>465</v>
      </c>
      <c r="G265" s="194" t="s">
        <v>242</v>
      </c>
      <c r="H265" s="195">
        <v>69.36</v>
      </c>
      <c r="I265" s="196"/>
      <c r="J265" s="197">
        <f>ROUND(I265*H265,2)</f>
        <v>0</v>
      </c>
      <c r="K265" s="193" t="s">
        <v>211</v>
      </c>
      <c r="L265" s="198"/>
      <c r="M265" s="199" t="s">
        <v>1</v>
      </c>
      <c r="N265" s="200" t="s">
        <v>46</v>
      </c>
      <c r="O265" s="50"/>
      <c r="P265" s="156">
        <f>O265*H265</f>
        <v>0</v>
      </c>
      <c r="Q265" s="156">
        <v>0.17599999999999999</v>
      </c>
      <c r="R265" s="156">
        <f>Q265*H265</f>
        <v>12.20736</v>
      </c>
      <c r="S265" s="156">
        <v>0</v>
      </c>
      <c r="T265" s="157">
        <f>S265*H265</f>
        <v>0</v>
      </c>
      <c r="AR265" s="17" t="s">
        <v>250</v>
      </c>
      <c r="AT265" s="17" t="s">
        <v>329</v>
      </c>
      <c r="AU265" s="17" t="s">
        <v>99</v>
      </c>
      <c r="AY265" s="17" t="s">
        <v>198</v>
      </c>
      <c r="BE265" s="158">
        <f>IF(N265="základní",J265,0)</f>
        <v>0</v>
      </c>
      <c r="BF265" s="158">
        <f>IF(N265="snížená",J265,0)</f>
        <v>0</v>
      </c>
      <c r="BG265" s="158">
        <f>IF(N265="zákl. přenesená",J265,0)</f>
        <v>0</v>
      </c>
      <c r="BH265" s="158">
        <f>IF(N265="sníž. přenesená",J265,0)</f>
        <v>0</v>
      </c>
      <c r="BI265" s="158">
        <f>IF(N265="nulová",J265,0)</f>
        <v>0</v>
      </c>
      <c r="BJ265" s="17" t="s">
        <v>82</v>
      </c>
      <c r="BK265" s="158">
        <f>ROUND(I265*H265,2)</f>
        <v>0</v>
      </c>
      <c r="BL265" s="17" t="s">
        <v>103</v>
      </c>
      <c r="BM265" s="17" t="s">
        <v>466</v>
      </c>
    </row>
    <row r="266" spans="2:65" s="12" customFormat="1" ht="11.25">
      <c r="B266" s="159"/>
      <c r="D266" s="160" t="s">
        <v>207</v>
      </c>
      <c r="E266" s="161" t="s">
        <v>1</v>
      </c>
      <c r="F266" s="162" t="s">
        <v>462</v>
      </c>
      <c r="H266" s="163">
        <v>68</v>
      </c>
      <c r="I266" s="164"/>
      <c r="L266" s="159"/>
      <c r="M266" s="165"/>
      <c r="N266" s="166"/>
      <c r="O266" s="166"/>
      <c r="P266" s="166"/>
      <c r="Q266" s="166"/>
      <c r="R266" s="166"/>
      <c r="S266" s="166"/>
      <c r="T266" s="167"/>
      <c r="AT266" s="161" t="s">
        <v>207</v>
      </c>
      <c r="AU266" s="161" t="s">
        <v>99</v>
      </c>
      <c r="AV266" s="12" t="s">
        <v>84</v>
      </c>
      <c r="AW266" s="12" t="s">
        <v>36</v>
      </c>
      <c r="AX266" s="12" t="s">
        <v>75</v>
      </c>
      <c r="AY266" s="161" t="s">
        <v>198</v>
      </c>
    </row>
    <row r="267" spans="2:65" s="12" customFormat="1" ht="11.25">
      <c r="B267" s="159"/>
      <c r="D267" s="160" t="s">
        <v>207</v>
      </c>
      <c r="E267" s="161" t="s">
        <v>1</v>
      </c>
      <c r="F267" s="162" t="s">
        <v>467</v>
      </c>
      <c r="H267" s="163">
        <v>1.36</v>
      </c>
      <c r="I267" s="164"/>
      <c r="L267" s="159"/>
      <c r="M267" s="165"/>
      <c r="N267" s="166"/>
      <c r="O267" s="166"/>
      <c r="P267" s="166"/>
      <c r="Q267" s="166"/>
      <c r="R267" s="166"/>
      <c r="S267" s="166"/>
      <c r="T267" s="167"/>
      <c r="AT267" s="161" t="s">
        <v>207</v>
      </c>
      <c r="AU267" s="161" t="s">
        <v>99</v>
      </c>
      <c r="AV267" s="12" t="s">
        <v>84</v>
      </c>
      <c r="AW267" s="12" t="s">
        <v>36</v>
      </c>
      <c r="AX267" s="12" t="s">
        <v>75</v>
      </c>
      <c r="AY267" s="161" t="s">
        <v>198</v>
      </c>
    </row>
    <row r="268" spans="2:65" s="14" customFormat="1" ht="11.25">
      <c r="B268" s="175"/>
      <c r="D268" s="160" t="s">
        <v>207</v>
      </c>
      <c r="E268" s="176" t="s">
        <v>1</v>
      </c>
      <c r="F268" s="177" t="s">
        <v>227</v>
      </c>
      <c r="H268" s="178">
        <v>69.36</v>
      </c>
      <c r="I268" s="179"/>
      <c r="L268" s="175"/>
      <c r="M268" s="180"/>
      <c r="N268" s="181"/>
      <c r="O268" s="181"/>
      <c r="P268" s="181"/>
      <c r="Q268" s="181"/>
      <c r="R268" s="181"/>
      <c r="S268" s="181"/>
      <c r="T268" s="182"/>
      <c r="AT268" s="176" t="s">
        <v>207</v>
      </c>
      <c r="AU268" s="176" t="s">
        <v>99</v>
      </c>
      <c r="AV268" s="14" t="s">
        <v>103</v>
      </c>
      <c r="AW268" s="14" t="s">
        <v>36</v>
      </c>
      <c r="AX268" s="14" t="s">
        <v>82</v>
      </c>
      <c r="AY268" s="176" t="s">
        <v>198</v>
      </c>
    </row>
    <row r="269" spans="2:65" s="11" customFormat="1" ht="20.85" customHeight="1">
      <c r="B269" s="133"/>
      <c r="D269" s="134" t="s">
        <v>74</v>
      </c>
      <c r="E269" s="144" t="s">
        <v>468</v>
      </c>
      <c r="F269" s="144" t="s">
        <v>469</v>
      </c>
      <c r="I269" s="136"/>
      <c r="J269" s="145">
        <f>BK269</f>
        <v>0</v>
      </c>
      <c r="L269" s="133"/>
      <c r="M269" s="138"/>
      <c r="N269" s="139"/>
      <c r="O269" s="139"/>
      <c r="P269" s="140">
        <f>SUM(P270:P275)</f>
        <v>0</v>
      </c>
      <c r="Q269" s="139"/>
      <c r="R269" s="140">
        <f>SUM(R270:R275)</f>
        <v>3.0501800000000001</v>
      </c>
      <c r="S269" s="139"/>
      <c r="T269" s="141">
        <f>SUM(T270:T275)</f>
        <v>0</v>
      </c>
      <c r="AR269" s="134" t="s">
        <v>82</v>
      </c>
      <c r="AT269" s="142" t="s">
        <v>74</v>
      </c>
      <c r="AU269" s="142" t="s">
        <v>84</v>
      </c>
      <c r="AY269" s="134" t="s">
        <v>198</v>
      </c>
      <c r="BK269" s="143">
        <f>SUM(BK270:BK275)</f>
        <v>0</v>
      </c>
    </row>
    <row r="270" spans="2:65" s="1" customFormat="1" ht="16.5" customHeight="1">
      <c r="B270" s="146"/>
      <c r="C270" s="147" t="s">
        <v>470</v>
      </c>
      <c r="D270" s="147" t="s">
        <v>202</v>
      </c>
      <c r="E270" s="148" t="s">
        <v>471</v>
      </c>
      <c r="F270" s="149" t="s">
        <v>472</v>
      </c>
      <c r="G270" s="150" t="s">
        <v>242</v>
      </c>
      <c r="H270" s="151">
        <v>14</v>
      </c>
      <c r="I270" s="152"/>
      <c r="J270" s="153">
        <f>ROUND(I270*H270,2)</f>
        <v>0</v>
      </c>
      <c r="K270" s="149" t="s">
        <v>211</v>
      </c>
      <c r="L270" s="31"/>
      <c r="M270" s="154" t="s">
        <v>1</v>
      </c>
      <c r="N270" s="155" t="s">
        <v>46</v>
      </c>
      <c r="O270" s="50"/>
      <c r="P270" s="156">
        <f>O270*H270</f>
        <v>0</v>
      </c>
      <c r="Q270" s="156">
        <v>8.4250000000000005E-2</v>
      </c>
      <c r="R270" s="156">
        <f>Q270*H270</f>
        <v>1.1795</v>
      </c>
      <c r="S270" s="156">
        <v>0</v>
      </c>
      <c r="T270" s="157">
        <f>S270*H270</f>
        <v>0</v>
      </c>
      <c r="AR270" s="17" t="s">
        <v>103</v>
      </c>
      <c r="AT270" s="17" t="s">
        <v>202</v>
      </c>
      <c r="AU270" s="17" t="s">
        <v>99</v>
      </c>
      <c r="AY270" s="17" t="s">
        <v>198</v>
      </c>
      <c r="BE270" s="158">
        <f>IF(N270="základní",J270,0)</f>
        <v>0</v>
      </c>
      <c r="BF270" s="158">
        <f>IF(N270="snížená",J270,0)</f>
        <v>0</v>
      </c>
      <c r="BG270" s="158">
        <f>IF(N270="zákl. přenesená",J270,0)</f>
        <v>0</v>
      </c>
      <c r="BH270" s="158">
        <f>IF(N270="sníž. přenesená",J270,0)</f>
        <v>0</v>
      </c>
      <c r="BI270" s="158">
        <f>IF(N270="nulová",J270,0)</f>
        <v>0</v>
      </c>
      <c r="BJ270" s="17" t="s">
        <v>82</v>
      </c>
      <c r="BK270" s="158">
        <f>ROUND(I270*H270,2)</f>
        <v>0</v>
      </c>
      <c r="BL270" s="17" t="s">
        <v>103</v>
      </c>
      <c r="BM270" s="17" t="s">
        <v>473</v>
      </c>
    </row>
    <row r="271" spans="2:65" s="12" customFormat="1" ht="11.25">
      <c r="B271" s="159"/>
      <c r="D271" s="160" t="s">
        <v>207</v>
      </c>
      <c r="E271" s="161" t="s">
        <v>1</v>
      </c>
      <c r="F271" s="162" t="s">
        <v>474</v>
      </c>
      <c r="H271" s="163">
        <v>14</v>
      </c>
      <c r="I271" s="164"/>
      <c r="L271" s="159"/>
      <c r="M271" s="165"/>
      <c r="N271" s="166"/>
      <c r="O271" s="166"/>
      <c r="P271" s="166"/>
      <c r="Q271" s="166"/>
      <c r="R271" s="166"/>
      <c r="S271" s="166"/>
      <c r="T271" s="167"/>
      <c r="AT271" s="161" t="s">
        <v>207</v>
      </c>
      <c r="AU271" s="161" t="s">
        <v>99</v>
      </c>
      <c r="AV271" s="12" t="s">
        <v>84</v>
      </c>
      <c r="AW271" s="12" t="s">
        <v>36</v>
      </c>
      <c r="AX271" s="12" t="s">
        <v>82</v>
      </c>
      <c r="AY271" s="161" t="s">
        <v>198</v>
      </c>
    </row>
    <row r="272" spans="2:65" s="1" customFormat="1" ht="16.5" customHeight="1">
      <c r="B272" s="146"/>
      <c r="C272" s="191" t="s">
        <v>475</v>
      </c>
      <c r="D272" s="191" t="s">
        <v>329</v>
      </c>
      <c r="E272" s="192" t="s">
        <v>476</v>
      </c>
      <c r="F272" s="193" t="s">
        <v>477</v>
      </c>
      <c r="G272" s="194" t="s">
        <v>242</v>
      </c>
      <c r="H272" s="195">
        <v>14.28</v>
      </c>
      <c r="I272" s="196"/>
      <c r="J272" s="197">
        <f>ROUND(I272*H272,2)</f>
        <v>0</v>
      </c>
      <c r="K272" s="193" t="s">
        <v>211</v>
      </c>
      <c r="L272" s="198"/>
      <c r="M272" s="199" t="s">
        <v>1</v>
      </c>
      <c r="N272" s="200" t="s">
        <v>46</v>
      </c>
      <c r="O272" s="50"/>
      <c r="P272" s="156">
        <f>O272*H272</f>
        <v>0</v>
      </c>
      <c r="Q272" s="156">
        <v>0.13100000000000001</v>
      </c>
      <c r="R272" s="156">
        <f>Q272*H272</f>
        <v>1.8706799999999999</v>
      </c>
      <c r="S272" s="156">
        <v>0</v>
      </c>
      <c r="T272" s="157">
        <f>S272*H272</f>
        <v>0</v>
      </c>
      <c r="AR272" s="17" t="s">
        <v>250</v>
      </c>
      <c r="AT272" s="17" t="s">
        <v>329</v>
      </c>
      <c r="AU272" s="17" t="s">
        <v>99</v>
      </c>
      <c r="AY272" s="17" t="s">
        <v>198</v>
      </c>
      <c r="BE272" s="158">
        <f>IF(N272="základní",J272,0)</f>
        <v>0</v>
      </c>
      <c r="BF272" s="158">
        <f>IF(N272="snížená",J272,0)</f>
        <v>0</v>
      </c>
      <c r="BG272" s="158">
        <f>IF(N272="zákl. přenesená",J272,0)</f>
        <v>0</v>
      </c>
      <c r="BH272" s="158">
        <f>IF(N272="sníž. přenesená",J272,0)</f>
        <v>0</v>
      </c>
      <c r="BI272" s="158">
        <f>IF(N272="nulová",J272,0)</f>
        <v>0</v>
      </c>
      <c r="BJ272" s="17" t="s">
        <v>82</v>
      </c>
      <c r="BK272" s="158">
        <f>ROUND(I272*H272,2)</f>
        <v>0</v>
      </c>
      <c r="BL272" s="17" t="s">
        <v>103</v>
      </c>
      <c r="BM272" s="17" t="s">
        <v>478</v>
      </c>
    </row>
    <row r="273" spans="2:65" s="12" customFormat="1" ht="11.25">
      <c r="B273" s="159"/>
      <c r="D273" s="160" t="s">
        <v>207</v>
      </c>
      <c r="E273" s="161" t="s">
        <v>1</v>
      </c>
      <c r="F273" s="162" t="s">
        <v>474</v>
      </c>
      <c r="H273" s="163">
        <v>14</v>
      </c>
      <c r="I273" s="164"/>
      <c r="L273" s="159"/>
      <c r="M273" s="165"/>
      <c r="N273" s="166"/>
      <c r="O273" s="166"/>
      <c r="P273" s="166"/>
      <c r="Q273" s="166"/>
      <c r="R273" s="166"/>
      <c r="S273" s="166"/>
      <c r="T273" s="167"/>
      <c r="AT273" s="161" t="s">
        <v>207</v>
      </c>
      <c r="AU273" s="161" t="s">
        <v>99</v>
      </c>
      <c r="AV273" s="12" t="s">
        <v>84</v>
      </c>
      <c r="AW273" s="12" t="s">
        <v>36</v>
      </c>
      <c r="AX273" s="12" t="s">
        <v>75</v>
      </c>
      <c r="AY273" s="161" t="s">
        <v>198</v>
      </c>
    </row>
    <row r="274" spans="2:65" s="12" customFormat="1" ht="11.25">
      <c r="B274" s="159"/>
      <c r="D274" s="160" t="s">
        <v>207</v>
      </c>
      <c r="E274" s="161" t="s">
        <v>1</v>
      </c>
      <c r="F274" s="162" t="s">
        <v>479</v>
      </c>
      <c r="H274" s="163">
        <v>0.28000000000000003</v>
      </c>
      <c r="I274" s="164"/>
      <c r="L274" s="159"/>
      <c r="M274" s="165"/>
      <c r="N274" s="166"/>
      <c r="O274" s="166"/>
      <c r="P274" s="166"/>
      <c r="Q274" s="166"/>
      <c r="R274" s="166"/>
      <c r="S274" s="166"/>
      <c r="T274" s="167"/>
      <c r="AT274" s="161" t="s">
        <v>207</v>
      </c>
      <c r="AU274" s="161" t="s">
        <v>99</v>
      </c>
      <c r="AV274" s="12" t="s">
        <v>84</v>
      </c>
      <c r="AW274" s="12" t="s">
        <v>36</v>
      </c>
      <c r="AX274" s="12" t="s">
        <v>75</v>
      </c>
      <c r="AY274" s="161" t="s">
        <v>198</v>
      </c>
    </row>
    <row r="275" spans="2:65" s="14" customFormat="1" ht="11.25">
      <c r="B275" s="175"/>
      <c r="D275" s="160" t="s">
        <v>207</v>
      </c>
      <c r="E275" s="176" t="s">
        <v>1</v>
      </c>
      <c r="F275" s="177" t="s">
        <v>227</v>
      </c>
      <c r="H275" s="178">
        <v>14.28</v>
      </c>
      <c r="I275" s="179"/>
      <c r="L275" s="175"/>
      <c r="M275" s="180"/>
      <c r="N275" s="181"/>
      <c r="O275" s="181"/>
      <c r="P275" s="181"/>
      <c r="Q275" s="181"/>
      <c r="R275" s="181"/>
      <c r="S275" s="181"/>
      <c r="T275" s="182"/>
      <c r="AT275" s="176" t="s">
        <v>207</v>
      </c>
      <c r="AU275" s="176" t="s">
        <v>99</v>
      </c>
      <c r="AV275" s="14" t="s">
        <v>103</v>
      </c>
      <c r="AW275" s="14" t="s">
        <v>36</v>
      </c>
      <c r="AX275" s="14" t="s">
        <v>82</v>
      </c>
      <c r="AY275" s="176" t="s">
        <v>198</v>
      </c>
    </row>
    <row r="276" spans="2:65" s="11" customFormat="1" ht="22.9" customHeight="1">
      <c r="B276" s="133"/>
      <c r="D276" s="134" t="s">
        <v>74</v>
      </c>
      <c r="E276" s="144" t="s">
        <v>250</v>
      </c>
      <c r="F276" s="144" t="s">
        <v>480</v>
      </c>
      <c r="I276" s="136"/>
      <c r="J276" s="145">
        <f>BK276</f>
        <v>0</v>
      </c>
      <c r="L276" s="133"/>
      <c r="M276" s="138"/>
      <c r="N276" s="139"/>
      <c r="O276" s="139"/>
      <c r="P276" s="140">
        <f>P277+P279+P304+P313</f>
        <v>0</v>
      </c>
      <c r="Q276" s="139"/>
      <c r="R276" s="140">
        <f>R277+R279+R304+R313</f>
        <v>144.71911799999998</v>
      </c>
      <c r="S276" s="139"/>
      <c r="T276" s="141">
        <f>T277+T279+T304+T313</f>
        <v>0</v>
      </c>
      <c r="AR276" s="134" t="s">
        <v>82</v>
      </c>
      <c r="AT276" s="142" t="s">
        <v>74</v>
      </c>
      <c r="AU276" s="142" t="s">
        <v>82</v>
      </c>
      <c r="AY276" s="134" t="s">
        <v>198</v>
      </c>
      <c r="BK276" s="143">
        <f>BK277+BK279+BK304+BK313</f>
        <v>0</v>
      </c>
    </row>
    <row r="277" spans="2:65" s="11" customFormat="1" ht="20.85" customHeight="1">
      <c r="B277" s="133"/>
      <c r="D277" s="134" t="s">
        <v>74</v>
      </c>
      <c r="E277" s="144" t="s">
        <v>481</v>
      </c>
      <c r="F277" s="144" t="s">
        <v>482</v>
      </c>
      <c r="I277" s="136"/>
      <c r="J277" s="145">
        <f>BK277</f>
        <v>0</v>
      </c>
      <c r="L277" s="133"/>
      <c r="M277" s="138"/>
      <c r="N277" s="139"/>
      <c r="O277" s="139"/>
      <c r="P277" s="140">
        <f>P278</f>
        <v>0</v>
      </c>
      <c r="Q277" s="139"/>
      <c r="R277" s="140">
        <f>R278</f>
        <v>0.62216000000000005</v>
      </c>
      <c r="S277" s="139"/>
      <c r="T277" s="141">
        <f>T278</f>
        <v>0</v>
      </c>
      <c r="AR277" s="134" t="s">
        <v>82</v>
      </c>
      <c r="AT277" s="142" t="s">
        <v>74</v>
      </c>
      <c r="AU277" s="142" t="s">
        <v>84</v>
      </c>
      <c r="AY277" s="134" t="s">
        <v>198</v>
      </c>
      <c r="BK277" s="143">
        <f>BK278</f>
        <v>0</v>
      </c>
    </row>
    <row r="278" spans="2:65" s="1" customFormat="1" ht="16.5" customHeight="1">
      <c r="B278" s="146"/>
      <c r="C278" s="147" t="s">
        <v>483</v>
      </c>
      <c r="D278" s="147" t="s">
        <v>202</v>
      </c>
      <c r="E278" s="148" t="s">
        <v>484</v>
      </c>
      <c r="F278" s="149" t="s">
        <v>485</v>
      </c>
      <c r="G278" s="150" t="s">
        <v>486</v>
      </c>
      <c r="H278" s="151">
        <v>2</v>
      </c>
      <c r="I278" s="152"/>
      <c r="J278" s="153">
        <f>ROUND(I278*H278,2)</f>
        <v>0</v>
      </c>
      <c r="K278" s="149" t="s">
        <v>211</v>
      </c>
      <c r="L278" s="31"/>
      <c r="M278" s="154" t="s">
        <v>1</v>
      </c>
      <c r="N278" s="155" t="s">
        <v>46</v>
      </c>
      <c r="O278" s="50"/>
      <c r="P278" s="156">
        <f>O278*H278</f>
        <v>0</v>
      </c>
      <c r="Q278" s="156">
        <v>0.31108000000000002</v>
      </c>
      <c r="R278" s="156">
        <f>Q278*H278</f>
        <v>0.62216000000000005</v>
      </c>
      <c r="S278" s="156">
        <v>0</v>
      </c>
      <c r="T278" s="157">
        <f>S278*H278</f>
        <v>0</v>
      </c>
      <c r="AR278" s="17" t="s">
        <v>103</v>
      </c>
      <c r="AT278" s="17" t="s">
        <v>202</v>
      </c>
      <c r="AU278" s="17" t="s">
        <v>99</v>
      </c>
      <c r="AY278" s="17" t="s">
        <v>198</v>
      </c>
      <c r="BE278" s="158">
        <f>IF(N278="základní",J278,0)</f>
        <v>0</v>
      </c>
      <c r="BF278" s="158">
        <f>IF(N278="snížená",J278,0)</f>
        <v>0</v>
      </c>
      <c r="BG278" s="158">
        <f>IF(N278="zákl. přenesená",J278,0)</f>
        <v>0</v>
      </c>
      <c r="BH278" s="158">
        <f>IF(N278="sníž. přenesená",J278,0)</f>
        <v>0</v>
      </c>
      <c r="BI278" s="158">
        <f>IF(N278="nulová",J278,0)</f>
        <v>0</v>
      </c>
      <c r="BJ278" s="17" t="s">
        <v>82</v>
      </c>
      <c r="BK278" s="158">
        <f>ROUND(I278*H278,2)</f>
        <v>0</v>
      </c>
      <c r="BL278" s="17" t="s">
        <v>103</v>
      </c>
      <c r="BM278" s="17" t="s">
        <v>487</v>
      </c>
    </row>
    <row r="279" spans="2:65" s="11" customFormat="1" ht="20.85" customHeight="1">
      <c r="B279" s="133"/>
      <c r="D279" s="134" t="s">
        <v>74</v>
      </c>
      <c r="E279" s="144" t="s">
        <v>488</v>
      </c>
      <c r="F279" s="144" t="s">
        <v>489</v>
      </c>
      <c r="I279" s="136"/>
      <c r="J279" s="145">
        <f>BK279</f>
        <v>0</v>
      </c>
      <c r="L279" s="133"/>
      <c r="M279" s="138"/>
      <c r="N279" s="139"/>
      <c r="O279" s="139"/>
      <c r="P279" s="140">
        <f>SUM(P280:P303)</f>
        <v>0</v>
      </c>
      <c r="Q279" s="139"/>
      <c r="R279" s="140">
        <f>SUM(R280:R303)</f>
        <v>62.175010999999991</v>
      </c>
      <c r="S279" s="139"/>
      <c r="T279" s="141">
        <f>SUM(T280:T303)</f>
        <v>0</v>
      </c>
      <c r="AR279" s="134" t="s">
        <v>82</v>
      </c>
      <c r="AT279" s="142" t="s">
        <v>74</v>
      </c>
      <c r="AU279" s="142" t="s">
        <v>84</v>
      </c>
      <c r="AY279" s="134" t="s">
        <v>198</v>
      </c>
      <c r="BK279" s="143">
        <f>SUM(BK280:BK303)</f>
        <v>0</v>
      </c>
    </row>
    <row r="280" spans="2:65" s="1" customFormat="1" ht="16.5" customHeight="1">
      <c r="B280" s="146"/>
      <c r="C280" s="147" t="s">
        <v>490</v>
      </c>
      <c r="D280" s="147" t="s">
        <v>202</v>
      </c>
      <c r="E280" s="148" t="s">
        <v>491</v>
      </c>
      <c r="F280" s="149" t="s">
        <v>492</v>
      </c>
      <c r="G280" s="150" t="s">
        <v>205</v>
      </c>
      <c r="H280" s="151">
        <v>24.3</v>
      </c>
      <c r="I280" s="152"/>
      <c r="J280" s="153">
        <f>ROUND(I280*H280,2)</f>
        <v>0</v>
      </c>
      <c r="K280" s="149" t="s">
        <v>211</v>
      </c>
      <c r="L280" s="31"/>
      <c r="M280" s="154" t="s">
        <v>1</v>
      </c>
      <c r="N280" s="155" t="s">
        <v>46</v>
      </c>
      <c r="O280" s="50"/>
      <c r="P280" s="156">
        <f>O280*H280</f>
        <v>0</v>
      </c>
      <c r="Q280" s="156">
        <v>1.8907700000000001</v>
      </c>
      <c r="R280" s="156">
        <f>Q280*H280</f>
        <v>45.945711000000003</v>
      </c>
      <c r="S280" s="156">
        <v>0</v>
      </c>
      <c r="T280" s="157">
        <f>S280*H280</f>
        <v>0</v>
      </c>
      <c r="AR280" s="17" t="s">
        <v>103</v>
      </c>
      <c r="AT280" s="17" t="s">
        <v>202</v>
      </c>
      <c r="AU280" s="17" t="s">
        <v>99</v>
      </c>
      <c r="AY280" s="17" t="s">
        <v>198</v>
      </c>
      <c r="BE280" s="158">
        <f>IF(N280="základní",J280,0)</f>
        <v>0</v>
      </c>
      <c r="BF280" s="158">
        <f>IF(N280="snížená",J280,0)</f>
        <v>0</v>
      </c>
      <c r="BG280" s="158">
        <f>IF(N280="zákl. přenesená",J280,0)</f>
        <v>0</v>
      </c>
      <c r="BH280" s="158">
        <f>IF(N280="sníž. přenesená",J280,0)</f>
        <v>0</v>
      </c>
      <c r="BI280" s="158">
        <f>IF(N280="nulová",J280,0)</f>
        <v>0</v>
      </c>
      <c r="BJ280" s="17" t="s">
        <v>82</v>
      </c>
      <c r="BK280" s="158">
        <f>ROUND(I280*H280,2)</f>
        <v>0</v>
      </c>
      <c r="BL280" s="17" t="s">
        <v>103</v>
      </c>
      <c r="BM280" s="17" t="s">
        <v>493</v>
      </c>
    </row>
    <row r="281" spans="2:65" s="12" customFormat="1" ht="11.25">
      <c r="B281" s="159"/>
      <c r="D281" s="160" t="s">
        <v>207</v>
      </c>
      <c r="E281" s="161" t="s">
        <v>1</v>
      </c>
      <c r="F281" s="162" t="s">
        <v>494</v>
      </c>
      <c r="H281" s="163">
        <v>5.4</v>
      </c>
      <c r="I281" s="164"/>
      <c r="L281" s="159"/>
      <c r="M281" s="165"/>
      <c r="N281" s="166"/>
      <c r="O281" s="166"/>
      <c r="P281" s="166"/>
      <c r="Q281" s="166"/>
      <c r="R281" s="166"/>
      <c r="S281" s="166"/>
      <c r="T281" s="167"/>
      <c r="AT281" s="161" t="s">
        <v>207</v>
      </c>
      <c r="AU281" s="161" t="s">
        <v>99</v>
      </c>
      <c r="AV281" s="12" t="s">
        <v>84</v>
      </c>
      <c r="AW281" s="12" t="s">
        <v>36</v>
      </c>
      <c r="AX281" s="12" t="s">
        <v>75</v>
      </c>
      <c r="AY281" s="161" t="s">
        <v>198</v>
      </c>
    </row>
    <row r="282" spans="2:65" s="12" customFormat="1" ht="11.25">
      <c r="B282" s="159"/>
      <c r="D282" s="160" t="s">
        <v>207</v>
      </c>
      <c r="E282" s="161" t="s">
        <v>1</v>
      </c>
      <c r="F282" s="162" t="s">
        <v>495</v>
      </c>
      <c r="H282" s="163">
        <v>18.899999999999999</v>
      </c>
      <c r="I282" s="164"/>
      <c r="L282" s="159"/>
      <c r="M282" s="165"/>
      <c r="N282" s="166"/>
      <c r="O282" s="166"/>
      <c r="P282" s="166"/>
      <c r="Q282" s="166"/>
      <c r="R282" s="166"/>
      <c r="S282" s="166"/>
      <c r="T282" s="167"/>
      <c r="AT282" s="161" t="s">
        <v>207</v>
      </c>
      <c r="AU282" s="161" t="s">
        <v>99</v>
      </c>
      <c r="AV282" s="12" t="s">
        <v>84</v>
      </c>
      <c r="AW282" s="12" t="s">
        <v>36</v>
      </c>
      <c r="AX282" s="12" t="s">
        <v>75</v>
      </c>
      <c r="AY282" s="161" t="s">
        <v>198</v>
      </c>
    </row>
    <row r="283" spans="2:65" s="14" customFormat="1" ht="11.25">
      <c r="B283" s="175"/>
      <c r="D283" s="160" t="s">
        <v>207</v>
      </c>
      <c r="E283" s="176" t="s">
        <v>1</v>
      </c>
      <c r="F283" s="177" t="s">
        <v>227</v>
      </c>
      <c r="H283" s="178">
        <v>24.3</v>
      </c>
      <c r="I283" s="179"/>
      <c r="L283" s="175"/>
      <c r="M283" s="180"/>
      <c r="N283" s="181"/>
      <c r="O283" s="181"/>
      <c r="P283" s="181"/>
      <c r="Q283" s="181"/>
      <c r="R283" s="181"/>
      <c r="S283" s="181"/>
      <c r="T283" s="182"/>
      <c r="AT283" s="176" t="s">
        <v>207</v>
      </c>
      <c r="AU283" s="176" t="s">
        <v>99</v>
      </c>
      <c r="AV283" s="14" t="s">
        <v>103</v>
      </c>
      <c r="AW283" s="14" t="s">
        <v>36</v>
      </c>
      <c r="AX283" s="14" t="s">
        <v>82</v>
      </c>
      <c r="AY283" s="176" t="s">
        <v>198</v>
      </c>
    </row>
    <row r="284" spans="2:65" s="1" customFormat="1" ht="16.5" customHeight="1">
      <c r="B284" s="146"/>
      <c r="C284" s="147" t="s">
        <v>496</v>
      </c>
      <c r="D284" s="147" t="s">
        <v>202</v>
      </c>
      <c r="E284" s="148" t="s">
        <v>497</v>
      </c>
      <c r="F284" s="149" t="s">
        <v>498</v>
      </c>
      <c r="G284" s="150" t="s">
        <v>499</v>
      </c>
      <c r="H284" s="151">
        <v>18</v>
      </c>
      <c r="I284" s="152"/>
      <c r="J284" s="153">
        <f>ROUND(I284*H284,2)</f>
        <v>0</v>
      </c>
      <c r="K284" s="149" t="s">
        <v>211</v>
      </c>
      <c r="L284" s="31"/>
      <c r="M284" s="154" t="s">
        <v>1</v>
      </c>
      <c r="N284" s="155" t="s">
        <v>46</v>
      </c>
      <c r="O284" s="50"/>
      <c r="P284" s="156">
        <f>O284*H284</f>
        <v>0</v>
      </c>
      <c r="Q284" s="156">
        <v>1.0000000000000001E-5</v>
      </c>
      <c r="R284" s="156">
        <f>Q284*H284</f>
        <v>1.8000000000000001E-4</v>
      </c>
      <c r="S284" s="156">
        <v>0</v>
      </c>
      <c r="T284" s="157">
        <f>S284*H284</f>
        <v>0</v>
      </c>
      <c r="AR284" s="17" t="s">
        <v>103</v>
      </c>
      <c r="AT284" s="17" t="s">
        <v>202</v>
      </c>
      <c r="AU284" s="17" t="s">
        <v>99</v>
      </c>
      <c r="AY284" s="17" t="s">
        <v>198</v>
      </c>
      <c r="BE284" s="158">
        <f>IF(N284="základní",J284,0)</f>
        <v>0</v>
      </c>
      <c r="BF284" s="158">
        <f>IF(N284="snížená",J284,0)</f>
        <v>0</v>
      </c>
      <c r="BG284" s="158">
        <f>IF(N284="zákl. přenesená",J284,0)</f>
        <v>0</v>
      </c>
      <c r="BH284" s="158">
        <f>IF(N284="sníž. přenesená",J284,0)</f>
        <v>0</v>
      </c>
      <c r="BI284" s="158">
        <f>IF(N284="nulová",J284,0)</f>
        <v>0</v>
      </c>
      <c r="BJ284" s="17" t="s">
        <v>82</v>
      </c>
      <c r="BK284" s="158">
        <f>ROUND(I284*H284,2)</f>
        <v>0</v>
      </c>
      <c r="BL284" s="17" t="s">
        <v>103</v>
      </c>
      <c r="BM284" s="17" t="s">
        <v>500</v>
      </c>
    </row>
    <row r="285" spans="2:65" s="12" customFormat="1" ht="11.25">
      <c r="B285" s="159"/>
      <c r="D285" s="160" t="s">
        <v>207</v>
      </c>
      <c r="E285" s="161" t="s">
        <v>1</v>
      </c>
      <c r="F285" s="162" t="s">
        <v>501</v>
      </c>
      <c r="H285" s="163">
        <v>18</v>
      </c>
      <c r="I285" s="164"/>
      <c r="L285" s="159"/>
      <c r="M285" s="165"/>
      <c r="N285" s="166"/>
      <c r="O285" s="166"/>
      <c r="P285" s="166"/>
      <c r="Q285" s="166"/>
      <c r="R285" s="166"/>
      <c r="S285" s="166"/>
      <c r="T285" s="167"/>
      <c r="AT285" s="161" t="s">
        <v>207</v>
      </c>
      <c r="AU285" s="161" t="s">
        <v>99</v>
      </c>
      <c r="AV285" s="12" t="s">
        <v>84</v>
      </c>
      <c r="AW285" s="12" t="s">
        <v>36</v>
      </c>
      <c r="AX285" s="12" t="s">
        <v>82</v>
      </c>
      <c r="AY285" s="161" t="s">
        <v>198</v>
      </c>
    </row>
    <row r="286" spans="2:65" s="1" customFormat="1" ht="16.5" customHeight="1">
      <c r="B286" s="146"/>
      <c r="C286" s="191" t="s">
        <v>502</v>
      </c>
      <c r="D286" s="191" t="s">
        <v>329</v>
      </c>
      <c r="E286" s="192" t="s">
        <v>503</v>
      </c>
      <c r="F286" s="193" t="s">
        <v>504</v>
      </c>
      <c r="G286" s="194" t="s">
        <v>499</v>
      </c>
      <c r="H286" s="195">
        <v>18.899999999999999</v>
      </c>
      <c r="I286" s="196"/>
      <c r="J286" s="197">
        <f>ROUND(I286*H286,2)</f>
        <v>0</v>
      </c>
      <c r="K286" s="193" t="s">
        <v>211</v>
      </c>
      <c r="L286" s="198"/>
      <c r="M286" s="199" t="s">
        <v>1</v>
      </c>
      <c r="N286" s="200" t="s">
        <v>46</v>
      </c>
      <c r="O286" s="50"/>
      <c r="P286" s="156">
        <f>O286*H286</f>
        <v>0</v>
      </c>
      <c r="Q286" s="156">
        <v>4.5999999999999999E-3</v>
      </c>
      <c r="R286" s="156">
        <f>Q286*H286</f>
        <v>8.693999999999999E-2</v>
      </c>
      <c r="S286" s="156">
        <v>0</v>
      </c>
      <c r="T286" s="157">
        <f>S286*H286</f>
        <v>0</v>
      </c>
      <c r="AR286" s="17" t="s">
        <v>250</v>
      </c>
      <c r="AT286" s="17" t="s">
        <v>329</v>
      </c>
      <c r="AU286" s="17" t="s">
        <v>99</v>
      </c>
      <c r="AY286" s="17" t="s">
        <v>198</v>
      </c>
      <c r="BE286" s="158">
        <f>IF(N286="základní",J286,0)</f>
        <v>0</v>
      </c>
      <c r="BF286" s="158">
        <f>IF(N286="snížená",J286,0)</f>
        <v>0</v>
      </c>
      <c r="BG286" s="158">
        <f>IF(N286="zákl. přenesená",J286,0)</f>
        <v>0</v>
      </c>
      <c r="BH286" s="158">
        <f>IF(N286="sníž. přenesená",J286,0)</f>
        <v>0</v>
      </c>
      <c r="BI286" s="158">
        <f>IF(N286="nulová",J286,0)</f>
        <v>0</v>
      </c>
      <c r="BJ286" s="17" t="s">
        <v>82</v>
      </c>
      <c r="BK286" s="158">
        <f>ROUND(I286*H286,2)</f>
        <v>0</v>
      </c>
      <c r="BL286" s="17" t="s">
        <v>103</v>
      </c>
      <c r="BM286" s="17" t="s">
        <v>505</v>
      </c>
    </row>
    <row r="287" spans="2:65" s="12" customFormat="1" ht="11.25">
      <c r="B287" s="159"/>
      <c r="D287" s="160" t="s">
        <v>207</v>
      </c>
      <c r="E287" s="161" t="s">
        <v>1</v>
      </c>
      <c r="F287" s="162" t="s">
        <v>501</v>
      </c>
      <c r="H287" s="163">
        <v>18</v>
      </c>
      <c r="I287" s="164"/>
      <c r="L287" s="159"/>
      <c r="M287" s="165"/>
      <c r="N287" s="166"/>
      <c r="O287" s="166"/>
      <c r="P287" s="166"/>
      <c r="Q287" s="166"/>
      <c r="R287" s="166"/>
      <c r="S287" s="166"/>
      <c r="T287" s="167"/>
      <c r="AT287" s="161" t="s">
        <v>207</v>
      </c>
      <c r="AU287" s="161" t="s">
        <v>99</v>
      </c>
      <c r="AV287" s="12" t="s">
        <v>84</v>
      </c>
      <c r="AW287" s="12" t="s">
        <v>36</v>
      </c>
      <c r="AX287" s="12" t="s">
        <v>75</v>
      </c>
      <c r="AY287" s="161" t="s">
        <v>198</v>
      </c>
    </row>
    <row r="288" spans="2:65" s="12" customFormat="1" ht="11.25">
      <c r="B288" s="159"/>
      <c r="D288" s="160" t="s">
        <v>207</v>
      </c>
      <c r="E288" s="161" t="s">
        <v>1</v>
      </c>
      <c r="F288" s="162" t="s">
        <v>506</v>
      </c>
      <c r="H288" s="163">
        <v>0.9</v>
      </c>
      <c r="I288" s="164"/>
      <c r="L288" s="159"/>
      <c r="M288" s="165"/>
      <c r="N288" s="166"/>
      <c r="O288" s="166"/>
      <c r="P288" s="166"/>
      <c r="Q288" s="166"/>
      <c r="R288" s="166"/>
      <c r="S288" s="166"/>
      <c r="T288" s="167"/>
      <c r="AT288" s="161" t="s">
        <v>207</v>
      </c>
      <c r="AU288" s="161" t="s">
        <v>99</v>
      </c>
      <c r="AV288" s="12" t="s">
        <v>84</v>
      </c>
      <c r="AW288" s="12" t="s">
        <v>36</v>
      </c>
      <c r="AX288" s="12" t="s">
        <v>75</v>
      </c>
      <c r="AY288" s="161" t="s">
        <v>198</v>
      </c>
    </row>
    <row r="289" spans="2:65" s="14" customFormat="1" ht="11.25">
      <c r="B289" s="175"/>
      <c r="D289" s="160" t="s">
        <v>207</v>
      </c>
      <c r="E289" s="176" t="s">
        <v>1</v>
      </c>
      <c r="F289" s="177" t="s">
        <v>227</v>
      </c>
      <c r="H289" s="178">
        <v>18.899999999999999</v>
      </c>
      <c r="I289" s="179"/>
      <c r="L289" s="175"/>
      <c r="M289" s="180"/>
      <c r="N289" s="181"/>
      <c r="O289" s="181"/>
      <c r="P289" s="181"/>
      <c r="Q289" s="181"/>
      <c r="R289" s="181"/>
      <c r="S289" s="181"/>
      <c r="T289" s="182"/>
      <c r="AT289" s="176" t="s">
        <v>207</v>
      </c>
      <c r="AU289" s="176" t="s">
        <v>99</v>
      </c>
      <c r="AV289" s="14" t="s">
        <v>103</v>
      </c>
      <c r="AW289" s="14" t="s">
        <v>36</v>
      </c>
      <c r="AX289" s="14" t="s">
        <v>82</v>
      </c>
      <c r="AY289" s="176" t="s">
        <v>198</v>
      </c>
    </row>
    <row r="290" spans="2:65" s="1" customFormat="1" ht="16.5" customHeight="1">
      <c r="B290" s="146"/>
      <c r="C290" s="147" t="s">
        <v>507</v>
      </c>
      <c r="D290" s="147" t="s">
        <v>202</v>
      </c>
      <c r="E290" s="148" t="s">
        <v>508</v>
      </c>
      <c r="F290" s="149" t="s">
        <v>509</v>
      </c>
      <c r="G290" s="150" t="s">
        <v>486</v>
      </c>
      <c r="H290" s="151">
        <v>6</v>
      </c>
      <c r="I290" s="152"/>
      <c r="J290" s="153">
        <f>ROUND(I290*H290,2)</f>
        <v>0</v>
      </c>
      <c r="K290" s="149" t="s">
        <v>211</v>
      </c>
      <c r="L290" s="31"/>
      <c r="M290" s="154" t="s">
        <v>1</v>
      </c>
      <c r="N290" s="155" t="s">
        <v>46</v>
      </c>
      <c r="O290" s="50"/>
      <c r="P290" s="156">
        <f>O290*H290</f>
        <v>0</v>
      </c>
      <c r="Q290" s="156">
        <v>1.0000000000000001E-5</v>
      </c>
      <c r="R290" s="156">
        <f>Q290*H290</f>
        <v>6.0000000000000008E-5</v>
      </c>
      <c r="S290" s="156">
        <v>0</v>
      </c>
      <c r="T290" s="157">
        <f>S290*H290</f>
        <v>0</v>
      </c>
      <c r="AR290" s="17" t="s">
        <v>103</v>
      </c>
      <c r="AT290" s="17" t="s">
        <v>202</v>
      </c>
      <c r="AU290" s="17" t="s">
        <v>99</v>
      </c>
      <c r="AY290" s="17" t="s">
        <v>198</v>
      </c>
      <c r="BE290" s="158">
        <f>IF(N290="základní",J290,0)</f>
        <v>0</v>
      </c>
      <c r="BF290" s="158">
        <f>IF(N290="snížená",J290,0)</f>
        <v>0</v>
      </c>
      <c r="BG290" s="158">
        <f>IF(N290="zákl. přenesená",J290,0)</f>
        <v>0</v>
      </c>
      <c r="BH290" s="158">
        <f>IF(N290="sníž. přenesená",J290,0)</f>
        <v>0</v>
      </c>
      <c r="BI290" s="158">
        <f>IF(N290="nulová",J290,0)</f>
        <v>0</v>
      </c>
      <c r="BJ290" s="17" t="s">
        <v>82</v>
      </c>
      <c r="BK290" s="158">
        <f>ROUND(I290*H290,2)</f>
        <v>0</v>
      </c>
      <c r="BL290" s="17" t="s">
        <v>103</v>
      </c>
      <c r="BM290" s="17" t="s">
        <v>510</v>
      </c>
    </row>
    <row r="291" spans="2:65" s="12" customFormat="1" ht="11.25">
      <c r="B291" s="159"/>
      <c r="D291" s="160" t="s">
        <v>207</v>
      </c>
      <c r="E291" s="161" t="s">
        <v>1</v>
      </c>
      <c r="F291" s="162" t="s">
        <v>511</v>
      </c>
      <c r="H291" s="163">
        <v>6</v>
      </c>
      <c r="I291" s="164"/>
      <c r="L291" s="159"/>
      <c r="M291" s="165"/>
      <c r="N291" s="166"/>
      <c r="O291" s="166"/>
      <c r="P291" s="166"/>
      <c r="Q291" s="166"/>
      <c r="R291" s="166"/>
      <c r="S291" s="166"/>
      <c r="T291" s="167"/>
      <c r="AT291" s="161" t="s">
        <v>207</v>
      </c>
      <c r="AU291" s="161" t="s">
        <v>99</v>
      </c>
      <c r="AV291" s="12" t="s">
        <v>84</v>
      </c>
      <c r="AW291" s="12" t="s">
        <v>36</v>
      </c>
      <c r="AX291" s="12" t="s">
        <v>82</v>
      </c>
      <c r="AY291" s="161" t="s">
        <v>198</v>
      </c>
    </row>
    <row r="292" spans="2:65" s="1" customFormat="1" ht="16.5" customHeight="1">
      <c r="B292" s="146"/>
      <c r="C292" s="191" t="s">
        <v>512</v>
      </c>
      <c r="D292" s="191" t="s">
        <v>329</v>
      </c>
      <c r="E292" s="192" t="s">
        <v>513</v>
      </c>
      <c r="F292" s="193" t="s">
        <v>514</v>
      </c>
      <c r="G292" s="194" t="s">
        <v>486</v>
      </c>
      <c r="H292" s="195">
        <v>6</v>
      </c>
      <c r="I292" s="196"/>
      <c r="J292" s="197">
        <f>ROUND(I292*H292,2)</f>
        <v>0</v>
      </c>
      <c r="K292" s="193" t="s">
        <v>211</v>
      </c>
      <c r="L292" s="198"/>
      <c r="M292" s="199" t="s">
        <v>1</v>
      </c>
      <c r="N292" s="200" t="s">
        <v>46</v>
      </c>
      <c r="O292" s="50"/>
      <c r="P292" s="156">
        <f>O292*H292</f>
        <v>0</v>
      </c>
      <c r="Q292" s="156">
        <v>1.1999999999999999E-3</v>
      </c>
      <c r="R292" s="156">
        <f>Q292*H292</f>
        <v>7.1999999999999998E-3</v>
      </c>
      <c r="S292" s="156">
        <v>0</v>
      </c>
      <c r="T292" s="157">
        <f>S292*H292</f>
        <v>0</v>
      </c>
      <c r="AR292" s="17" t="s">
        <v>250</v>
      </c>
      <c r="AT292" s="17" t="s">
        <v>329</v>
      </c>
      <c r="AU292" s="17" t="s">
        <v>99</v>
      </c>
      <c r="AY292" s="17" t="s">
        <v>198</v>
      </c>
      <c r="BE292" s="158">
        <f>IF(N292="základní",J292,0)</f>
        <v>0</v>
      </c>
      <c r="BF292" s="158">
        <f>IF(N292="snížená",J292,0)</f>
        <v>0</v>
      </c>
      <c r="BG292" s="158">
        <f>IF(N292="zákl. přenesená",J292,0)</f>
        <v>0</v>
      </c>
      <c r="BH292" s="158">
        <f>IF(N292="sníž. přenesená",J292,0)</f>
        <v>0</v>
      </c>
      <c r="BI292" s="158">
        <f>IF(N292="nulová",J292,0)</f>
        <v>0</v>
      </c>
      <c r="BJ292" s="17" t="s">
        <v>82</v>
      </c>
      <c r="BK292" s="158">
        <f>ROUND(I292*H292,2)</f>
        <v>0</v>
      </c>
      <c r="BL292" s="17" t="s">
        <v>103</v>
      </c>
      <c r="BM292" s="17" t="s">
        <v>515</v>
      </c>
    </row>
    <row r="293" spans="2:65" s="1" customFormat="1" ht="16.5" customHeight="1">
      <c r="B293" s="146"/>
      <c r="C293" s="147" t="s">
        <v>516</v>
      </c>
      <c r="D293" s="147" t="s">
        <v>202</v>
      </c>
      <c r="E293" s="148" t="s">
        <v>517</v>
      </c>
      <c r="F293" s="149" t="s">
        <v>518</v>
      </c>
      <c r="G293" s="150" t="s">
        <v>486</v>
      </c>
      <c r="H293" s="151">
        <v>3</v>
      </c>
      <c r="I293" s="152"/>
      <c r="J293" s="153">
        <f>ROUND(I293*H293,2)</f>
        <v>0</v>
      </c>
      <c r="K293" s="149" t="s">
        <v>211</v>
      </c>
      <c r="L293" s="31"/>
      <c r="M293" s="154" t="s">
        <v>1</v>
      </c>
      <c r="N293" s="155" t="s">
        <v>46</v>
      </c>
      <c r="O293" s="50"/>
      <c r="P293" s="156">
        <f>O293*H293</f>
        <v>0</v>
      </c>
      <c r="Q293" s="156">
        <v>3.2499999999999999E-3</v>
      </c>
      <c r="R293" s="156">
        <f>Q293*H293</f>
        <v>9.75E-3</v>
      </c>
      <c r="S293" s="156">
        <v>0</v>
      </c>
      <c r="T293" s="157">
        <f>S293*H293</f>
        <v>0</v>
      </c>
      <c r="AR293" s="17" t="s">
        <v>103</v>
      </c>
      <c r="AT293" s="17" t="s">
        <v>202</v>
      </c>
      <c r="AU293" s="17" t="s">
        <v>99</v>
      </c>
      <c r="AY293" s="17" t="s">
        <v>198</v>
      </c>
      <c r="BE293" s="158">
        <f>IF(N293="základní",J293,0)</f>
        <v>0</v>
      </c>
      <c r="BF293" s="158">
        <f>IF(N293="snížená",J293,0)</f>
        <v>0</v>
      </c>
      <c r="BG293" s="158">
        <f>IF(N293="zákl. přenesená",J293,0)</f>
        <v>0</v>
      </c>
      <c r="BH293" s="158">
        <f>IF(N293="sníž. přenesená",J293,0)</f>
        <v>0</v>
      </c>
      <c r="BI293" s="158">
        <f>IF(N293="nulová",J293,0)</f>
        <v>0</v>
      </c>
      <c r="BJ293" s="17" t="s">
        <v>82</v>
      </c>
      <c r="BK293" s="158">
        <f>ROUND(I293*H293,2)</f>
        <v>0</v>
      </c>
      <c r="BL293" s="17" t="s">
        <v>103</v>
      </c>
      <c r="BM293" s="17" t="s">
        <v>519</v>
      </c>
    </row>
    <row r="294" spans="2:65" s="12" customFormat="1" ht="11.25">
      <c r="B294" s="159"/>
      <c r="D294" s="160" t="s">
        <v>207</v>
      </c>
      <c r="E294" s="161" t="s">
        <v>1</v>
      </c>
      <c r="F294" s="162" t="s">
        <v>520</v>
      </c>
      <c r="H294" s="163">
        <v>3</v>
      </c>
      <c r="I294" s="164"/>
      <c r="L294" s="159"/>
      <c r="M294" s="165"/>
      <c r="N294" s="166"/>
      <c r="O294" s="166"/>
      <c r="P294" s="166"/>
      <c r="Q294" s="166"/>
      <c r="R294" s="166"/>
      <c r="S294" s="166"/>
      <c r="T294" s="167"/>
      <c r="AT294" s="161" t="s">
        <v>207</v>
      </c>
      <c r="AU294" s="161" t="s">
        <v>99</v>
      </c>
      <c r="AV294" s="12" t="s">
        <v>84</v>
      </c>
      <c r="AW294" s="12" t="s">
        <v>36</v>
      </c>
      <c r="AX294" s="12" t="s">
        <v>82</v>
      </c>
      <c r="AY294" s="161" t="s">
        <v>198</v>
      </c>
    </row>
    <row r="295" spans="2:65" s="1" customFormat="1" ht="16.5" customHeight="1">
      <c r="B295" s="146"/>
      <c r="C295" s="147" t="s">
        <v>521</v>
      </c>
      <c r="D295" s="147" t="s">
        <v>202</v>
      </c>
      <c r="E295" s="148" t="s">
        <v>522</v>
      </c>
      <c r="F295" s="149" t="s">
        <v>523</v>
      </c>
      <c r="G295" s="150" t="s">
        <v>499</v>
      </c>
      <c r="H295" s="151">
        <v>42</v>
      </c>
      <c r="I295" s="152"/>
      <c r="J295" s="153">
        <f>ROUND(I295*H295,2)</f>
        <v>0</v>
      </c>
      <c r="K295" s="149" t="s">
        <v>211</v>
      </c>
      <c r="L295" s="31"/>
      <c r="M295" s="154" t="s">
        <v>1</v>
      </c>
      <c r="N295" s="155" t="s">
        <v>46</v>
      </c>
      <c r="O295" s="50"/>
      <c r="P295" s="156">
        <f>O295*H295</f>
        <v>0</v>
      </c>
      <c r="Q295" s="156">
        <v>1.0000000000000001E-5</v>
      </c>
      <c r="R295" s="156">
        <f>Q295*H295</f>
        <v>4.2000000000000002E-4</v>
      </c>
      <c r="S295" s="156">
        <v>0</v>
      </c>
      <c r="T295" s="157">
        <f>S295*H295</f>
        <v>0</v>
      </c>
      <c r="AR295" s="17" t="s">
        <v>103</v>
      </c>
      <c r="AT295" s="17" t="s">
        <v>202</v>
      </c>
      <c r="AU295" s="17" t="s">
        <v>99</v>
      </c>
      <c r="AY295" s="17" t="s">
        <v>198</v>
      </c>
      <c r="BE295" s="158">
        <f>IF(N295="základní",J295,0)</f>
        <v>0</v>
      </c>
      <c r="BF295" s="158">
        <f>IF(N295="snížená",J295,0)</f>
        <v>0</v>
      </c>
      <c r="BG295" s="158">
        <f>IF(N295="zákl. přenesená",J295,0)</f>
        <v>0</v>
      </c>
      <c r="BH295" s="158">
        <f>IF(N295="sníž. přenesená",J295,0)</f>
        <v>0</v>
      </c>
      <c r="BI295" s="158">
        <f>IF(N295="nulová",J295,0)</f>
        <v>0</v>
      </c>
      <c r="BJ295" s="17" t="s">
        <v>82</v>
      </c>
      <c r="BK295" s="158">
        <f>ROUND(I295*H295,2)</f>
        <v>0</v>
      </c>
      <c r="BL295" s="17" t="s">
        <v>103</v>
      </c>
      <c r="BM295" s="17" t="s">
        <v>524</v>
      </c>
    </row>
    <row r="296" spans="2:65" s="12" customFormat="1" ht="11.25">
      <c r="B296" s="159"/>
      <c r="D296" s="160" t="s">
        <v>207</v>
      </c>
      <c r="E296" s="161" t="s">
        <v>1</v>
      </c>
      <c r="F296" s="162" t="s">
        <v>525</v>
      </c>
      <c r="H296" s="163">
        <v>42</v>
      </c>
      <c r="I296" s="164"/>
      <c r="L296" s="159"/>
      <c r="M296" s="165"/>
      <c r="N296" s="166"/>
      <c r="O296" s="166"/>
      <c r="P296" s="166"/>
      <c r="Q296" s="166"/>
      <c r="R296" s="166"/>
      <c r="S296" s="166"/>
      <c r="T296" s="167"/>
      <c r="AT296" s="161" t="s">
        <v>207</v>
      </c>
      <c r="AU296" s="161" t="s">
        <v>99</v>
      </c>
      <c r="AV296" s="12" t="s">
        <v>84</v>
      </c>
      <c r="AW296" s="12" t="s">
        <v>36</v>
      </c>
      <c r="AX296" s="12" t="s">
        <v>82</v>
      </c>
      <c r="AY296" s="161" t="s">
        <v>198</v>
      </c>
    </row>
    <row r="297" spans="2:65" s="1" customFormat="1" ht="16.5" customHeight="1">
      <c r="B297" s="146"/>
      <c r="C297" s="191" t="s">
        <v>526</v>
      </c>
      <c r="D297" s="191" t="s">
        <v>329</v>
      </c>
      <c r="E297" s="192" t="s">
        <v>527</v>
      </c>
      <c r="F297" s="193" t="s">
        <v>528</v>
      </c>
      <c r="G297" s="194" t="s">
        <v>499</v>
      </c>
      <c r="H297" s="195">
        <v>42</v>
      </c>
      <c r="I297" s="196"/>
      <c r="J297" s="197">
        <f>ROUND(I297*H297,2)</f>
        <v>0</v>
      </c>
      <c r="K297" s="193" t="s">
        <v>211</v>
      </c>
      <c r="L297" s="198"/>
      <c r="M297" s="199" t="s">
        <v>1</v>
      </c>
      <c r="N297" s="200" t="s">
        <v>46</v>
      </c>
      <c r="O297" s="50"/>
      <c r="P297" s="156">
        <f>O297*H297</f>
        <v>0</v>
      </c>
      <c r="Q297" s="156">
        <v>0.29959999999999998</v>
      </c>
      <c r="R297" s="156">
        <f>Q297*H297</f>
        <v>12.5832</v>
      </c>
      <c r="S297" s="156">
        <v>0</v>
      </c>
      <c r="T297" s="157">
        <f>S297*H297</f>
        <v>0</v>
      </c>
      <c r="AR297" s="17" t="s">
        <v>250</v>
      </c>
      <c r="AT297" s="17" t="s">
        <v>329</v>
      </c>
      <c r="AU297" s="17" t="s">
        <v>99</v>
      </c>
      <c r="AY297" s="17" t="s">
        <v>198</v>
      </c>
      <c r="BE297" s="158">
        <f>IF(N297="základní",J297,0)</f>
        <v>0</v>
      </c>
      <c r="BF297" s="158">
        <f>IF(N297="snížená",J297,0)</f>
        <v>0</v>
      </c>
      <c r="BG297" s="158">
        <f>IF(N297="zákl. přenesená",J297,0)</f>
        <v>0</v>
      </c>
      <c r="BH297" s="158">
        <f>IF(N297="sníž. přenesená",J297,0)</f>
        <v>0</v>
      </c>
      <c r="BI297" s="158">
        <f>IF(N297="nulová",J297,0)</f>
        <v>0</v>
      </c>
      <c r="BJ297" s="17" t="s">
        <v>82</v>
      </c>
      <c r="BK297" s="158">
        <f>ROUND(I297*H297,2)</f>
        <v>0</v>
      </c>
      <c r="BL297" s="17" t="s">
        <v>103</v>
      </c>
      <c r="BM297" s="17" t="s">
        <v>529</v>
      </c>
    </row>
    <row r="298" spans="2:65" s="12" customFormat="1" ht="11.25">
      <c r="B298" s="159"/>
      <c r="D298" s="160" t="s">
        <v>207</v>
      </c>
      <c r="E298" s="161" t="s">
        <v>1</v>
      </c>
      <c r="F298" s="162" t="s">
        <v>525</v>
      </c>
      <c r="H298" s="163">
        <v>42</v>
      </c>
      <c r="I298" s="164"/>
      <c r="L298" s="159"/>
      <c r="M298" s="165"/>
      <c r="N298" s="166"/>
      <c r="O298" s="166"/>
      <c r="P298" s="166"/>
      <c r="Q298" s="166"/>
      <c r="R298" s="166"/>
      <c r="S298" s="166"/>
      <c r="T298" s="167"/>
      <c r="AT298" s="161" t="s">
        <v>207</v>
      </c>
      <c r="AU298" s="161" t="s">
        <v>99</v>
      </c>
      <c r="AV298" s="12" t="s">
        <v>84</v>
      </c>
      <c r="AW298" s="12" t="s">
        <v>36</v>
      </c>
      <c r="AX298" s="12" t="s">
        <v>82</v>
      </c>
      <c r="AY298" s="161" t="s">
        <v>198</v>
      </c>
    </row>
    <row r="299" spans="2:65" s="1" customFormat="1" ht="16.5" customHeight="1">
      <c r="B299" s="146"/>
      <c r="C299" s="147" t="s">
        <v>530</v>
      </c>
      <c r="D299" s="147" t="s">
        <v>202</v>
      </c>
      <c r="E299" s="148" t="s">
        <v>531</v>
      </c>
      <c r="F299" s="149" t="s">
        <v>532</v>
      </c>
      <c r="G299" s="150" t="s">
        <v>486</v>
      </c>
      <c r="H299" s="151">
        <v>1</v>
      </c>
      <c r="I299" s="152"/>
      <c r="J299" s="153">
        <f>ROUND(I299*H299,2)</f>
        <v>0</v>
      </c>
      <c r="K299" s="149" t="s">
        <v>211</v>
      </c>
      <c r="L299" s="31"/>
      <c r="M299" s="154" t="s">
        <v>1</v>
      </c>
      <c r="N299" s="155" t="s">
        <v>46</v>
      </c>
      <c r="O299" s="50"/>
      <c r="P299" s="156">
        <f>O299*H299</f>
        <v>0</v>
      </c>
      <c r="Q299" s="156">
        <v>0.15704000000000001</v>
      </c>
      <c r="R299" s="156">
        <f>Q299*H299</f>
        <v>0.15704000000000001</v>
      </c>
      <c r="S299" s="156">
        <v>0</v>
      </c>
      <c r="T299" s="157">
        <f>S299*H299</f>
        <v>0</v>
      </c>
      <c r="AR299" s="17" t="s">
        <v>103</v>
      </c>
      <c r="AT299" s="17" t="s">
        <v>202</v>
      </c>
      <c r="AU299" s="17" t="s">
        <v>99</v>
      </c>
      <c r="AY299" s="17" t="s">
        <v>198</v>
      </c>
      <c r="BE299" s="158">
        <f>IF(N299="základní",J299,0)</f>
        <v>0</v>
      </c>
      <c r="BF299" s="158">
        <f>IF(N299="snížená",J299,0)</f>
        <v>0</v>
      </c>
      <c r="BG299" s="158">
        <f>IF(N299="zákl. přenesená",J299,0)</f>
        <v>0</v>
      </c>
      <c r="BH299" s="158">
        <f>IF(N299="sníž. přenesená",J299,0)</f>
        <v>0</v>
      </c>
      <c r="BI299" s="158">
        <f>IF(N299="nulová",J299,0)</f>
        <v>0</v>
      </c>
      <c r="BJ299" s="17" t="s">
        <v>82</v>
      </c>
      <c r="BK299" s="158">
        <f>ROUND(I299*H299,2)</f>
        <v>0</v>
      </c>
      <c r="BL299" s="17" t="s">
        <v>103</v>
      </c>
      <c r="BM299" s="17" t="s">
        <v>533</v>
      </c>
    </row>
    <row r="300" spans="2:65" s="12" customFormat="1" ht="11.25">
      <c r="B300" s="159"/>
      <c r="D300" s="160" t="s">
        <v>207</v>
      </c>
      <c r="E300" s="161" t="s">
        <v>1</v>
      </c>
      <c r="F300" s="162" t="s">
        <v>534</v>
      </c>
      <c r="H300" s="163">
        <v>1</v>
      </c>
      <c r="I300" s="164"/>
      <c r="L300" s="159"/>
      <c r="M300" s="165"/>
      <c r="N300" s="166"/>
      <c r="O300" s="166"/>
      <c r="P300" s="166"/>
      <c r="Q300" s="166"/>
      <c r="R300" s="166"/>
      <c r="S300" s="166"/>
      <c r="T300" s="167"/>
      <c r="AT300" s="161" t="s">
        <v>207</v>
      </c>
      <c r="AU300" s="161" t="s">
        <v>99</v>
      </c>
      <c r="AV300" s="12" t="s">
        <v>84</v>
      </c>
      <c r="AW300" s="12" t="s">
        <v>36</v>
      </c>
      <c r="AX300" s="12" t="s">
        <v>82</v>
      </c>
      <c r="AY300" s="161" t="s">
        <v>198</v>
      </c>
    </row>
    <row r="301" spans="2:65" s="1" customFormat="1" ht="16.5" customHeight="1">
      <c r="B301" s="146"/>
      <c r="C301" s="147" t="s">
        <v>535</v>
      </c>
      <c r="D301" s="147" t="s">
        <v>202</v>
      </c>
      <c r="E301" s="148" t="s">
        <v>536</v>
      </c>
      <c r="F301" s="149" t="s">
        <v>537</v>
      </c>
      <c r="G301" s="150" t="s">
        <v>205</v>
      </c>
      <c r="H301" s="151">
        <v>1.5</v>
      </c>
      <c r="I301" s="152"/>
      <c r="J301" s="153">
        <f>ROUND(I301*H301,2)</f>
        <v>0</v>
      </c>
      <c r="K301" s="149" t="s">
        <v>211</v>
      </c>
      <c r="L301" s="31"/>
      <c r="M301" s="154" t="s">
        <v>1</v>
      </c>
      <c r="N301" s="155" t="s">
        <v>46</v>
      </c>
      <c r="O301" s="50"/>
      <c r="P301" s="156">
        <f>O301*H301</f>
        <v>0</v>
      </c>
      <c r="Q301" s="156">
        <v>2.2563399999999998</v>
      </c>
      <c r="R301" s="156">
        <f>Q301*H301</f>
        <v>3.3845099999999997</v>
      </c>
      <c r="S301" s="156">
        <v>0</v>
      </c>
      <c r="T301" s="157">
        <f>S301*H301</f>
        <v>0</v>
      </c>
      <c r="AR301" s="17" t="s">
        <v>103</v>
      </c>
      <c r="AT301" s="17" t="s">
        <v>202</v>
      </c>
      <c r="AU301" s="17" t="s">
        <v>99</v>
      </c>
      <c r="AY301" s="17" t="s">
        <v>198</v>
      </c>
      <c r="BE301" s="158">
        <f>IF(N301="základní",J301,0)</f>
        <v>0</v>
      </c>
      <c r="BF301" s="158">
        <f>IF(N301="snížená",J301,0)</f>
        <v>0</v>
      </c>
      <c r="BG301" s="158">
        <f>IF(N301="zákl. přenesená",J301,0)</f>
        <v>0</v>
      </c>
      <c r="BH301" s="158">
        <f>IF(N301="sníž. přenesená",J301,0)</f>
        <v>0</v>
      </c>
      <c r="BI301" s="158">
        <f>IF(N301="nulová",J301,0)</f>
        <v>0</v>
      </c>
      <c r="BJ301" s="17" t="s">
        <v>82</v>
      </c>
      <c r="BK301" s="158">
        <f>ROUND(I301*H301,2)</f>
        <v>0</v>
      </c>
      <c r="BL301" s="17" t="s">
        <v>103</v>
      </c>
      <c r="BM301" s="17" t="s">
        <v>538</v>
      </c>
    </row>
    <row r="302" spans="2:65" s="13" customFormat="1" ht="11.25">
      <c r="B302" s="168"/>
      <c r="D302" s="160" t="s">
        <v>207</v>
      </c>
      <c r="E302" s="169" t="s">
        <v>1</v>
      </c>
      <c r="F302" s="170" t="s">
        <v>539</v>
      </c>
      <c r="H302" s="169" t="s">
        <v>1</v>
      </c>
      <c r="I302" s="171"/>
      <c r="L302" s="168"/>
      <c r="M302" s="172"/>
      <c r="N302" s="173"/>
      <c r="O302" s="173"/>
      <c r="P302" s="173"/>
      <c r="Q302" s="173"/>
      <c r="R302" s="173"/>
      <c r="S302" s="173"/>
      <c r="T302" s="174"/>
      <c r="AT302" s="169" t="s">
        <v>207</v>
      </c>
      <c r="AU302" s="169" t="s">
        <v>99</v>
      </c>
      <c r="AV302" s="13" t="s">
        <v>82</v>
      </c>
      <c r="AW302" s="13" t="s">
        <v>36</v>
      </c>
      <c r="AX302" s="13" t="s">
        <v>75</v>
      </c>
      <c r="AY302" s="169" t="s">
        <v>198</v>
      </c>
    </row>
    <row r="303" spans="2:65" s="12" customFormat="1" ht="11.25">
      <c r="B303" s="159"/>
      <c r="D303" s="160" t="s">
        <v>207</v>
      </c>
      <c r="E303" s="161" t="s">
        <v>1</v>
      </c>
      <c r="F303" s="162" t="s">
        <v>540</v>
      </c>
      <c r="H303" s="163">
        <v>1.5</v>
      </c>
      <c r="I303" s="164"/>
      <c r="L303" s="159"/>
      <c r="M303" s="165"/>
      <c r="N303" s="166"/>
      <c r="O303" s="166"/>
      <c r="P303" s="166"/>
      <c r="Q303" s="166"/>
      <c r="R303" s="166"/>
      <c r="S303" s="166"/>
      <c r="T303" s="167"/>
      <c r="AT303" s="161" t="s">
        <v>207</v>
      </c>
      <c r="AU303" s="161" t="s">
        <v>99</v>
      </c>
      <c r="AV303" s="12" t="s">
        <v>84</v>
      </c>
      <c r="AW303" s="12" t="s">
        <v>36</v>
      </c>
      <c r="AX303" s="12" t="s">
        <v>82</v>
      </c>
      <c r="AY303" s="161" t="s">
        <v>198</v>
      </c>
    </row>
    <row r="304" spans="2:65" s="11" customFormat="1" ht="20.85" customHeight="1">
      <c r="B304" s="133"/>
      <c r="D304" s="134" t="s">
        <v>74</v>
      </c>
      <c r="E304" s="144" t="s">
        <v>541</v>
      </c>
      <c r="F304" s="144" t="s">
        <v>542</v>
      </c>
      <c r="I304" s="136"/>
      <c r="J304" s="145">
        <f>BK304</f>
        <v>0</v>
      </c>
      <c r="L304" s="133"/>
      <c r="M304" s="138"/>
      <c r="N304" s="139"/>
      <c r="O304" s="139"/>
      <c r="P304" s="140">
        <f>SUM(P305:P312)</f>
        <v>0</v>
      </c>
      <c r="Q304" s="139"/>
      <c r="R304" s="140">
        <f>SUM(R305:R312)</f>
        <v>2.7145199999999998</v>
      </c>
      <c r="S304" s="139"/>
      <c r="T304" s="141">
        <f>SUM(T305:T312)</f>
        <v>0</v>
      </c>
      <c r="AR304" s="134" t="s">
        <v>82</v>
      </c>
      <c r="AT304" s="142" t="s">
        <v>74</v>
      </c>
      <c r="AU304" s="142" t="s">
        <v>84</v>
      </c>
      <c r="AY304" s="134" t="s">
        <v>198</v>
      </c>
      <c r="BK304" s="143">
        <f>SUM(BK305:BK312)</f>
        <v>0</v>
      </c>
    </row>
    <row r="305" spans="2:65" s="1" customFormat="1" ht="16.5" customHeight="1">
      <c r="B305" s="146"/>
      <c r="C305" s="147" t="s">
        <v>543</v>
      </c>
      <c r="D305" s="147" t="s">
        <v>202</v>
      </c>
      <c r="E305" s="148" t="s">
        <v>544</v>
      </c>
      <c r="F305" s="149" t="s">
        <v>545</v>
      </c>
      <c r="G305" s="150" t="s">
        <v>486</v>
      </c>
      <c r="H305" s="151">
        <v>3</v>
      </c>
      <c r="I305" s="152"/>
      <c r="J305" s="153">
        <f t="shared" ref="J305:J312" si="0">ROUND(I305*H305,2)</f>
        <v>0</v>
      </c>
      <c r="K305" s="149" t="s">
        <v>211</v>
      </c>
      <c r="L305" s="31"/>
      <c r="M305" s="154" t="s">
        <v>1</v>
      </c>
      <c r="N305" s="155" t="s">
        <v>46</v>
      </c>
      <c r="O305" s="50"/>
      <c r="P305" s="156">
        <f t="shared" ref="P305:P312" si="1">O305*H305</f>
        <v>0</v>
      </c>
      <c r="Q305" s="156">
        <v>0.34089999999999998</v>
      </c>
      <c r="R305" s="156">
        <f t="shared" ref="R305:R312" si="2">Q305*H305</f>
        <v>1.0226999999999999</v>
      </c>
      <c r="S305" s="156">
        <v>0</v>
      </c>
      <c r="T305" s="157">
        <f t="shared" ref="T305:T312" si="3">S305*H305</f>
        <v>0</v>
      </c>
      <c r="AR305" s="17" t="s">
        <v>103</v>
      </c>
      <c r="AT305" s="17" t="s">
        <v>202</v>
      </c>
      <c r="AU305" s="17" t="s">
        <v>99</v>
      </c>
      <c r="AY305" s="17" t="s">
        <v>198</v>
      </c>
      <c r="BE305" s="158">
        <f t="shared" ref="BE305:BE312" si="4">IF(N305="základní",J305,0)</f>
        <v>0</v>
      </c>
      <c r="BF305" s="158">
        <f t="shared" ref="BF305:BF312" si="5">IF(N305="snížená",J305,0)</f>
        <v>0</v>
      </c>
      <c r="BG305" s="158">
        <f t="shared" ref="BG305:BG312" si="6">IF(N305="zákl. přenesená",J305,0)</f>
        <v>0</v>
      </c>
      <c r="BH305" s="158">
        <f t="shared" ref="BH305:BH312" si="7">IF(N305="sníž. přenesená",J305,0)</f>
        <v>0</v>
      </c>
      <c r="BI305" s="158">
        <f t="shared" ref="BI305:BI312" si="8">IF(N305="nulová",J305,0)</f>
        <v>0</v>
      </c>
      <c r="BJ305" s="17" t="s">
        <v>82</v>
      </c>
      <c r="BK305" s="158">
        <f t="shared" ref="BK305:BK312" si="9">ROUND(I305*H305,2)</f>
        <v>0</v>
      </c>
      <c r="BL305" s="17" t="s">
        <v>103</v>
      </c>
      <c r="BM305" s="17" t="s">
        <v>546</v>
      </c>
    </row>
    <row r="306" spans="2:65" s="1" customFormat="1" ht="16.5" customHeight="1">
      <c r="B306" s="146"/>
      <c r="C306" s="191" t="s">
        <v>547</v>
      </c>
      <c r="D306" s="191" t="s">
        <v>329</v>
      </c>
      <c r="E306" s="192" t="s">
        <v>548</v>
      </c>
      <c r="F306" s="193" t="s">
        <v>549</v>
      </c>
      <c r="G306" s="194" t="s">
        <v>486</v>
      </c>
      <c r="H306" s="195">
        <v>3</v>
      </c>
      <c r="I306" s="196"/>
      <c r="J306" s="197">
        <f t="shared" si="0"/>
        <v>0</v>
      </c>
      <c r="K306" s="193" t="s">
        <v>211</v>
      </c>
      <c r="L306" s="198"/>
      <c r="M306" s="199" t="s">
        <v>1</v>
      </c>
      <c r="N306" s="200" t="s">
        <v>46</v>
      </c>
      <c r="O306" s="50"/>
      <c r="P306" s="156">
        <f t="shared" si="1"/>
        <v>0</v>
      </c>
      <c r="Q306" s="156">
        <v>2.7E-2</v>
      </c>
      <c r="R306" s="156">
        <f t="shared" si="2"/>
        <v>8.1000000000000003E-2</v>
      </c>
      <c r="S306" s="156">
        <v>0</v>
      </c>
      <c r="T306" s="157">
        <f t="shared" si="3"/>
        <v>0</v>
      </c>
      <c r="AR306" s="17" t="s">
        <v>250</v>
      </c>
      <c r="AT306" s="17" t="s">
        <v>329</v>
      </c>
      <c r="AU306" s="17" t="s">
        <v>99</v>
      </c>
      <c r="AY306" s="17" t="s">
        <v>198</v>
      </c>
      <c r="BE306" s="158">
        <f t="shared" si="4"/>
        <v>0</v>
      </c>
      <c r="BF306" s="158">
        <f t="shared" si="5"/>
        <v>0</v>
      </c>
      <c r="BG306" s="158">
        <f t="shared" si="6"/>
        <v>0</v>
      </c>
      <c r="BH306" s="158">
        <f t="shared" si="7"/>
        <v>0</v>
      </c>
      <c r="BI306" s="158">
        <f t="shared" si="8"/>
        <v>0</v>
      </c>
      <c r="BJ306" s="17" t="s">
        <v>82</v>
      </c>
      <c r="BK306" s="158">
        <f t="shared" si="9"/>
        <v>0</v>
      </c>
      <c r="BL306" s="17" t="s">
        <v>103</v>
      </c>
      <c r="BM306" s="17" t="s">
        <v>550</v>
      </c>
    </row>
    <row r="307" spans="2:65" s="1" customFormat="1" ht="16.5" customHeight="1">
      <c r="B307" s="146"/>
      <c r="C307" s="191" t="s">
        <v>551</v>
      </c>
      <c r="D307" s="191" t="s">
        <v>329</v>
      </c>
      <c r="E307" s="192" t="s">
        <v>552</v>
      </c>
      <c r="F307" s="193" t="s">
        <v>553</v>
      </c>
      <c r="G307" s="194" t="s">
        <v>486</v>
      </c>
      <c r="H307" s="195">
        <v>3</v>
      </c>
      <c r="I307" s="196"/>
      <c r="J307" s="197">
        <f t="shared" si="0"/>
        <v>0</v>
      </c>
      <c r="K307" s="193" t="s">
        <v>211</v>
      </c>
      <c r="L307" s="198"/>
      <c r="M307" s="199" t="s">
        <v>1</v>
      </c>
      <c r="N307" s="200" t="s">
        <v>46</v>
      </c>
      <c r="O307" s="50"/>
      <c r="P307" s="156">
        <f t="shared" si="1"/>
        <v>0</v>
      </c>
      <c r="Q307" s="156">
        <v>6.0000000000000001E-3</v>
      </c>
      <c r="R307" s="156">
        <f t="shared" si="2"/>
        <v>1.8000000000000002E-2</v>
      </c>
      <c r="S307" s="156">
        <v>0</v>
      </c>
      <c r="T307" s="157">
        <f t="shared" si="3"/>
        <v>0</v>
      </c>
      <c r="AR307" s="17" t="s">
        <v>250</v>
      </c>
      <c r="AT307" s="17" t="s">
        <v>329</v>
      </c>
      <c r="AU307" s="17" t="s">
        <v>99</v>
      </c>
      <c r="AY307" s="17" t="s">
        <v>198</v>
      </c>
      <c r="BE307" s="158">
        <f t="shared" si="4"/>
        <v>0</v>
      </c>
      <c r="BF307" s="158">
        <f t="shared" si="5"/>
        <v>0</v>
      </c>
      <c r="BG307" s="158">
        <f t="shared" si="6"/>
        <v>0</v>
      </c>
      <c r="BH307" s="158">
        <f t="shared" si="7"/>
        <v>0</v>
      </c>
      <c r="BI307" s="158">
        <f t="shared" si="8"/>
        <v>0</v>
      </c>
      <c r="BJ307" s="17" t="s">
        <v>82</v>
      </c>
      <c r="BK307" s="158">
        <f t="shared" si="9"/>
        <v>0</v>
      </c>
      <c r="BL307" s="17" t="s">
        <v>103</v>
      </c>
      <c r="BM307" s="17" t="s">
        <v>554</v>
      </c>
    </row>
    <row r="308" spans="2:65" s="1" customFormat="1" ht="16.5" customHeight="1">
      <c r="B308" s="146"/>
      <c r="C308" s="191" t="s">
        <v>555</v>
      </c>
      <c r="D308" s="191" t="s">
        <v>329</v>
      </c>
      <c r="E308" s="192" t="s">
        <v>556</v>
      </c>
      <c r="F308" s="193" t="s">
        <v>557</v>
      </c>
      <c r="G308" s="194" t="s">
        <v>486</v>
      </c>
      <c r="H308" s="195">
        <v>3</v>
      </c>
      <c r="I308" s="196"/>
      <c r="J308" s="197">
        <f t="shared" si="0"/>
        <v>0</v>
      </c>
      <c r="K308" s="193" t="s">
        <v>211</v>
      </c>
      <c r="L308" s="198"/>
      <c r="M308" s="199" t="s">
        <v>1</v>
      </c>
      <c r="N308" s="200" t="s">
        <v>46</v>
      </c>
      <c r="O308" s="50"/>
      <c r="P308" s="156">
        <f t="shared" si="1"/>
        <v>0</v>
      </c>
      <c r="Q308" s="156">
        <v>0.111</v>
      </c>
      <c r="R308" s="156">
        <f t="shared" si="2"/>
        <v>0.33300000000000002</v>
      </c>
      <c r="S308" s="156">
        <v>0</v>
      </c>
      <c r="T308" s="157">
        <f t="shared" si="3"/>
        <v>0</v>
      </c>
      <c r="AR308" s="17" t="s">
        <v>250</v>
      </c>
      <c r="AT308" s="17" t="s">
        <v>329</v>
      </c>
      <c r="AU308" s="17" t="s">
        <v>99</v>
      </c>
      <c r="AY308" s="17" t="s">
        <v>198</v>
      </c>
      <c r="BE308" s="158">
        <f t="shared" si="4"/>
        <v>0</v>
      </c>
      <c r="BF308" s="158">
        <f t="shared" si="5"/>
        <v>0</v>
      </c>
      <c r="BG308" s="158">
        <f t="shared" si="6"/>
        <v>0</v>
      </c>
      <c r="BH308" s="158">
        <f t="shared" si="7"/>
        <v>0</v>
      </c>
      <c r="BI308" s="158">
        <f t="shared" si="8"/>
        <v>0</v>
      </c>
      <c r="BJ308" s="17" t="s">
        <v>82</v>
      </c>
      <c r="BK308" s="158">
        <f t="shared" si="9"/>
        <v>0</v>
      </c>
      <c r="BL308" s="17" t="s">
        <v>103</v>
      </c>
      <c r="BM308" s="17" t="s">
        <v>558</v>
      </c>
    </row>
    <row r="309" spans="2:65" s="1" customFormat="1" ht="16.5" customHeight="1">
      <c r="B309" s="146"/>
      <c r="C309" s="191" t="s">
        <v>559</v>
      </c>
      <c r="D309" s="191" t="s">
        <v>329</v>
      </c>
      <c r="E309" s="192" t="s">
        <v>560</v>
      </c>
      <c r="F309" s="193" t="s">
        <v>561</v>
      </c>
      <c r="G309" s="194" t="s">
        <v>486</v>
      </c>
      <c r="H309" s="195">
        <v>3</v>
      </c>
      <c r="I309" s="196"/>
      <c r="J309" s="197">
        <f t="shared" si="0"/>
        <v>0</v>
      </c>
      <c r="K309" s="193" t="s">
        <v>211</v>
      </c>
      <c r="L309" s="198"/>
      <c r="M309" s="199" t="s">
        <v>1</v>
      </c>
      <c r="N309" s="200" t="s">
        <v>46</v>
      </c>
      <c r="O309" s="50"/>
      <c r="P309" s="156">
        <f t="shared" si="1"/>
        <v>0</v>
      </c>
      <c r="Q309" s="156">
        <v>0.08</v>
      </c>
      <c r="R309" s="156">
        <f t="shared" si="2"/>
        <v>0.24</v>
      </c>
      <c r="S309" s="156">
        <v>0</v>
      </c>
      <c r="T309" s="157">
        <f t="shared" si="3"/>
        <v>0</v>
      </c>
      <c r="AR309" s="17" t="s">
        <v>250</v>
      </c>
      <c r="AT309" s="17" t="s">
        <v>329</v>
      </c>
      <c r="AU309" s="17" t="s">
        <v>99</v>
      </c>
      <c r="AY309" s="17" t="s">
        <v>198</v>
      </c>
      <c r="BE309" s="158">
        <f t="shared" si="4"/>
        <v>0</v>
      </c>
      <c r="BF309" s="158">
        <f t="shared" si="5"/>
        <v>0</v>
      </c>
      <c r="BG309" s="158">
        <f t="shared" si="6"/>
        <v>0</v>
      </c>
      <c r="BH309" s="158">
        <f t="shared" si="7"/>
        <v>0</v>
      </c>
      <c r="BI309" s="158">
        <f t="shared" si="8"/>
        <v>0</v>
      </c>
      <c r="BJ309" s="17" t="s">
        <v>82</v>
      </c>
      <c r="BK309" s="158">
        <f t="shared" si="9"/>
        <v>0</v>
      </c>
      <c r="BL309" s="17" t="s">
        <v>103</v>
      </c>
      <c r="BM309" s="17" t="s">
        <v>562</v>
      </c>
    </row>
    <row r="310" spans="2:65" s="1" customFormat="1" ht="16.5" customHeight="1">
      <c r="B310" s="146"/>
      <c r="C310" s="191" t="s">
        <v>563</v>
      </c>
      <c r="D310" s="191" t="s">
        <v>329</v>
      </c>
      <c r="E310" s="192" t="s">
        <v>564</v>
      </c>
      <c r="F310" s="193" t="s">
        <v>565</v>
      </c>
      <c r="G310" s="194" t="s">
        <v>486</v>
      </c>
      <c r="H310" s="195">
        <v>3</v>
      </c>
      <c r="I310" s="196"/>
      <c r="J310" s="197">
        <f t="shared" si="0"/>
        <v>0</v>
      </c>
      <c r="K310" s="193" t="s">
        <v>211</v>
      </c>
      <c r="L310" s="198"/>
      <c r="M310" s="199" t="s">
        <v>1</v>
      </c>
      <c r="N310" s="200" t="s">
        <v>46</v>
      </c>
      <c r="O310" s="50"/>
      <c r="P310" s="156">
        <f t="shared" si="1"/>
        <v>0</v>
      </c>
      <c r="Q310" s="156">
        <v>7.1999999999999995E-2</v>
      </c>
      <c r="R310" s="156">
        <f t="shared" si="2"/>
        <v>0.21599999999999997</v>
      </c>
      <c r="S310" s="156">
        <v>0</v>
      </c>
      <c r="T310" s="157">
        <f t="shared" si="3"/>
        <v>0</v>
      </c>
      <c r="AR310" s="17" t="s">
        <v>250</v>
      </c>
      <c r="AT310" s="17" t="s">
        <v>329</v>
      </c>
      <c r="AU310" s="17" t="s">
        <v>99</v>
      </c>
      <c r="AY310" s="17" t="s">
        <v>198</v>
      </c>
      <c r="BE310" s="158">
        <f t="shared" si="4"/>
        <v>0</v>
      </c>
      <c r="BF310" s="158">
        <f t="shared" si="5"/>
        <v>0</v>
      </c>
      <c r="BG310" s="158">
        <f t="shared" si="6"/>
        <v>0</v>
      </c>
      <c r="BH310" s="158">
        <f t="shared" si="7"/>
        <v>0</v>
      </c>
      <c r="BI310" s="158">
        <f t="shared" si="8"/>
        <v>0</v>
      </c>
      <c r="BJ310" s="17" t="s">
        <v>82</v>
      </c>
      <c r="BK310" s="158">
        <f t="shared" si="9"/>
        <v>0</v>
      </c>
      <c r="BL310" s="17" t="s">
        <v>103</v>
      </c>
      <c r="BM310" s="17" t="s">
        <v>566</v>
      </c>
    </row>
    <row r="311" spans="2:65" s="1" customFormat="1" ht="16.5" customHeight="1">
      <c r="B311" s="146"/>
      <c r="C311" s="147" t="s">
        <v>567</v>
      </c>
      <c r="D311" s="147" t="s">
        <v>202</v>
      </c>
      <c r="E311" s="148" t="s">
        <v>568</v>
      </c>
      <c r="F311" s="149" t="s">
        <v>569</v>
      </c>
      <c r="G311" s="150" t="s">
        <v>486</v>
      </c>
      <c r="H311" s="151">
        <v>3</v>
      </c>
      <c r="I311" s="152"/>
      <c r="J311" s="153">
        <f t="shared" si="0"/>
        <v>0</v>
      </c>
      <c r="K311" s="149" t="s">
        <v>211</v>
      </c>
      <c r="L311" s="31"/>
      <c r="M311" s="154" t="s">
        <v>1</v>
      </c>
      <c r="N311" s="155" t="s">
        <v>46</v>
      </c>
      <c r="O311" s="50"/>
      <c r="P311" s="156">
        <f t="shared" si="1"/>
        <v>0</v>
      </c>
      <c r="Q311" s="156">
        <v>0.21734000000000001</v>
      </c>
      <c r="R311" s="156">
        <f t="shared" si="2"/>
        <v>0.65202000000000004</v>
      </c>
      <c r="S311" s="156">
        <v>0</v>
      </c>
      <c r="T311" s="157">
        <f t="shared" si="3"/>
        <v>0</v>
      </c>
      <c r="AR311" s="17" t="s">
        <v>103</v>
      </c>
      <c r="AT311" s="17" t="s">
        <v>202</v>
      </c>
      <c r="AU311" s="17" t="s">
        <v>99</v>
      </c>
      <c r="AY311" s="17" t="s">
        <v>198</v>
      </c>
      <c r="BE311" s="158">
        <f t="shared" si="4"/>
        <v>0</v>
      </c>
      <c r="BF311" s="158">
        <f t="shared" si="5"/>
        <v>0</v>
      </c>
      <c r="BG311" s="158">
        <f t="shared" si="6"/>
        <v>0</v>
      </c>
      <c r="BH311" s="158">
        <f t="shared" si="7"/>
        <v>0</v>
      </c>
      <c r="BI311" s="158">
        <f t="shared" si="8"/>
        <v>0</v>
      </c>
      <c r="BJ311" s="17" t="s">
        <v>82</v>
      </c>
      <c r="BK311" s="158">
        <f t="shared" si="9"/>
        <v>0</v>
      </c>
      <c r="BL311" s="17" t="s">
        <v>103</v>
      </c>
      <c r="BM311" s="17" t="s">
        <v>570</v>
      </c>
    </row>
    <row r="312" spans="2:65" s="1" customFormat="1" ht="16.5" customHeight="1">
      <c r="B312" s="146"/>
      <c r="C312" s="191" t="s">
        <v>571</v>
      </c>
      <c r="D312" s="191" t="s">
        <v>329</v>
      </c>
      <c r="E312" s="192" t="s">
        <v>572</v>
      </c>
      <c r="F312" s="193" t="s">
        <v>573</v>
      </c>
      <c r="G312" s="194" t="s">
        <v>486</v>
      </c>
      <c r="H312" s="195">
        <v>3</v>
      </c>
      <c r="I312" s="196"/>
      <c r="J312" s="197">
        <f t="shared" si="0"/>
        <v>0</v>
      </c>
      <c r="K312" s="193" t="s">
        <v>211</v>
      </c>
      <c r="L312" s="198"/>
      <c r="M312" s="199" t="s">
        <v>1</v>
      </c>
      <c r="N312" s="200" t="s">
        <v>46</v>
      </c>
      <c r="O312" s="50"/>
      <c r="P312" s="156">
        <f t="shared" si="1"/>
        <v>0</v>
      </c>
      <c r="Q312" s="156">
        <v>5.0599999999999999E-2</v>
      </c>
      <c r="R312" s="156">
        <f t="shared" si="2"/>
        <v>0.15179999999999999</v>
      </c>
      <c r="S312" s="156">
        <v>0</v>
      </c>
      <c r="T312" s="157">
        <f t="shared" si="3"/>
        <v>0</v>
      </c>
      <c r="AR312" s="17" t="s">
        <v>250</v>
      </c>
      <c r="AT312" s="17" t="s">
        <v>329</v>
      </c>
      <c r="AU312" s="17" t="s">
        <v>99</v>
      </c>
      <c r="AY312" s="17" t="s">
        <v>198</v>
      </c>
      <c r="BE312" s="158">
        <f t="shared" si="4"/>
        <v>0</v>
      </c>
      <c r="BF312" s="158">
        <f t="shared" si="5"/>
        <v>0</v>
      </c>
      <c r="BG312" s="158">
        <f t="shared" si="6"/>
        <v>0</v>
      </c>
      <c r="BH312" s="158">
        <f t="shared" si="7"/>
        <v>0</v>
      </c>
      <c r="BI312" s="158">
        <f t="shared" si="8"/>
        <v>0</v>
      </c>
      <c r="BJ312" s="17" t="s">
        <v>82</v>
      </c>
      <c r="BK312" s="158">
        <f t="shared" si="9"/>
        <v>0</v>
      </c>
      <c r="BL312" s="17" t="s">
        <v>103</v>
      </c>
      <c r="BM312" s="17" t="s">
        <v>574</v>
      </c>
    </row>
    <row r="313" spans="2:65" s="11" customFormat="1" ht="20.85" customHeight="1">
      <c r="B313" s="133"/>
      <c r="D313" s="134" t="s">
        <v>74</v>
      </c>
      <c r="E313" s="144" t="s">
        <v>575</v>
      </c>
      <c r="F313" s="144" t="s">
        <v>576</v>
      </c>
      <c r="I313" s="136"/>
      <c r="J313" s="145">
        <f>BK313</f>
        <v>0</v>
      </c>
      <c r="L313" s="133"/>
      <c r="M313" s="138"/>
      <c r="N313" s="139"/>
      <c r="O313" s="139"/>
      <c r="P313" s="140">
        <f>SUM(P314:P331)</f>
        <v>0</v>
      </c>
      <c r="Q313" s="139"/>
      <c r="R313" s="140">
        <f>SUM(R314:R331)</f>
        <v>79.207426999999996</v>
      </c>
      <c r="S313" s="139"/>
      <c r="T313" s="141">
        <f>SUM(T314:T331)</f>
        <v>0</v>
      </c>
      <c r="AR313" s="134" t="s">
        <v>82</v>
      </c>
      <c r="AT313" s="142" t="s">
        <v>74</v>
      </c>
      <c r="AU313" s="142" t="s">
        <v>84</v>
      </c>
      <c r="AY313" s="134" t="s">
        <v>198</v>
      </c>
      <c r="BK313" s="143">
        <f>SUM(BK314:BK331)</f>
        <v>0</v>
      </c>
    </row>
    <row r="314" spans="2:65" s="1" customFormat="1" ht="16.5" customHeight="1">
      <c r="B314" s="146"/>
      <c r="C314" s="147" t="s">
        <v>577</v>
      </c>
      <c r="D314" s="147" t="s">
        <v>202</v>
      </c>
      <c r="E314" s="148" t="s">
        <v>578</v>
      </c>
      <c r="F314" s="149" t="s">
        <v>579</v>
      </c>
      <c r="G314" s="150" t="s">
        <v>205</v>
      </c>
      <c r="H314" s="151">
        <v>3.87</v>
      </c>
      <c r="I314" s="152"/>
      <c r="J314" s="153">
        <f>ROUND(I314*H314,2)</f>
        <v>0</v>
      </c>
      <c r="K314" s="149" t="s">
        <v>211</v>
      </c>
      <c r="L314" s="31"/>
      <c r="M314" s="154" t="s">
        <v>1</v>
      </c>
      <c r="N314" s="155" t="s">
        <v>46</v>
      </c>
      <c r="O314" s="50"/>
      <c r="P314" s="156">
        <f>O314*H314</f>
        <v>0</v>
      </c>
      <c r="Q314" s="156">
        <v>1.9205000000000001</v>
      </c>
      <c r="R314" s="156">
        <f>Q314*H314</f>
        <v>7.4323350000000001</v>
      </c>
      <c r="S314" s="156">
        <v>0</v>
      </c>
      <c r="T314" s="157">
        <f>S314*H314</f>
        <v>0</v>
      </c>
      <c r="AR314" s="17" t="s">
        <v>103</v>
      </c>
      <c r="AT314" s="17" t="s">
        <v>202</v>
      </c>
      <c r="AU314" s="17" t="s">
        <v>99</v>
      </c>
      <c r="AY314" s="17" t="s">
        <v>198</v>
      </c>
      <c r="BE314" s="158">
        <f>IF(N314="základní",J314,0)</f>
        <v>0</v>
      </c>
      <c r="BF314" s="158">
        <f>IF(N314="snížená",J314,0)</f>
        <v>0</v>
      </c>
      <c r="BG314" s="158">
        <f>IF(N314="zákl. přenesená",J314,0)</f>
        <v>0</v>
      </c>
      <c r="BH314" s="158">
        <f>IF(N314="sníž. přenesená",J314,0)</f>
        <v>0</v>
      </c>
      <c r="BI314" s="158">
        <f>IF(N314="nulová",J314,0)</f>
        <v>0</v>
      </c>
      <c r="BJ314" s="17" t="s">
        <v>82</v>
      </c>
      <c r="BK314" s="158">
        <f>ROUND(I314*H314,2)</f>
        <v>0</v>
      </c>
      <c r="BL314" s="17" t="s">
        <v>103</v>
      </c>
      <c r="BM314" s="17" t="s">
        <v>580</v>
      </c>
    </row>
    <row r="315" spans="2:65" s="13" customFormat="1" ht="11.25">
      <c r="B315" s="168"/>
      <c r="D315" s="160" t="s">
        <v>207</v>
      </c>
      <c r="E315" s="169" t="s">
        <v>1</v>
      </c>
      <c r="F315" s="170" t="s">
        <v>581</v>
      </c>
      <c r="H315" s="169" t="s">
        <v>1</v>
      </c>
      <c r="I315" s="171"/>
      <c r="L315" s="168"/>
      <c r="M315" s="172"/>
      <c r="N315" s="173"/>
      <c r="O315" s="173"/>
      <c r="P315" s="173"/>
      <c r="Q315" s="173"/>
      <c r="R315" s="173"/>
      <c r="S315" s="173"/>
      <c r="T315" s="174"/>
      <c r="AT315" s="169" t="s">
        <v>207</v>
      </c>
      <c r="AU315" s="169" t="s">
        <v>99</v>
      </c>
      <c r="AV315" s="13" t="s">
        <v>82</v>
      </c>
      <c r="AW315" s="13" t="s">
        <v>36</v>
      </c>
      <c r="AX315" s="13" t="s">
        <v>75</v>
      </c>
      <c r="AY315" s="169" t="s">
        <v>198</v>
      </c>
    </row>
    <row r="316" spans="2:65" s="12" customFormat="1" ht="11.25">
      <c r="B316" s="159"/>
      <c r="D316" s="160" t="s">
        <v>207</v>
      </c>
      <c r="E316" s="161" t="s">
        <v>1</v>
      </c>
      <c r="F316" s="162" t="s">
        <v>582</v>
      </c>
      <c r="H316" s="163">
        <v>3.87</v>
      </c>
      <c r="I316" s="164"/>
      <c r="L316" s="159"/>
      <c r="M316" s="165"/>
      <c r="N316" s="166"/>
      <c r="O316" s="166"/>
      <c r="P316" s="166"/>
      <c r="Q316" s="166"/>
      <c r="R316" s="166"/>
      <c r="S316" s="166"/>
      <c r="T316" s="167"/>
      <c r="AT316" s="161" t="s">
        <v>207</v>
      </c>
      <c r="AU316" s="161" t="s">
        <v>99</v>
      </c>
      <c r="AV316" s="12" t="s">
        <v>84</v>
      </c>
      <c r="AW316" s="12" t="s">
        <v>36</v>
      </c>
      <c r="AX316" s="12" t="s">
        <v>82</v>
      </c>
      <c r="AY316" s="161" t="s">
        <v>198</v>
      </c>
    </row>
    <row r="317" spans="2:65" s="1" customFormat="1" ht="16.5" customHeight="1">
      <c r="B317" s="146"/>
      <c r="C317" s="147" t="s">
        <v>583</v>
      </c>
      <c r="D317" s="147" t="s">
        <v>202</v>
      </c>
      <c r="E317" s="148" t="s">
        <v>584</v>
      </c>
      <c r="F317" s="149" t="s">
        <v>585</v>
      </c>
      <c r="G317" s="150" t="s">
        <v>499</v>
      </c>
      <c r="H317" s="151">
        <v>129</v>
      </c>
      <c r="I317" s="152"/>
      <c r="J317" s="153">
        <f>ROUND(I317*H317,2)</f>
        <v>0</v>
      </c>
      <c r="K317" s="149" t="s">
        <v>211</v>
      </c>
      <c r="L317" s="31"/>
      <c r="M317" s="154" t="s">
        <v>1</v>
      </c>
      <c r="N317" s="155" t="s">
        <v>46</v>
      </c>
      <c r="O317" s="50"/>
      <c r="P317" s="156">
        <f>O317*H317</f>
        <v>0</v>
      </c>
      <c r="Q317" s="156">
        <v>7.2999999999999996E-4</v>
      </c>
      <c r="R317" s="156">
        <f>Q317*H317</f>
        <v>9.416999999999999E-2</v>
      </c>
      <c r="S317" s="156">
        <v>0</v>
      </c>
      <c r="T317" s="157">
        <f>S317*H317</f>
        <v>0</v>
      </c>
      <c r="AR317" s="17" t="s">
        <v>103</v>
      </c>
      <c r="AT317" s="17" t="s">
        <v>202</v>
      </c>
      <c r="AU317" s="17" t="s">
        <v>99</v>
      </c>
      <c r="AY317" s="17" t="s">
        <v>198</v>
      </c>
      <c r="BE317" s="158">
        <f>IF(N317="základní",J317,0)</f>
        <v>0</v>
      </c>
      <c r="BF317" s="158">
        <f>IF(N317="snížená",J317,0)</f>
        <v>0</v>
      </c>
      <c r="BG317" s="158">
        <f>IF(N317="zákl. přenesená",J317,0)</f>
        <v>0</v>
      </c>
      <c r="BH317" s="158">
        <f>IF(N317="sníž. přenesená",J317,0)</f>
        <v>0</v>
      </c>
      <c r="BI317" s="158">
        <f>IF(N317="nulová",J317,0)</f>
        <v>0</v>
      </c>
      <c r="BJ317" s="17" t="s">
        <v>82</v>
      </c>
      <c r="BK317" s="158">
        <f>ROUND(I317*H317,2)</f>
        <v>0</v>
      </c>
      <c r="BL317" s="17" t="s">
        <v>103</v>
      </c>
      <c r="BM317" s="17" t="s">
        <v>586</v>
      </c>
    </row>
    <row r="318" spans="2:65" s="12" customFormat="1" ht="11.25">
      <c r="B318" s="159"/>
      <c r="D318" s="160" t="s">
        <v>207</v>
      </c>
      <c r="E318" s="161" t="s">
        <v>1</v>
      </c>
      <c r="F318" s="162" t="s">
        <v>587</v>
      </c>
      <c r="H318" s="163">
        <v>129</v>
      </c>
      <c r="I318" s="164"/>
      <c r="L318" s="159"/>
      <c r="M318" s="165"/>
      <c r="N318" s="166"/>
      <c r="O318" s="166"/>
      <c r="P318" s="166"/>
      <c r="Q318" s="166"/>
      <c r="R318" s="166"/>
      <c r="S318" s="166"/>
      <c r="T318" s="167"/>
      <c r="AT318" s="161" t="s">
        <v>207</v>
      </c>
      <c r="AU318" s="161" t="s">
        <v>99</v>
      </c>
      <c r="AV318" s="12" t="s">
        <v>84</v>
      </c>
      <c r="AW318" s="12" t="s">
        <v>36</v>
      </c>
      <c r="AX318" s="12" t="s">
        <v>82</v>
      </c>
      <c r="AY318" s="161" t="s">
        <v>198</v>
      </c>
    </row>
    <row r="319" spans="2:65" s="1" customFormat="1" ht="16.5" customHeight="1">
      <c r="B319" s="146"/>
      <c r="C319" s="147" t="s">
        <v>588</v>
      </c>
      <c r="D319" s="147" t="s">
        <v>202</v>
      </c>
      <c r="E319" s="148" t="s">
        <v>589</v>
      </c>
      <c r="F319" s="149" t="s">
        <v>590</v>
      </c>
      <c r="G319" s="150" t="s">
        <v>205</v>
      </c>
      <c r="H319" s="151">
        <v>43.86</v>
      </c>
      <c r="I319" s="152"/>
      <c r="J319" s="153">
        <f>ROUND(I319*H319,2)</f>
        <v>0</v>
      </c>
      <c r="K319" s="149" t="s">
        <v>211</v>
      </c>
      <c r="L319" s="31"/>
      <c r="M319" s="154" t="s">
        <v>1</v>
      </c>
      <c r="N319" s="155" t="s">
        <v>46</v>
      </c>
      <c r="O319" s="50"/>
      <c r="P319" s="156">
        <f>O319*H319</f>
        <v>0</v>
      </c>
      <c r="Q319" s="156">
        <v>1.63</v>
      </c>
      <c r="R319" s="156">
        <f>Q319*H319</f>
        <v>71.491799999999998</v>
      </c>
      <c r="S319" s="156">
        <v>0</v>
      </c>
      <c r="T319" s="157">
        <f>S319*H319</f>
        <v>0</v>
      </c>
      <c r="AR319" s="17" t="s">
        <v>103</v>
      </c>
      <c r="AT319" s="17" t="s">
        <v>202</v>
      </c>
      <c r="AU319" s="17" t="s">
        <v>99</v>
      </c>
      <c r="AY319" s="17" t="s">
        <v>198</v>
      </c>
      <c r="BE319" s="158">
        <f>IF(N319="základní",J319,0)</f>
        <v>0</v>
      </c>
      <c r="BF319" s="158">
        <f>IF(N319="snížená",J319,0)</f>
        <v>0</v>
      </c>
      <c r="BG319" s="158">
        <f>IF(N319="zákl. přenesená",J319,0)</f>
        <v>0</v>
      </c>
      <c r="BH319" s="158">
        <f>IF(N319="sníž. přenesená",J319,0)</f>
        <v>0</v>
      </c>
      <c r="BI319" s="158">
        <f>IF(N319="nulová",J319,0)</f>
        <v>0</v>
      </c>
      <c r="BJ319" s="17" t="s">
        <v>82</v>
      </c>
      <c r="BK319" s="158">
        <f>ROUND(I319*H319,2)</f>
        <v>0</v>
      </c>
      <c r="BL319" s="17" t="s">
        <v>103</v>
      </c>
      <c r="BM319" s="17" t="s">
        <v>591</v>
      </c>
    </row>
    <row r="320" spans="2:65" s="13" customFormat="1" ht="11.25">
      <c r="B320" s="168"/>
      <c r="D320" s="160" t="s">
        <v>207</v>
      </c>
      <c r="E320" s="169" t="s">
        <v>1</v>
      </c>
      <c r="F320" s="170" t="s">
        <v>592</v>
      </c>
      <c r="H320" s="169" t="s">
        <v>1</v>
      </c>
      <c r="I320" s="171"/>
      <c r="L320" s="168"/>
      <c r="M320" s="172"/>
      <c r="N320" s="173"/>
      <c r="O320" s="173"/>
      <c r="P320" s="173"/>
      <c r="Q320" s="173"/>
      <c r="R320" s="173"/>
      <c r="S320" s="173"/>
      <c r="T320" s="174"/>
      <c r="AT320" s="169" t="s">
        <v>207</v>
      </c>
      <c r="AU320" s="169" t="s">
        <v>99</v>
      </c>
      <c r="AV320" s="13" t="s">
        <v>82</v>
      </c>
      <c r="AW320" s="13" t="s">
        <v>36</v>
      </c>
      <c r="AX320" s="13" t="s">
        <v>75</v>
      </c>
      <c r="AY320" s="169" t="s">
        <v>198</v>
      </c>
    </row>
    <row r="321" spans="2:65" s="12" customFormat="1" ht="11.25">
      <c r="B321" s="159"/>
      <c r="D321" s="160" t="s">
        <v>207</v>
      </c>
      <c r="E321" s="161" t="s">
        <v>1</v>
      </c>
      <c r="F321" s="162" t="s">
        <v>593</v>
      </c>
      <c r="H321" s="163">
        <v>43.86</v>
      </c>
      <c r="I321" s="164"/>
      <c r="L321" s="159"/>
      <c r="M321" s="165"/>
      <c r="N321" s="166"/>
      <c r="O321" s="166"/>
      <c r="P321" s="166"/>
      <c r="Q321" s="166"/>
      <c r="R321" s="166"/>
      <c r="S321" s="166"/>
      <c r="T321" s="167"/>
      <c r="AT321" s="161" t="s">
        <v>207</v>
      </c>
      <c r="AU321" s="161" t="s">
        <v>99</v>
      </c>
      <c r="AV321" s="12" t="s">
        <v>84</v>
      </c>
      <c r="AW321" s="12" t="s">
        <v>36</v>
      </c>
      <c r="AX321" s="12" t="s">
        <v>82</v>
      </c>
      <c r="AY321" s="161" t="s">
        <v>198</v>
      </c>
    </row>
    <row r="322" spans="2:65" s="1" customFormat="1" ht="16.5" customHeight="1">
      <c r="B322" s="146"/>
      <c r="C322" s="147" t="s">
        <v>594</v>
      </c>
      <c r="D322" s="147" t="s">
        <v>202</v>
      </c>
      <c r="E322" s="148" t="s">
        <v>595</v>
      </c>
      <c r="F322" s="149" t="s">
        <v>596</v>
      </c>
      <c r="G322" s="150" t="s">
        <v>242</v>
      </c>
      <c r="H322" s="151">
        <v>290.25</v>
      </c>
      <c r="I322" s="152"/>
      <c r="J322" s="153">
        <f>ROUND(I322*H322,2)</f>
        <v>0</v>
      </c>
      <c r="K322" s="149" t="s">
        <v>211</v>
      </c>
      <c r="L322" s="31"/>
      <c r="M322" s="154" t="s">
        <v>1</v>
      </c>
      <c r="N322" s="155" t="s">
        <v>46</v>
      </c>
      <c r="O322" s="50"/>
      <c r="P322" s="156">
        <f>O322*H322</f>
        <v>0</v>
      </c>
      <c r="Q322" s="156">
        <v>3.1E-4</v>
      </c>
      <c r="R322" s="156">
        <f>Q322*H322</f>
        <v>8.9977500000000002E-2</v>
      </c>
      <c r="S322" s="156">
        <v>0</v>
      </c>
      <c r="T322" s="157">
        <f>S322*H322</f>
        <v>0</v>
      </c>
      <c r="AR322" s="17" t="s">
        <v>103</v>
      </c>
      <c r="AT322" s="17" t="s">
        <v>202</v>
      </c>
      <c r="AU322" s="17" t="s">
        <v>99</v>
      </c>
      <c r="AY322" s="17" t="s">
        <v>198</v>
      </c>
      <c r="BE322" s="158">
        <f>IF(N322="základní",J322,0)</f>
        <v>0</v>
      </c>
      <c r="BF322" s="158">
        <f>IF(N322="snížená",J322,0)</f>
        <v>0</v>
      </c>
      <c r="BG322" s="158">
        <f>IF(N322="zákl. přenesená",J322,0)</f>
        <v>0</v>
      </c>
      <c r="BH322" s="158">
        <f>IF(N322="sníž. přenesená",J322,0)</f>
        <v>0</v>
      </c>
      <c r="BI322" s="158">
        <f>IF(N322="nulová",J322,0)</f>
        <v>0</v>
      </c>
      <c r="BJ322" s="17" t="s">
        <v>82</v>
      </c>
      <c r="BK322" s="158">
        <f>ROUND(I322*H322,2)</f>
        <v>0</v>
      </c>
      <c r="BL322" s="17" t="s">
        <v>103</v>
      </c>
      <c r="BM322" s="17" t="s">
        <v>597</v>
      </c>
    </row>
    <row r="323" spans="2:65" s="13" customFormat="1" ht="11.25">
      <c r="B323" s="168"/>
      <c r="D323" s="160" t="s">
        <v>207</v>
      </c>
      <c r="E323" s="169" t="s">
        <v>1</v>
      </c>
      <c r="F323" s="170" t="s">
        <v>598</v>
      </c>
      <c r="H323" s="169" t="s">
        <v>1</v>
      </c>
      <c r="I323" s="171"/>
      <c r="L323" s="168"/>
      <c r="M323" s="172"/>
      <c r="N323" s="173"/>
      <c r="O323" s="173"/>
      <c r="P323" s="173"/>
      <c r="Q323" s="173"/>
      <c r="R323" s="173"/>
      <c r="S323" s="173"/>
      <c r="T323" s="174"/>
      <c r="AT323" s="169" t="s">
        <v>207</v>
      </c>
      <c r="AU323" s="169" t="s">
        <v>99</v>
      </c>
      <c r="AV323" s="13" t="s">
        <v>82</v>
      </c>
      <c r="AW323" s="13" t="s">
        <v>36</v>
      </c>
      <c r="AX323" s="13" t="s">
        <v>75</v>
      </c>
      <c r="AY323" s="169" t="s">
        <v>198</v>
      </c>
    </row>
    <row r="324" spans="2:65" s="12" customFormat="1" ht="11.25">
      <c r="B324" s="159"/>
      <c r="D324" s="160" t="s">
        <v>207</v>
      </c>
      <c r="E324" s="161" t="s">
        <v>1</v>
      </c>
      <c r="F324" s="162" t="s">
        <v>599</v>
      </c>
      <c r="H324" s="163">
        <v>290.25</v>
      </c>
      <c r="I324" s="164"/>
      <c r="L324" s="159"/>
      <c r="M324" s="165"/>
      <c r="N324" s="166"/>
      <c r="O324" s="166"/>
      <c r="P324" s="166"/>
      <c r="Q324" s="166"/>
      <c r="R324" s="166"/>
      <c r="S324" s="166"/>
      <c r="T324" s="167"/>
      <c r="AT324" s="161" t="s">
        <v>207</v>
      </c>
      <c r="AU324" s="161" t="s">
        <v>99</v>
      </c>
      <c r="AV324" s="12" t="s">
        <v>84</v>
      </c>
      <c r="AW324" s="12" t="s">
        <v>36</v>
      </c>
      <c r="AX324" s="12" t="s">
        <v>82</v>
      </c>
      <c r="AY324" s="161" t="s">
        <v>198</v>
      </c>
    </row>
    <row r="325" spans="2:65" s="1" customFormat="1" ht="16.5" customHeight="1">
      <c r="B325" s="146"/>
      <c r="C325" s="191" t="s">
        <v>600</v>
      </c>
      <c r="D325" s="191" t="s">
        <v>329</v>
      </c>
      <c r="E325" s="192" t="s">
        <v>601</v>
      </c>
      <c r="F325" s="193" t="s">
        <v>602</v>
      </c>
      <c r="G325" s="194" t="s">
        <v>242</v>
      </c>
      <c r="H325" s="195">
        <v>363.45800000000003</v>
      </c>
      <c r="I325" s="196"/>
      <c r="J325" s="197">
        <f>ROUND(I325*H325,2)</f>
        <v>0</v>
      </c>
      <c r="K325" s="193" t="s">
        <v>1</v>
      </c>
      <c r="L325" s="198"/>
      <c r="M325" s="199" t="s">
        <v>1</v>
      </c>
      <c r="N325" s="200" t="s">
        <v>46</v>
      </c>
      <c r="O325" s="50"/>
      <c r="P325" s="156">
        <f>O325*H325</f>
        <v>0</v>
      </c>
      <c r="Q325" s="156">
        <v>2.5000000000000001E-4</v>
      </c>
      <c r="R325" s="156">
        <f>Q325*H325</f>
        <v>9.0864500000000015E-2</v>
      </c>
      <c r="S325" s="156">
        <v>0</v>
      </c>
      <c r="T325" s="157">
        <f>S325*H325</f>
        <v>0</v>
      </c>
      <c r="AR325" s="17" t="s">
        <v>250</v>
      </c>
      <c r="AT325" s="17" t="s">
        <v>329</v>
      </c>
      <c r="AU325" s="17" t="s">
        <v>99</v>
      </c>
      <c r="AY325" s="17" t="s">
        <v>198</v>
      </c>
      <c r="BE325" s="158">
        <f>IF(N325="základní",J325,0)</f>
        <v>0</v>
      </c>
      <c r="BF325" s="158">
        <f>IF(N325="snížená",J325,0)</f>
        <v>0</v>
      </c>
      <c r="BG325" s="158">
        <f>IF(N325="zákl. přenesená",J325,0)</f>
        <v>0</v>
      </c>
      <c r="BH325" s="158">
        <f>IF(N325="sníž. přenesená",J325,0)</f>
        <v>0</v>
      </c>
      <c r="BI325" s="158">
        <f>IF(N325="nulová",J325,0)</f>
        <v>0</v>
      </c>
      <c r="BJ325" s="17" t="s">
        <v>82</v>
      </c>
      <c r="BK325" s="158">
        <f>ROUND(I325*H325,2)</f>
        <v>0</v>
      </c>
      <c r="BL325" s="17" t="s">
        <v>103</v>
      </c>
      <c r="BM325" s="17" t="s">
        <v>603</v>
      </c>
    </row>
    <row r="326" spans="2:65" s="13" customFormat="1" ht="11.25">
      <c r="B326" s="168"/>
      <c r="D326" s="160" t="s">
        <v>207</v>
      </c>
      <c r="E326" s="169" t="s">
        <v>1</v>
      </c>
      <c r="F326" s="170" t="s">
        <v>604</v>
      </c>
      <c r="H326" s="169" t="s">
        <v>1</v>
      </c>
      <c r="I326" s="171"/>
      <c r="L326" s="168"/>
      <c r="M326" s="172"/>
      <c r="N326" s="173"/>
      <c r="O326" s="173"/>
      <c r="P326" s="173"/>
      <c r="Q326" s="173"/>
      <c r="R326" s="173"/>
      <c r="S326" s="173"/>
      <c r="T326" s="174"/>
      <c r="AT326" s="169" t="s">
        <v>207</v>
      </c>
      <c r="AU326" s="169" t="s">
        <v>99</v>
      </c>
      <c r="AV326" s="13" t="s">
        <v>82</v>
      </c>
      <c r="AW326" s="13" t="s">
        <v>36</v>
      </c>
      <c r="AX326" s="13" t="s">
        <v>75</v>
      </c>
      <c r="AY326" s="169" t="s">
        <v>198</v>
      </c>
    </row>
    <row r="327" spans="2:65" s="12" customFormat="1" ht="11.25">
      <c r="B327" s="159"/>
      <c r="D327" s="160" t="s">
        <v>207</v>
      </c>
      <c r="E327" s="161" t="s">
        <v>1</v>
      </c>
      <c r="F327" s="162" t="s">
        <v>605</v>
      </c>
      <c r="H327" s="163">
        <v>316.05</v>
      </c>
      <c r="I327" s="164"/>
      <c r="L327" s="159"/>
      <c r="M327" s="165"/>
      <c r="N327" s="166"/>
      <c r="O327" s="166"/>
      <c r="P327" s="166"/>
      <c r="Q327" s="166"/>
      <c r="R327" s="166"/>
      <c r="S327" s="166"/>
      <c r="T327" s="167"/>
      <c r="AT327" s="161" t="s">
        <v>207</v>
      </c>
      <c r="AU327" s="161" t="s">
        <v>99</v>
      </c>
      <c r="AV327" s="12" t="s">
        <v>84</v>
      </c>
      <c r="AW327" s="12" t="s">
        <v>36</v>
      </c>
      <c r="AX327" s="12" t="s">
        <v>75</v>
      </c>
      <c r="AY327" s="161" t="s">
        <v>198</v>
      </c>
    </row>
    <row r="328" spans="2:65" s="12" customFormat="1" ht="11.25">
      <c r="B328" s="159"/>
      <c r="D328" s="160" t="s">
        <v>207</v>
      </c>
      <c r="E328" s="161" t="s">
        <v>1</v>
      </c>
      <c r="F328" s="162" t="s">
        <v>606</v>
      </c>
      <c r="H328" s="163">
        <v>47.408000000000001</v>
      </c>
      <c r="I328" s="164"/>
      <c r="L328" s="159"/>
      <c r="M328" s="165"/>
      <c r="N328" s="166"/>
      <c r="O328" s="166"/>
      <c r="P328" s="166"/>
      <c r="Q328" s="166"/>
      <c r="R328" s="166"/>
      <c r="S328" s="166"/>
      <c r="T328" s="167"/>
      <c r="AT328" s="161" t="s">
        <v>207</v>
      </c>
      <c r="AU328" s="161" t="s">
        <v>99</v>
      </c>
      <c r="AV328" s="12" t="s">
        <v>84</v>
      </c>
      <c r="AW328" s="12" t="s">
        <v>36</v>
      </c>
      <c r="AX328" s="12" t="s">
        <v>75</v>
      </c>
      <c r="AY328" s="161" t="s">
        <v>198</v>
      </c>
    </row>
    <row r="329" spans="2:65" s="14" customFormat="1" ht="11.25">
      <c r="B329" s="175"/>
      <c r="D329" s="160" t="s">
        <v>207</v>
      </c>
      <c r="E329" s="176" t="s">
        <v>1</v>
      </c>
      <c r="F329" s="177" t="s">
        <v>227</v>
      </c>
      <c r="H329" s="178">
        <v>363.45800000000003</v>
      </c>
      <c r="I329" s="179"/>
      <c r="L329" s="175"/>
      <c r="M329" s="180"/>
      <c r="N329" s="181"/>
      <c r="O329" s="181"/>
      <c r="P329" s="181"/>
      <c r="Q329" s="181"/>
      <c r="R329" s="181"/>
      <c r="S329" s="181"/>
      <c r="T329" s="182"/>
      <c r="AT329" s="176" t="s">
        <v>207</v>
      </c>
      <c r="AU329" s="176" t="s">
        <v>99</v>
      </c>
      <c r="AV329" s="14" t="s">
        <v>103</v>
      </c>
      <c r="AW329" s="14" t="s">
        <v>36</v>
      </c>
      <c r="AX329" s="14" t="s">
        <v>82</v>
      </c>
      <c r="AY329" s="176" t="s">
        <v>198</v>
      </c>
    </row>
    <row r="330" spans="2:65" s="1" customFormat="1" ht="16.5" customHeight="1">
      <c r="B330" s="146"/>
      <c r="C330" s="147" t="s">
        <v>607</v>
      </c>
      <c r="D330" s="147" t="s">
        <v>202</v>
      </c>
      <c r="E330" s="148" t="s">
        <v>608</v>
      </c>
      <c r="F330" s="149" t="s">
        <v>609</v>
      </c>
      <c r="G330" s="150" t="s">
        <v>486</v>
      </c>
      <c r="H330" s="151">
        <v>4</v>
      </c>
      <c r="I330" s="152"/>
      <c r="J330" s="153">
        <f>ROUND(I330*H330,2)</f>
        <v>0</v>
      </c>
      <c r="K330" s="149" t="s">
        <v>211</v>
      </c>
      <c r="L330" s="31"/>
      <c r="M330" s="154" t="s">
        <v>1</v>
      </c>
      <c r="N330" s="155" t="s">
        <v>46</v>
      </c>
      <c r="O330" s="50"/>
      <c r="P330" s="156">
        <f>O330*H330</f>
        <v>0</v>
      </c>
      <c r="Q330" s="156">
        <v>2.0699999999999998E-3</v>
      </c>
      <c r="R330" s="156">
        <f>Q330*H330</f>
        <v>8.2799999999999992E-3</v>
      </c>
      <c r="S330" s="156">
        <v>0</v>
      </c>
      <c r="T330" s="157">
        <f>S330*H330</f>
        <v>0</v>
      </c>
      <c r="AR330" s="17" t="s">
        <v>103</v>
      </c>
      <c r="AT330" s="17" t="s">
        <v>202</v>
      </c>
      <c r="AU330" s="17" t="s">
        <v>99</v>
      </c>
      <c r="AY330" s="17" t="s">
        <v>198</v>
      </c>
      <c r="BE330" s="158">
        <f>IF(N330="základní",J330,0)</f>
        <v>0</v>
      </c>
      <c r="BF330" s="158">
        <f>IF(N330="snížená",J330,0)</f>
        <v>0</v>
      </c>
      <c r="BG330" s="158">
        <f>IF(N330="zákl. přenesená",J330,0)</f>
        <v>0</v>
      </c>
      <c r="BH330" s="158">
        <f>IF(N330="sníž. přenesená",J330,0)</f>
        <v>0</v>
      </c>
      <c r="BI330" s="158">
        <f>IF(N330="nulová",J330,0)</f>
        <v>0</v>
      </c>
      <c r="BJ330" s="17" t="s">
        <v>82</v>
      </c>
      <c r="BK330" s="158">
        <f>ROUND(I330*H330,2)</f>
        <v>0</v>
      </c>
      <c r="BL330" s="17" t="s">
        <v>103</v>
      </c>
      <c r="BM330" s="17" t="s">
        <v>610</v>
      </c>
    </row>
    <row r="331" spans="2:65" s="12" customFormat="1" ht="11.25">
      <c r="B331" s="159"/>
      <c r="D331" s="160" t="s">
        <v>207</v>
      </c>
      <c r="E331" s="161" t="s">
        <v>1</v>
      </c>
      <c r="F331" s="162" t="s">
        <v>611</v>
      </c>
      <c r="H331" s="163">
        <v>4</v>
      </c>
      <c r="I331" s="164"/>
      <c r="L331" s="159"/>
      <c r="M331" s="165"/>
      <c r="N331" s="166"/>
      <c r="O331" s="166"/>
      <c r="P331" s="166"/>
      <c r="Q331" s="166"/>
      <c r="R331" s="166"/>
      <c r="S331" s="166"/>
      <c r="T331" s="167"/>
      <c r="AT331" s="161" t="s">
        <v>207</v>
      </c>
      <c r="AU331" s="161" t="s">
        <v>99</v>
      </c>
      <c r="AV331" s="12" t="s">
        <v>84</v>
      </c>
      <c r="AW331" s="12" t="s">
        <v>36</v>
      </c>
      <c r="AX331" s="12" t="s">
        <v>82</v>
      </c>
      <c r="AY331" s="161" t="s">
        <v>198</v>
      </c>
    </row>
    <row r="332" spans="2:65" s="11" customFormat="1" ht="22.9" customHeight="1">
      <c r="B332" s="133"/>
      <c r="D332" s="134" t="s">
        <v>74</v>
      </c>
      <c r="E332" s="144" t="s">
        <v>263</v>
      </c>
      <c r="F332" s="144" t="s">
        <v>612</v>
      </c>
      <c r="I332" s="136"/>
      <c r="J332" s="145">
        <f>BK332</f>
        <v>0</v>
      </c>
      <c r="L332" s="133"/>
      <c r="M332" s="138"/>
      <c r="N332" s="139"/>
      <c r="O332" s="139"/>
      <c r="P332" s="140">
        <f>P333+P351+P376+P403+P413+P440+P451</f>
        <v>0</v>
      </c>
      <c r="Q332" s="139"/>
      <c r="R332" s="140">
        <f>R333+R351+R376+R403+R413+R440+R451</f>
        <v>42.190654000000016</v>
      </c>
      <c r="S332" s="139"/>
      <c r="T332" s="141">
        <f>T333+T351+T376+T403+T413+T440+T451</f>
        <v>592.1875</v>
      </c>
      <c r="AR332" s="134" t="s">
        <v>82</v>
      </c>
      <c r="AT332" s="142" t="s">
        <v>74</v>
      </c>
      <c r="AU332" s="142" t="s">
        <v>82</v>
      </c>
      <c r="AY332" s="134" t="s">
        <v>198</v>
      </c>
      <c r="BK332" s="143">
        <f>BK333+BK351+BK376+BK403+BK413+BK440+BK451</f>
        <v>0</v>
      </c>
    </row>
    <row r="333" spans="2:65" s="11" customFormat="1" ht="20.85" customHeight="1">
      <c r="B333" s="133"/>
      <c r="D333" s="134" t="s">
        <v>74</v>
      </c>
      <c r="E333" s="144" t="s">
        <v>613</v>
      </c>
      <c r="F333" s="144" t="s">
        <v>614</v>
      </c>
      <c r="I333" s="136"/>
      <c r="J333" s="145">
        <f>BK333</f>
        <v>0</v>
      </c>
      <c r="L333" s="133"/>
      <c r="M333" s="138"/>
      <c r="N333" s="139"/>
      <c r="O333" s="139"/>
      <c r="P333" s="140">
        <f>SUM(P334:P350)</f>
        <v>0</v>
      </c>
      <c r="Q333" s="139"/>
      <c r="R333" s="140">
        <f>SUM(R334:R350)</f>
        <v>1.0685000000000002E-2</v>
      </c>
      <c r="S333" s="139"/>
      <c r="T333" s="141">
        <f>SUM(T334:T350)</f>
        <v>0</v>
      </c>
      <c r="AR333" s="134" t="s">
        <v>82</v>
      </c>
      <c r="AT333" s="142" t="s">
        <v>74</v>
      </c>
      <c r="AU333" s="142" t="s">
        <v>84</v>
      </c>
      <c r="AY333" s="134" t="s">
        <v>198</v>
      </c>
      <c r="BK333" s="143">
        <f>SUM(BK334:BK350)</f>
        <v>0</v>
      </c>
    </row>
    <row r="334" spans="2:65" s="1" customFormat="1" ht="16.5" customHeight="1">
      <c r="B334" s="146"/>
      <c r="C334" s="147" t="s">
        <v>615</v>
      </c>
      <c r="D334" s="147" t="s">
        <v>202</v>
      </c>
      <c r="E334" s="148" t="s">
        <v>616</v>
      </c>
      <c r="F334" s="149" t="s">
        <v>617</v>
      </c>
      <c r="G334" s="150" t="s">
        <v>499</v>
      </c>
      <c r="H334" s="151">
        <v>6.5</v>
      </c>
      <c r="I334" s="152"/>
      <c r="J334" s="153">
        <f>ROUND(I334*H334,2)</f>
        <v>0</v>
      </c>
      <c r="K334" s="149" t="s">
        <v>211</v>
      </c>
      <c r="L334" s="31"/>
      <c r="M334" s="154" t="s">
        <v>1</v>
      </c>
      <c r="N334" s="155" t="s">
        <v>46</v>
      </c>
      <c r="O334" s="50"/>
      <c r="P334" s="156">
        <f>O334*H334</f>
        <v>0</v>
      </c>
      <c r="Q334" s="156">
        <v>0</v>
      </c>
      <c r="R334" s="156">
        <f>Q334*H334</f>
        <v>0</v>
      </c>
      <c r="S334" s="156">
        <v>0</v>
      </c>
      <c r="T334" s="157">
        <f>S334*H334</f>
        <v>0</v>
      </c>
      <c r="AR334" s="17" t="s">
        <v>103</v>
      </c>
      <c r="AT334" s="17" t="s">
        <v>202</v>
      </c>
      <c r="AU334" s="17" t="s">
        <v>99</v>
      </c>
      <c r="AY334" s="17" t="s">
        <v>198</v>
      </c>
      <c r="BE334" s="158">
        <f>IF(N334="základní",J334,0)</f>
        <v>0</v>
      </c>
      <c r="BF334" s="158">
        <f>IF(N334="snížená",J334,0)</f>
        <v>0</v>
      </c>
      <c r="BG334" s="158">
        <f>IF(N334="zákl. přenesená",J334,0)</f>
        <v>0</v>
      </c>
      <c r="BH334" s="158">
        <f>IF(N334="sníž. přenesená",J334,0)</f>
        <v>0</v>
      </c>
      <c r="BI334" s="158">
        <f>IF(N334="nulová",J334,0)</f>
        <v>0</v>
      </c>
      <c r="BJ334" s="17" t="s">
        <v>82</v>
      </c>
      <c r="BK334" s="158">
        <f>ROUND(I334*H334,2)</f>
        <v>0</v>
      </c>
      <c r="BL334" s="17" t="s">
        <v>103</v>
      </c>
      <c r="BM334" s="17" t="s">
        <v>618</v>
      </c>
    </row>
    <row r="335" spans="2:65" s="13" customFormat="1" ht="11.25">
      <c r="B335" s="168"/>
      <c r="D335" s="160" t="s">
        <v>207</v>
      </c>
      <c r="E335" s="169" t="s">
        <v>1</v>
      </c>
      <c r="F335" s="170" t="s">
        <v>619</v>
      </c>
      <c r="H335" s="169" t="s">
        <v>1</v>
      </c>
      <c r="I335" s="171"/>
      <c r="L335" s="168"/>
      <c r="M335" s="172"/>
      <c r="N335" s="173"/>
      <c r="O335" s="173"/>
      <c r="P335" s="173"/>
      <c r="Q335" s="173"/>
      <c r="R335" s="173"/>
      <c r="S335" s="173"/>
      <c r="T335" s="174"/>
      <c r="AT335" s="169" t="s">
        <v>207</v>
      </c>
      <c r="AU335" s="169" t="s">
        <v>99</v>
      </c>
      <c r="AV335" s="13" t="s">
        <v>82</v>
      </c>
      <c r="AW335" s="13" t="s">
        <v>36</v>
      </c>
      <c r="AX335" s="13" t="s">
        <v>75</v>
      </c>
      <c r="AY335" s="169" t="s">
        <v>198</v>
      </c>
    </row>
    <row r="336" spans="2:65" s="12" customFormat="1" ht="11.25">
      <c r="B336" s="159"/>
      <c r="D336" s="160" t="s">
        <v>207</v>
      </c>
      <c r="E336" s="161" t="s">
        <v>1</v>
      </c>
      <c r="F336" s="162" t="s">
        <v>620</v>
      </c>
      <c r="H336" s="163">
        <v>6.5</v>
      </c>
      <c r="I336" s="164"/>
      <c r="L336" s="159"/>
      <c r="M336" s="165"/>
      <c r="N336" s="166"/>
      <c r="O336" s="166"/>
      <c r="P336" s="166"/>
      <c r="Q336" s="166"/>
      <c r="R336" s="166"/>
      <c r="S336" s="166"/>
      <c r="T336" s="167"/>
      <c r="AT336" s="161" t="s">
        <v>207</v>
      </c>
      <c r="AU336" s="161" t="s">
        <v>99</v>
      </c>
      <c r="AV336" s="12" t="s">
        <v>84</v>
      </c>
      <c r="AW336" s="12" t="s">
        <v>36</v>
      </c>
      <c r="AX336" s="12" t="s">
        <v>82</v>
      </c>
      <c r="AY336" s="161" t="s">
        <v>198</v>
      </c>
    </row>
    <row r="337" spans="2:65" s="1" customFormat="1" ht="16.5" customHeight="1">
      <c r="B337" s="146"/>
      <c r="C337" s="147" t="s">
        <v>621</v>
      </c>
      <c r="D337" s="147" t="s">
        <v>202</v>
      </c>
      <c r="E337" s="148" t="s">
        <v>622</v>
      </c>
      <c r="F337" s="149" t="s">
        <v>623</v>
      </c>
      <c r="G337" s="150" t="s">
        <v>499</v>
      </c>
      <c r="H337" s="151">
        <v>6.5</v>
      </c>
      <c r="I337" s="152"/>
      <c r="J337" s="153">
        <f>ROUND(I337*H337,2)</f>
        <v>0</v>
      </c>
      <c r="K337" s="149" t="s">
        <v>211</v>
      </c>
      <c r="L337" s="31"/>
      <c r="M337" s="154" t="s">
        <v>1</v>
      </c>
      <c r="N337" s="155" t="s">
        <v>46</v>
      </c>
      <c r="O337" s="50"/>
      <c r="P337" s="156">
        <f>O337*H337</f>
        <v>0</v>
      </c>
      <c r="Q337" s="156">
        <v>0</v>
      </c>
      <c r="R337" s="156">
        <f>Q337*H337</f>
        <v>0</v>
      </c>
      <c r="S337" s="156">
        <v>0</v>
      </c>
      <c r="T337" s="157">
        <f>S337*H337</f>
        <v>0</v>
      </c>
      <c r="AR337" s="17" t="s">
        <v>103</v>
      </c>
      <c r="AT337" s="17" t="s">
        <v>202</v>
      </c>
      <c r="AU337" s="17" t="s">
        <v>99</v>
      </c>
      <c r="AY337" s="17" t="s">
        <v>198</v>
      </c>
      <c r="BE337" s="158">
        <f>IF(N337="základní",J337,0)</f>
        <v>0</v>
      </c>
      <c r="BF337" s="158">
        <f>IF(N337="snížená",J337,0)</f>
        <v>0</v>
      </c>
      <c r="BG337" s="158">
        <f>IF(N337="zákl. přenesená",J337,0)</f>
        <v>0</v>
      </c>
      <c r="BH337" s="158">
        <f>IF(N337="sníž. přenesená",J337,0)</f>
        <v>0</v>
      </c>
      <c r="BI337" s="158">
        <f>IF(N337="nulová",J337,0)</f>
        <v>0</v>
      </c>
      <c r="BJ337" s="17" t="s">
        <v>82</v>
      </c>
      <c r="BK337" s="158">
        <f>ROUND(I337*H337,2)</f>
        <v>0</v>
      </c>
      <c r="BL337" s="17" t="s">
        <v>103</v>
      </c>
      <c r="BM337" s="17" t="s">
        <v>624</v>
      </c>
    </row>
    <row r="338" spans="2:65" s="13" customFormat="1" ht="11.25">
      <c r="B338" s="168"/>
      <c r="D338" s="160" t="s">
        <v>207</v>
      </c>
      <c r="E338" s="169" t="s">
        <v>1</v>
      </c>
      <c r="F338" s="170" t="s">
        <v>619</v>
      </c>
      <c r="H338" s="169" t="s">
        <v>1</v>
      </c>
      <c r="I338" s="171"/>
      <c r="L338" s="168"/>
      <c r="M338" s="172"/>
      <c r="N338" s="173"/>
      <c r="O338" s="173"/>
      <c r="P338" s="173"/>
      <c r="Q338" s="173"/>
      <c r="R338" s="173"/>
      <c r="S338" s="173"/>
      <c r="T338" s="174"/>
      <c r="AT338" s="169" t="s">
        <v>207</v>
      </c>
      <c r="AU338" s="169" t="s">
        <v>99</v>
      </c>
      <c r="AV338" s="13" t="s">
        <v>82</v>
      </c>
      <c r="AW338" s="13" t="s">
        <v>36</v>
      </c>
      <c r="AX338" s="13" t="s">
        <v>75</v>
      </c>
      <c r="AY338" s="169" t="s">
        <v>198</v>
      </c>
    </row>
    <row r="339" spans="2:65" s="12" customFormat="1" ht="11.25">
      <c r="B339" s="159"/>
      <c r="D339" s="160" t="s">
        <v>207</v>
      </c>
      <c r="E339" s="161" t="s">
        <v>1</v>
      </c>
      <c r="F339" s="162" t="s">
        <v>620</v>
      </c>
      <c r="H339" s="163">
        <v>6.5</v>
      </c>
      <c r="I339" s="164"/>
      <c r="L339" s="159"/>
      <c r="M339" s="165"/>
      <c r="N339" s="166"/>
      <c r="O339" s="166"/>
      <c r="P339" s="166"/>
      <c r="Q339" s="166"/>
      <c r="R339" s="166"/>
      <c r="S339" s="166"/>
      <c r="T339" s="167"/>
      <c r="AT339" s="161" t="s">
        <v>207</v>
      </c>
      <c r="AU339" s="161" t="s">
        <v>99</v>
      </c>
      <c r="AV339" s="12" t="s">
        <v>84</v>
      </c>
      <c r="AW339" s="12" t="s">
        <v>36</v>
      </c>
      <c r="AX339" s="12" t="s">
        <v>82</v>
      </c>
      <c r="AY339" s="161" t="s">
        <v>198</v>
      </c>
    </row>
    <row r="340" spans="2:65" s="1" customFormat="1" ht="16.5" customHeight="1">
      <c r="B340" s="146"/>
      <c r="C340" s="147" t="s">
        <v>625</v>
      </c>
      <c r="D340" s="147" t="s">
        <v>202</v>
      </c>
      <c r="E340" s="148" t="s">
        <v>626</v>
      </c>
      <c r="F340" s="149" t="s">
        <v>627</v>
      </c>
      <c r="G340" s="150" t="s">
        <v>499</v>
      </c>
      <c r="H340" s="151">
        <v>6.5</v>
      </c>
      <c r="I340" s="152"/>
      <c r="J340" s="153">
        <f>ROUND(I340*H340,2)</f>
        <v>0</v>
      </c>
      <c r="K340" s="149" t="s">
        <v>211</v>
      </c>
      <c r="L340" s="31"/>
      <c r="M340" s="154" t="s">
        <v>1</v>
      </c>
      <c r="N340" s="155" t="s">
        <v>46</v>
      </c>
      <c r="O340" s="50"/>
      <c r="P340" s="156">
        <f>O340*H340</f>
        <v>0</v>
      </c>
      <c r="Q340" s="156">
        <v>0</v>
      </c>
      <c r="R340" s="156">
        <f>Q340*H340</f>
        <v>0</v>
      </c>
      <c r="S340" s="156">
        <v>0</v>
      </c>
      <c r="T340" s="157">
        <f>S340*H340</f>
        <v>0</v>
      </c>
      <c r="AR340" s="17" t="s">
        <v>103</v>
      </c>
      <c r="AT340" s="17" t="s">
        <v>202</v>
      </c>
      <c r="AU340" s="17" t="s">
        <v>99</v>
      </c>
      <c r="AY340" s="17" t="s">
        <v>198</v>
      </c>
      <c r="BE340" s="158">
        <f>IF(N340="základní",J340,0)</f>
        <v>0</v>
      </c>
      <c r="BF340" s="158">
        <f>IF(N340="snížená",J340,0)</f>
        <v>0</v>
      </c>
      <c r="BG340" s="158">
        <f>IF(N340="zákl. přenesená",J340,0)</f>
        <v>0</v>
      </c>
      <c r="BH340" s="158">
        <f>IF(N340="sníž. přenesená",J340,0)</f>
        <v>0</v>
      </c>
      <c r="BI340" s="158">
        <f>IF(N340="nulová",J340,0)</f>
        <v>0</v>
      </c>
      <c r="BJ340" s="17" t="s">
        <v>82</v>
      </c>
      <c r="BK340" s="158">
        <f>ROUND(I340*H340,2)</f>
        <v>0</v>
      </c>
      <c r="BL340" s="17" t="s">
        <v>103</v>
      </c>
      <c r="BM340" s="17" t="s">
        <v>628</v>
      </c>
    </row>
    <row r="341" spans="2:65" s="12" customFormat="1" ht="11.25">
      <c r="B341" s="159"/>
      <c r="D341" s="160" t="s">
        <v>207</v>
      </c>
      <c r="E341" s="161" t="s">
        <v>1</v>
      </c>
      <c r="F341" s="162" t="s">
        <v>629</v>
      </c>
      <c r="H341" s="163">
        <v>6.5</v>
      </c>
      <c r="I341" s="164"/>
      <c r="L341" s="159"/>
      <c r="M341" s="165"/>
      <c r="N341" s="166"/>
      <c r="O341" s="166"/>
      <c r="P341" s="166"/>
      <c r="Q341" s="166"/>
      <c r="R341" s="166"/>
      <c r="S341" s="166"/>
      <c r="T341" s="167"/>
      <c r="AT341" s="161" t="s">
        <v>207</v>
      </c>
      <c r="AU341" s="161" t="s">
        <v>99</v>
      </c>
      <c r="AV341" s="12" t="s">
        <v>84</v>
      </c>
      <c r="AW341" s="12" t="s">
        <v>36</v>
      </c>
      <c r="AX341" s="12" t="s">
        <v>82</v>
      </c>
      <c r="AY341" s="161" t="s">
        <v>198</v>
      </c>
    </row>
    <row r="342" spans="2:65" s="1" customFormat="1" ht="16.5" customHeight="1">
      <c r="B342" s="146"/>
      <c r="C342" s="147" t="s">
        <v>630</v>
      </c>
      <c r="D342" s="147" t="s">
        <v>202</v>
      </c>
      <c r="E342" s="148" t="s">
        <v>631</v>
      </c>
      <c r="F342" s="149" t="s">
        <v>632</v>
      </c>
      <c r="G342" s="150" t="s">
        <v>499</v>
      </c>
      <c r="H342" s="151">
        <v>6.5</v>
      </c>
      <c r="I342" s="152"/>
      <c r="J342" s="153">
        <f>ROUND(I342*H342,2)</f>
        <v>0</v>
      </c>
      <c r="K342" s="149" t="s">
        <v>211</v>
      </c>
      <c r="L342" s="31"/>
      <c r="M342" s="154" t="s">
        <v>1</v>
      </c>
      <c r="N342" s="155" t="s">
        <v>46</v>
      </c>
      <c r="O342" s="50"/>
      <c r="P342" s="156">
        <f>O342*H342</f>
        <v>0</v>
      </c>
      <c r="Q342" s="156">
        <v>2.2000000000000001E-4</v>
      </c>
      <c r="R342" s="156">
        <f>Q342*H342</f>
        <v>1.4300000000000001E-3</v>
      </c>
      <c r="S342" s="156">
        <v>0</v>
      </c>
      <c r="T342" s="157">
        <f>S342*H342</f>
        <v>0</v>
      </c>
      <c r="AR342" s="17" t="s">
        <v>103</v>
      </c>
      <c r="AT342" s="17" t="s">
        <v>202</v>
      </c>
      <c r="AU342" s="17" t="s">
        <v>99</v>
      </c>
      <c r="AY342" s="17" t="s">
        <v>198</v>
      </c>
      <c r="BE342" s="158">
        <f>IF(N342="základní",J342,0)</f>
        <v>0</v>
      </c>
      <c r="BF342" s="158">
        <f>IF(N342="snížená",J342,0)</f>
        <v>0</v>
      </c>
      <c r="BG342" s="158">
        <f>IF(N342="zákl. přenesená",J342,0)</f>
        <v>0</v>
      </c>
      <c r="BH342" s="158">
        <f>IF(N342="sníž. přenesená",J342,0)</f>
        <v>0</v>
      </c>
      <c r="BI342" s="158">
        <f>IF(N342="nulová",J342,0)</f>
        <v>0</v>
      </c>
      <c r="BJ342" s="17" t="s">
        <v>82</v>
      </c>
      <c r="BK342" s="158">
        <f>ROUND(I342*H342,2)</f>
        <v>0</v>
      </c>
      <c r="BL342" s="17" t="s">
        <v>103</v>
      </c>
      <c r="BM342" s="17" t="s">
        <v>633</v>
      </c>
    </row>
    <row r="343" spans="2:65" s="12" customFormat="1" ht="11.25">
      <c r="B343" s="159"/>
      <c r="D343" s="160" t="s">
        <v>207</v>
      </c>
      <c r="E343" s="161" t="s">
        <v>1</v>
      </c>
      <c r="F343" s="162" t="s">
        <v>634</v>
      </c>
      <c r="H343" s="163">
        <v>6.5</v>
      </c>
      <c r="I343" s="164"/>
      <c r="L343" s="159"/>
      <c r="M343" s="165"/>
      <c r="N343" s="166"/>
      <c r="O343" s="166"/>
      <c r="P343" s="166"/>
      <c r="Q343" s="166"/>
      <c r="R343" s="166"/>
      <c r="S343" s="166"/>
      <c r="T343" s="167"/>
      <c r="AT343" s="161" t="s">
        <v>207</v>
      </c>
      <c r="AU343" s="161" t="s">
        <v>99</v>
      </c>
      <c r="AV343" s="12" t="s">
        <v>84</v>
      </c>
      <c r="AW343" s="12" t="s">
        <v>36</v>
      </c>
      <c r="AX343" s="12" t="s">
        <v>82</v>
      </c>
      <c r="AY343" s="161" t="s">
        <v>198</v>
      </c>
    </row>
    <row r="344" spans="2:65" s="1" customFormat="1" ht="16.5" customHeight="1">
      <c r="B344" s="146"/>
      <c r="C344" s="147" t="s">
        <v>635</v>
      </c>
      <c r="D344" s="147" t="s">
        <v>202</v>
      </c>
      <c r="E344" s="148" t="s">
        <v>636</v>
      </c>
      <c r="F344" s="149" t="s">
        <v>637</v>
      </c>
      <c r="G344" s="150" t="s">
        <v>242</v>
      </c>
      <c r="H344" s="151">
        <v>925.5</v>
      </c>
      <c r="I344" s="152"/>
      <c r="J344" s="153">
        <f>ROUND(I344*H344,2)</f>
        <v>0</v>
      </c>
      <c r="K344" s="149" t="s">
        <v>1</v>
      </c>
      <c r="L344" s="31"/>
      <c r="M344" s="154" t="s">
        <v>1</v>
      </c>
      <c r="N344" s="155" t="s">
        <v>46</v>
      </c>
      <c r="O344" s="50"/>
      <c r="P344" s="156">
        <f>O344*H344</f>
        <v>0</v>
      </c>
      <c r="Q344" s="156">
        <v>1.0000000000000001E-5</v>
      </c>
      <c r="R344" s="156">
        <f>Q344*H344</f>
        <v>9.2550000000000011E-3</v>
      </c>
      <c r="S344" s="156">
        <v>0</v>
      </c>
      <c r="T344" s="157">
        <f>S344*H344</f>
        <v>0</v>
      </c>
      <c r="AR344" s="17" t="s">
        <v>103</v>
      </c>
      <c r="AT344" s="17" t="s">
        <v>202</v>
      </c>
      <c r="AU344" s="17" t="s">
        <v>99</v>
      </c>
      <c r="AY344" s="17" t="s">
        <v>198</v>
      </c>
      <c r="BE344" s="158">
        <f>IF(N344="základní",J344,0)</f>
        <v>0</v>
      </c>
      <c r="BF344" s="158">
        <f>IF(N344="snížená",J344,0)</f>
        <v>0</v>
      </c>
      <c r="BG344" s="158">
        <f>IF(N344="zákl. přenesená",J344,0)</f>
        <v>0</v>
      </c>
      <c r="BH344" s="158">
        <f>IF(N344="sníž. přenesená",J344,0)</f>
        <v>0</v>
      </c>
      <c r="BI344" s="158">
        <f>IF(N344="nulová",J344,0)</f>
        <v>0</v>
      </c>
      <c r="BJ344" s="17" t="s">
        <v>82</v>
      </c>
      <c r="BK344" s="158">
        <f>ROUND(I344*H344,2)</f>
        <v>0</v>
      </c>
      <c r="BL344" s="17" t="s">
        <v>103</v>
      </c>
      <c r="BM344" s="17" t="s">
        <v>638</v>
      </c>
    </row>
    <row r="345" spans="2:65" s="13" customFormat="1" ht="11.25">
      <c r="B345" s="168"/>
      <c r="D345" s="160" t="s">
        <v>207</v>
      </c>
      <c r="E345" s="169" t="s">
        <v>1</v>
      </c>
      <c r="F345" s="170" t="s">
        <v>639</v>
      </c>
      <c r="H345" s="169" t="s">
        <v>1</v>
      </c>
      <c r="I345" s="171"/>
      <c r="L345" s="168"/>
      <c r="M345" s="172"/>
      <c r="N345" s="173"/>
      <c r="O345" s="173"/>
      <c r="P345" s="173"/>
      <c r="Q345" s="173"/>
      <c r="R345" s="173"/>
      <c r="S345" s="173"/>
      <c r="T345" s="174"/>
      <c r="AT345" s="169" t="s">
        <v>207</v>
      </c>
      <c r="AU345" s="169" t="s">
        <v>99</v>
      </c>
      <c r="AV345" s="13" t="s">
        <v>82</v>
      </c>
      <c r="AW345" s="13" t="s">
        <v>36</v>
      </c>
      <c r="AX345" s="13" t="s">
        <v>75</v>
      </c>
      <c r="AY345" s="169" t="s">
        <v>198</v>
      </c>
    </row>
    <row r="346" spans="2:65" s="12" customFormat="1" ht="11.25">
      <c r="B346" s="159"/>
      <c r="D346" s="160" t="s">
        <v>207</v>
      </c>
      <c r="E346" s="161" t="s">
        <v>1</v>
      </c>
      <c r="F346" s="162" t="s">
        <v>640</v>
      </c>
      <c r="H346" s="163">
        <v>643.5</v>
      </c>
      <c r="I346" s="164"/>
      <c r="L346" s="159"/>
      <c r="M346" s="165"/>
      <c r="N346" s="166"/>
      <c r="O346" s="166"/>
      <c r="P346" s="166"/>
      <c r="Q346" s="166"/>
      <c r="R346" s="166"/>
      <c r="S346" s="166"/>
      <c r="T346" s="167"/>
      <c r="AT346" s="161" t="s">
        <v>207</v>
      </c>
      <c r="AU346" s="161" t="s">
        <v>99</v>
      </c>
      <c r="AV346" s="12" t="s">
        <v>84</v>
      </c>
      <c r="AW346" s="12" t="s">
        <v>36</v>
      </c>
      <c r="AX346" s="12" t="s">
        <v>75</v>
      </c>
      <c r="AY346" s="161" t="s">
        <v>198</v>
      </c>
    </row>
    <row r="347" spans="2:65" s="12" customFormat="1" ht="11.25">
      <c r="B347" s="159"/>
      <c r="D347" s="160" t="s">
        <v>207</v>
      </c>
      <c r="E347" s="161" t="s">
        <v>1</v>
      </c>
      <c r="F347" s="162" t="s">
        <v>641</v>
      </c>
      <c r="H347" s="163">
        <v>14</v>
      </c>
      <c r="I347" s="164"/>
      <c r="L347" s="159"/>
      <c r="M347" s="165"/>
      <c r="N347" s="166"/>
      <c r="O347" s="166"/>
      <c r="P347" s="166"/>
      <c r="Q347" s="166"/>
      <c r="R347" s="166"/>
      <c r="S347" s="166"/>
      <c r="T347" s="167"/>
      <c r="AT347" s="161" t="s">
        <v>207</v>
      </c>
      <c r="AU347" s="161" t="s">
        <v>99</v>
      </c>
      <c r="AV347" s="12" t="s">
        <v>84</v>
      </c>
      <c r="AW347" s="12" t="s">
        <v>36</v>
      </c>
      <c r="AX347" s="12" t="s">
        <v>75</v>
      </c>
      <c r="AY347" s="161" t="s">
        <v>198</v>
      </c>
    </row>
    <row r="348" spans="2:65" s="12" customFormat="1" ht="11.25">
      <c r="B348" s="159"/>
      <c r="D348" s="160" t="s">
        <v>207</v>
      </c>
      <c r="E348" s="161" t="s">
        <v>1</v>
      </c>
      <c r="F348" s="162" t="s">
        <v>642</v>
      </c>
      <c r="H348" s="163">
        <v>68</v>
      </c>
      <c r="I348" s="164"/>
      <c r="L348" s="159"/>
      <c r="M348" s="165"/>
      <c r="N348" s="166"/>
      <c r="O348" s="166"/>
      <c r="P348" s="166"/>
      <c r="Q348" s="166"/>
      <c r="R348" s="166"/>
      <c r="S348" s="166"/>
      <c r="T348" s="167"/>
      <c r="AT348" s="161" t="s">
        <v>207</v>
      </c>
      <c r="AU348" s="161" t="s">
        <v>99</v>
      </c>
      <c r="AV348" s="12" t="s">
        <v>84</v>
      </c>
      <c r="AW348" s="12" t="s">
        <v>36</v>
      </c>
      <c r="AX348" s="12" t="s">
        <v>75</v>
      </c>
      <c r="AY348" s="161" t="s">
        <v>198</v>
      </c>
    </row>
    <row r="349" spans="2:65" s="12" customFormat="1" ht="11.25">
      <c r="B349" s="159"/>
      <c r="D349" s="160" t="s">
        <v>207</v>
      </c>
      <c r="E349" s="161" t="s">
        <v>1</v>
      </c>
      <c r="F349" s="162" t="s">
        <v>643</v>
      </c>
      <c r="H349" s="163">
        <v>200</v>
      </c>
      <c r="I349" s="164"/>
      <c r="L349" s="159"/>
      <c r="M349" s="165"/>
      <c r="N349" s="166"/>
      <c r="O349" s="166"/>
      <c r="P349" s="166"/>
      <c r="Q349" s="166"/>
      <c r="R349" s="166"/>
      <c r="S349" s="166"/>
      <c r="T349" s="167"/>
      <c r="AT349" s="161" t="s">
        <v>207</v>
      </c>
      <c r="AU349" s="161" t="s">
        <v>99</v>
      </c>
      <c r="AV349" s="12" t="s">
        <v>84</v>
      </c>
      <c r="AW349" s="12" t="s">
        <v>36</v>
      </c>
      <c r="AX349" s="12" t="s">
        <v>75</v>
      </c>
      <c r="AY349" s="161" t="s">
        <v>198</v>
      </c>
    </row>
    <row r="350" spans="2:65" s="14" customFormat="1" ht="11.25">
      <c r="B350" s="175"/>
      <c r="D350" s="160" t="s">
        <v>207</v>
      </c>
      <c r="E350" s="176" t="s">
        <v>1</v>
      </c>
      <c r="F350" s="177" t="s">
        <v>227</v>
      </c>
      <c r="H350" s="178">
        <v>925.5</v>
      </c>
      <c r="I350" s="179"/>
      <c r="L350" s="175"/>
      <c r="M350" s="180"/>
      <c r="N350" s="181"/>
      <c r="O350" s="181"/>
      <c r="P350" s="181"/>
      <c r="Q350" s="181"/>
      <c r="R350" s="181"/>
      <c r="S350" s="181"/>
      <c r="T350" s="182"/>
      <c r="AT350" s="176" t="s">
        <v>207</v>
      </c>
      <c r="AU350" s="176" t="s">
        <v>99</v>
      </c>
      <c r="AV350" s="14" t="s">
        <v>103</v>
      </c>
      <c r="AW350" s="14" t="s">
        <v>36</v>
      </c>
      <c r="AX350" s="14" t="s">
        <v>82</v>
      </c>
      <c r="AY350" s="176" t="s">
        <v>198</v>
      </c>
    </row>
    <row r="351" spans="2:65" s="11" customFormat="1" ht="20.85" customHeight="1">
      <c r="B351" s="133"/>
      <c r="D351" s="134" t="s">
        <v>74</v>
      </c>
      <c r="E351" s="144" t="s">
        <v>644</v>
      </c>
      <c r="F351" s="144" t="s">
        <v>645</v>
      </c>
      <c r="I351" s="136"/>
      <c r="J351" s="145">
        <f>BK351</f>
        <v>0</v>
      </c>
      <c r="L351" s="133"/>
      <c r="M351" s="138"/>
      <c r="N351" s="139"/>
      <c r="O351" s="139"/>
      <c r="P351" s="140">
        <f>SUM(P352:P375)</f>
        <v>0</v>
      </c>
      <c r="Q351" s="139"/>
      <c r="R351" s="140">
        <f>SUM(R352:R375)</f>
        <v>41.869364000000012</v>
      </c>
      <c r="S351" s="139"/>
      <c r="T351" s="141">
        <f>SUM(T352:T375)</f>
        <v>0</v>
      </c>
      <c r="AR351" s="134" t="s">
        <v>82</v>
      </c>
      <c r="AT351" s="142" t="s">
        <v>74</v>
      </c>
      <c r="AU351" s="142" t="s">
        <v>84</v>
      </c>
      <c r="AY351" s="134" t="s">
        <v>198</v>
      </c>
      <c r="BK351" s="143">
        <f>SUM(BK352:BK375)</f>
        <v>0</v>
      </c>
    </row>
    <row r="352" spans="2:65" s="1" customFormat="1" ht="16.5" customHeight="1">
      <c r="B352" s="146"/>
      <c r="C352" s="147" t="s">
        <v>646</v>
      </c>
      <c r="D352" s="147" t="s">
        <v>202</v>
      </c>
      <c r="E352" s="148" t="s">
        <v>647</v>
      </c>
      <c r="F352" s="149" t="s">
        <v>648</v>
      </c>
      <c r="G352" s="150" t="s">
        <v>499</v>
      </c>
      <c r="H352" s="151">
        <v>182.5</v>
      </c>
      <c r="I352" s="152"/>
      <c r="J352" s="153">
        <f>ROUND(I352*H352,2)</f>
        <v>0</v>
      </c>
      <c r="K352" s="149" t="s">
        <v>211</v>
      </c>
      <c r="L352" s="31"/>
      <c r="M352" s="154" t="s">
        <v>1</v>
      </c>
      <c r="N352" s="155" t="s">
        <v>46</v>
      </c>
      <c r="O352" s="50"/>
      <c r="P352" s="156">
        <f>O352*H352</f>
        <v>0</v>
      </c>
      <c r="Q352" s="156">
        <v>0.15540000000000001</v>
      </c>
      <c r="R352" s="156">
        <f>Q352*H352</f>
        <v>28.360500000000002</v>
      </c>
      <c r="S352" s="156">
        <v>0</v>
      </c>
      <c r="T352" s="157">
        <f>S352*H352</f>
        <v>0</v>
      </c>
      <c r="AR352" s="17" t="s">
        <v>103</v>
      </c>
      <c r="AT352" s="17" t="s">
        <v>202</v>
      </c>
      <c r="AU352" s="17" t="s">
        <v>99</v>
      </c>
      <c r="AY352" s="17" t="s">
        <v>198</v>
      </c>
      <c r="BE352" s="158">
        <f>IF(N352="základní",J352,0)</f>
        <v>0</v>
      </c>
      <c r="BF352" s="158">
        <f>IF(N352="snížená",J352,0)</f>
        <v>0</v>
      </c>
      <c r="BG352" s="158">
        <f>IF(N352="zákl. přenesená",J352,0)</f>
        <v>0</v>
      </c>
      <c r="BH352" s="158">
        <f>IF(N352="sníž. přenesená",J352,0)</f>
        <v>0</v>
      </c>
      <c r="BI352" s="158">
        <f>IF(N352="nulová",J352,0)</f>
        <v>0</v>
      </c>
      <c r="BJ352" s="17" t="s">
        <v>82</v>
      </c>
      <c r="BK352" s="158">
        <f>ROUND(I352*H352,2)</f>
        <v>0</v>
      </c>
      <c r="BL352" s="17" t="s">
        <v>103</v>
      </c>
      <c r="BM352" s="17" t="s">
        <v>649</v>
      </c>
    </row>
    <row r="353" spans="2:65" s="12" customFormat="1" ht="11.25">
      <c r="B353" s="159"/>
      <c r="D353" s="160" t="s">
        <v>207</v>
      </c>
      <c r="E353" s="161" t="s">
        <v>1</v>
      </c>
      <c r="F353" s="162" t="s">
        <v>650</v>
      </c>
      <c r="H353" s="163">
        <v>182.5</v>
      </c>
      <c r="I353" s="164"/>
      <c r="L353" s="159"/>
      <c r="M353" s="165"/>
      <c r="N353" s="166"/>
      <c r="O353" s="166"/>
      <c r="P353" s="166"/>
      <c r="Q353" s="166"/>
      <c r="R353" s="166"/>
      <c r="S353" s="166"/>
      <c r="T353" s="167"/>
      <c r="AT353" s="161" t="s">
        <v>207</v>
      </c>
      <c r="AU353" s="161" t="s">
        <v>99</v>
      </c>
      <c r="AV353" s="12" t="s">
        <v>84</v>
      </c>
      <c r="AW353" s="12" t="s">
        <v>36</v>
      </c>
      <c r="AX353" s="12" t="s">
        <v>82</v>
      </c>
      <c r="AY353" s="161" t="s">
        <v>198</v>
      </c>
    </row>
    <row r="354" spans="2:65" s="1" customFormat="1" ht="16.5" customHeight="1">
      <c r="B354" s="146"/>
      <c r="C354" s="191" t="s">
        <v>651</v>
      </c>
      <c r="D354" s="191" t="s">
        <v>329</v>
      </c>
      <c r="E354" s="192" t="s">
        <v>652</v>
      </c>
      <c r="F354" s="193" t="s">
        <v>653</v>
      </c>
      <c r="G354" s="194" t="s">
        <v>499</v>
      </c>
      <c r="H354" s="195">
        <v>102.51</v>
      </c>
      <c r="I354" s="196"/>
      <c r="J354" s="197">
        <f>ROUND(I354*H354,2)</f>
        <v>0</v>
      </c>
      <c r="K354" s="193" t="s">
        <v>211</v>
      </c>
      <c r="L354" s="198"/>
      <c r="M354" s="199" t="s">
        <v>1</v>
      </c>
      <c r="N354" s="200" t="s">
        <v>46</v>
      </c>
      <c r="O354" s="50"/>
      <c r="P354" s="156">
        <f>O354*H354</f>
        <v>0</v>
      </c>
      <c r="Q354" s="156">
        <v>8.1000000000000003E-2</v>
      </c>
      <c r="R354" s="156">
        <f>Q354*H354</f>
        <v>8.3033100000000015</v>
      </c>
      <c r="S354" s="156">
        <v>0</v>
      </c>
      <c r="T354" s="157">
        <f>S354*H354</f>
        <v>0</v>
      </c>
      <c r="AR354" s="17" t="s">
        <v>250</v>
      </c>
      <c r="AT354" s="17" t="s">
        <v>329</v>
      </c>
      <c r="AU354" s="17" t="s">
        <v>99</v>
      </c>
      <c r="AY354" s="17" t="s">
        <v>198</v>
      </c>
      <c r="BE354" s="158">
        <f>IF(N354="základní",J354,0)</f>
        <v>0</v>
      </c>
      <c r="BF354" s="158">
        <f>IF(N354="snížená",J354,0)</f>
        <v>0</v>
      </c>
      <c r="BG354" s="158">
        <f>IF(N354="zákl. přenesená",J354,0)</f>
        <v>0</v>
      </c>
      <c r="BH354" s="158">
        <f>IF(N354="sníž. přenesená",J354,0)</f>
        <v>0</v>
      </c>
      <c r="BI354" s="158">
        <f>IF(N354="nulová",J354,0)</f>
        <v>0</v>
      </c>
      <c r="BJ354" s="17" t="s">
        <v>82</v>
      </c>
      <c r="BK354" s="158">
        <f>ROUND(I354*H354,2)</f>
        <v>0</v>
      </c>
      <c r="BL354" s="17" t="s">
        <v>103</v>
      </c>
      <c r="BM354" s="17" t="s">
        <v>654</v>
      </c>
    </row>
    <row r="355" spans="2:65" s="12" customFormat="1" ht="11.25">
      <c r="B355" s="159"/>
      <c r="D355" s="160" t="s">
        <v>207</v>
      </c>
      <c r="E355" s="161" t="s">
        <v>1</v>
      </c>
      <c r="F355" s="162" t="s">
        <v>650</v>
      </c>
      <c r="H355" s="163">
        <v>182.5</v>
      </c>
      <c r="I355" s="164"/>
      <c r="L355" s="159"/>
      <c r="M355" s="165"/>
      <c r="N355" s="166"/>
      <c r="O355" s="166"/>
      <c r="P355" s="166"/>
      <c r="Q355" s="166"/>
      <c r="R355" s="166"/>
      <c r="S355" s="166"/>
      <c r="T355" s="167"/>
      <c r="AT355" s="161" t="s">
        <v>207</v>
      </c>
      <c r="AU355" s="161" t="s">
        <v>99</v>
      </c>
      <c r="AV355" s="12" t="s">
        <v>84</v>
      </c>
      <c r="AW355" s="12" t="s">
        <v>36</v>
      </c>
      <c r="AX355" s="12" t="s">
        <v>75</v>
      </c>
      <c r="AY355" s="161" t="s">
        <v>198</v>
      </c>
    </row>
    <row r="356" spans="2:65" s="12" customFormat="1" ht="11.25">
      <c r="B356" s="159"/>
      <c r="D356" s="160" t="s">
        <v>207</v>
      </c>
      <c r="E356" s="161" t="s">
        <v>1</v>
      </c>
      <c r="F356" s="162" t="s">
        <v>655</v>
      </c>
      <c r="H356" s="163">
        <v>-8</v>
      </c>
      <c r="I356" s="164"/>
      <c r="L356" s="159"/>
      <c r="M356" s="165"/>
      <c r="N356" s="166"/>
      <c r="O356" s="166"/>
      <c r="P356" s="166"/>
      <c r="Q356" s="166"/>
      <c r="R356" s="166"/>
      <c r="S356" s="166"/>
      <c r="T356" s="167"/>
      <c r="AT356" s="161" t="s">
        <v>207</v>
      </c>
      <c r="AU356" s="161" t="s">
        <v>99</v>
      </c>
      <c r="AV356" s="12" t="s">
        <v>84</v>
      </c>
      <c r="AW356" s="12" t="s">
        <v>36</v>
      </c>
      <c r="AX356" s="12" t="s">
        <v>75</v>
      </c>
      <c r="AY356" s="161" t="s">
        <v>198</v>
      </c>
    </row>
    <row r="357" spans="2:65" s="12" customFormat="1" ht="11.25">
      <c r="B357" s="159"/>
      <c r="D357" s="160" t="s">
        <v>207</v>
      </c>
      <c r="E357" s="161" t="s">
        <v>1</v>
      </c>
      <c r="F357" s="162" t="s">
        <v>656</v>
      </c>
      <c r="H357" s="163">
        <v>-74</v>
      </c>
      <c r="I357" s="164"/>
      <c r="L357" s="159"/>
      <c r="M357" s="165"/>
      <c r="N357" s="166"/>
      <c r="O357" s="166"/>
      <c r="P357" s="166"/>
      <c r="Q357" s="166"/>
      <c r="R357" s="166"/>
      <c r="S357" s="166"/>
      <c r="T357" s="167"/>
      <c r="AT357" s="161" t="s">
        <v>207</v>
      </c>
      <c r="AU357" s="161" t="s">
        <v>99</v>
      </c>
      <c r="AV357" s="12" t="s">
        <v>84</v>
      </c>
      <c r="AW357" s="12" t="s">
        <v>36</v>
      </c>
      <c r="AX357" s="12" t="s">
        <v>75</v>
      </c>
      <c r="AY357" s="161" t="s">
        <v>198</v>
      </c>
    </row>
    <row r="358" spans="2:65" s="15" customFormat="1" ht="11.25">
      <c r="B358" s="183"/>
      <c r="D358" s="160" t="s">
        <v>207</v>
      </c>
      <c r="E358" s="184" t="s">
        <v>1</v>
      </c>
      <c r="F358" s="185" t="s">
        <v>258</v>
      </c>
      <c r="H358" s="186">
        <v>100.5</v>
      </c>
      <c r="I358" s="187"/>
      <c r="L358" s="183"/>
      <c r="M358" s="188"/>
      <c r="N358" s="189"/>
      <c r="O358" s="189"/>
      <c r="P358" s="189"/>
      <c r="Q358" s="189"/>
      <c r="R358" s="189"/>
      <c r="S358" s="189"/>
      <c r="T358" s="190"/>
      <c r="AT358" s="184" t="s">
        <v>207</v>
      </c>
      <c r="AU358" s="184" t="s">
        <v>99</v>
      </c>
      <c r="AV358" s="15" t="s">
        <v>99</v>
      </c>
      <c r="AW358" s="15" t="s">
        <v>36</v>
      </c>
      <c r="AX358" s="15" t="s">
        <v>75</v>
      </c>
      <c r="AY358" s="184" t="s">
        <v>198</v>
      </c>
    </row>
    <row r="359" spans="2:65" s="12" customFormat="1" ht="11.25">
      <c r="B359" s="159"/>
      <c r="D359" s="160" t="s">
        <v>207</v>
      </c>
      <c r="E359" s="161" t="s">
        <v>1</v>
      </c>
      <c r="F359" s="162" t="s">
        <v>657</v>
      </c>
      <c r="H359" s="163">
        <v>2.0099999999999998</v>
      </c>
      <c r="I359" s="164"/>
      <c r="L359" s="159"/>
      <c r="M359" s="165"/>
      <c r="N359" s="166"/>
      <c r="O359" s="166"/>
      <c r="P359" s="166"/>
      <c r="Q359" s="166"/>
      <c r="R359" s="166"/>
      <c r="S359" s="166"/>
      <c r="T359" s="167"/>
      <c r="AT359" s="161" t="s">
        <v>207</v>
      </c>
      <c r="AU359" s="161" t="s">
        <v>99</v>
      </c>
      <c r="AV359" s="12" t="s">
        <v>84</v>
      </c>
      <c r="AW359" s="12" t="s">
        <v>36</v>
      </c>
      <c r="AX359" s="12" t="s">
        <v>75</v>
      </c>
      <c r="AY359" s="161" t="s">
        <v>198</v>
      </c>
    </row>
    <row r="360" spans="2:65" s="14" customFormat="1" ht="11.25">
      <c r="B360" s="175"/>
      <c r="D360" s="160" t="s">
        <v>207</v>
      </c>
      <c r="E360" s="176" t="s">
        <v>1</v>
      </c>
      <c r="F360" s="177" t="s">
        <v>227</v>
      </c>
      <c r="H360" s="178">
        <v>102.51</v>
      </c>
      <c r="I360" s="179"/>
      <c r="L360" s="175"/>
      <c r="M360" s="180"/>
      <c r="N360" s="181"/>
      <c r="O360" s="181"/>
      <c r="P360" s="181"/>
      <c r="Q360" s="181"/>
      <c r="R360" s="181"/>
      <c r="S360" s="181"/>
      <c r="T360" s="182"/>
      <c r="AT360" s="176" t="s">
        <v>207</v>
      </c>
      <c r="AU360" s="176" t="s">
        <v>99</v>
      </c>
      <c r="AV360" s="14" t="s">
        <v>103</v>
      </c>
      <c r="AW360" s="14" t="s">
        <v>36</v>
      </c>
      <c r="AX360" s="14" t="s">
        <v>82</v>
      </c>
      <c r="AY360" s="176" t="s">
        <v>198</v>
      </c>
    </row>
    <row r="361" spans="2:65" s="1" customFormat="1" ht="16.5" customHeight="1">
      <c r="B361" s="146"/>
      <c r="C361" s="191" t="s">
        <v>658</v>
      </c>
      <c r="D361" s="191" t="s">
        <v>329</v>
      </c>
      <c r="E361" s="192" t="s">
        <v>659</v>
      </c>
      <c r="F361" s="193" t="s">
        <v>660</v>
      </c>
      <c r="G361" s="194" t="s">
        <v>499</v>
      </c>
      <c r="H361" s="195">
        <v>8.16</v>
      </c>
      <c r="I361" s="196"/>
      <c r="J361" s="197">
        <f>ROUND(I361*H361,2)</f>
        <v>0</v>
      </c>
      <c r="K361" s="193" t="s">
        <v>211</v>
      </c>
      <c r="L361" s="198"/>
      <c r="M361" s="199" t="s">
        <v>1</v>
      </c>
      <c r="N361" s="200" t="s">
        <v>46</v>
      </c>
      <c r="O361" s="50"/>
      <c r="P361" s="156">
        <f>O361*H361</f>
        <v>0</v>
      </c>
      <c r="Q361" s="156">
        <v>6.4000000000000001E-2</v>
      </c>
      <c r="R361" s="156">
        <f>Q361*H361</f>
        <v>0.52224000000000004</v>
      </c>
      <c r="S361" s="156">
        <v>0</v>
      </c>
      <c r="T361" s="157">
        <f>S361*H361</f>
        <v>0</v>
      </c>
      <c r="AR361" s="17" t="s">
        <v>250</v>
      </c>
      <c r="AT361" s="17" t="s">
        <v>329</v>
      </c>
      <c r="AU361" s="17" t="s">
        <v>99</v>
      </c>
      <c r="AY361" s="17" t="s">
        <v>198</v>
      </c>
      <c r="BE361" s="158">
        <f>IF(N361="základní",J361,0)</f>
        <v>0</v>
      </c>
      <c r="BF361" s="158">
        <f>IF(N361="snížená",J361,0)</f>
        <v>0</v>
      </c>
      <c r="BG361" s="158">
        <f>IF(N361="zákl. přenesená",J361,0)</f>
        <v>0</v>
      </c>
      <c r="BH361" s="158">
        <f>IF(N361="sníž. přenesená",J361,0)</f>
        <v>0</v>
      </c>
      <c r="BI361" s="158">
        <f>IF(N361="nulová",J361,0)</f>
        <v>0</v>
      </c>
      <c r="BJ361" s="17" t="s">
        <v>82</v>
      </c>
      <c r="BK361" s="158">
        <f>ROUND(I361*H361,2)</f>
        <v>0</v>
      </c>
      <c r="BL361" s="17" t="s">
        <v>103</v>
      </c>
      <c r="BM361" s="17" t="s">
        <v>661</v>
      </c>
    </row>
    <row r="362" spans="2:65" s="12" customFormat="1" ht="11.25">
      <c r="B362" s="159"/>
      <c r="D362" s="160" t="s">
        <v>207</v>
      </c>
      <c r="E362" s="161" t="s">
        <v>1</v>
      </c>
      <c r="F362" s="162" t="s">
        <v>662</v>
      </c>
      <c r="H362" s="163">
        <v>8</v>
      </c>
      <c r="I362" s="164"/>
      <c r="L362" s="159"/>
      <c r="M362" s="165"/>
      <c r="N362" s="166"/>
      <c r="O362" s="166"/>
      <c r="P362" s="166"/>
      <c r="Q362" s="166"/>
      <c r="R362" s="166"/>
      <c r="S362" s="166"/>
      <c r="T362" s="167"/>
      <c r="AT362" s="161" t="s">
        <v>207</v>
      </c>
      <c r="AU362" s="161" t="s">
        <v>99</v>
      </c>
      <c r="AV362" s="12" t="s">
        <v>84</v>
      </c>
      <c r="AW362" s="12" t="s">
        <v>36</v>
      </c>
      <c r="AX362" s="12" t="s">
        <v>75</v>
      </c>
      <c r="AY362" s="161" t="s">
        <v>198</v>
      </c>
    </row>
    <row r="363" spans="2:65" s="12" customFormat="1" ht="11.25">
      <c r="B363" s="159"/>
      <c r="D363" s="160" t="s">
        <v>207</v>
      </c>
      <c r="E363" s="161" t="s">
        <v>1</v>
      </c>
      <c r="F363" s="162" t="s">
        <v>663</v>
      </c>
      <c r="H363" s="163">
        <v>0.16</v>
      </c>
      <c r="I363" s="164"/>
      <c r="L363" s="159"/>
      <c r="M363" s="165"/>
      <c r="N363" s="166"/>
      <c r="O363" s="166"/>
      <c r="P363" s="166"/>
      <c r="Q363" s="166"/>
      <c r="R363" s="166"/>
      <c r="S363" s="166"/>
      <c r="T363" s="167"/>
      <c r="AT363" s="161" t="s">
        <v>207</v>
      </c>
      <c r="AU363" s="161" t="s">
        <v>99</v>
      </c>
      <c r="AV363" s="12" t="s">
        <v>84</v>
      </c>
      <c r="AW363" s="12" t="s">
        <v>36</v>
      </c>
      <c r="AX363" s="12" t="s">
        <v>75</v>
      </c>
      <c r="AY363" s="161" t="s">
        <v>198</v>
      </c>
    </row>
    <row r="364" spans="2:65" s="14" customFormat="1" ht="11.25">
      <c r="B364" s="175"/>
      <c r="D364" s="160" t="s">
        <v>207</v>
      </c>
      <c r="E364" s="176" t="s">
        <v>1</v>
      </c>
      <c r="F364" s="177" t="s">
        <v>227</v>
      </c>
      <c r="H364" s="178">
        <v>8.16</v>
      </c>
      <c r="I364" s="179"/>
      <c r="L364" s="175"/>
      <c r="M364" s="180"/>
      <c r="N364" s="181"/>
      <c r="O364" s="181"/>
      <c r="P364" s="181"/>
      <c r="Q364" s="181"/>
      <c r="R364" s="181"/>
      <c r="S364" s="181"/>
      <c r="T364" s="182"/>
      <c r="AT364" s="176" t="s">
        <v>207</v>
      </c>
      <c r="AU364" s="176" t="s">
        <v>99</v>
      </c>
      <c r="AV364" s="14" t="s">
        <v>103</v>
      </c>
      <c r="AW364" s="14" t="s">
        <v>36</v>
      </c>
      <c r="AX364" s="14" t="s">
        <v>82</v>
      </c>
      <c r="AY364" s="176" t="s">
        <v>198</v>
      </c>
    </row>
    <row r="365" spans="2:65" s="1" customFormat="1" ht="16.5" customHeight="1">
      <c r="B365" s="146"/>
      <c r="C365" s="191" t="s">
        <v>664</v>
      </c>
      <c r="D365" s="191" t="s">
        <v>329</v>
      </c>
      <c r="E365" s="192" t="s">
        <v>665</v>
      </c>
      <c r="F365" s="193" t="s">
        <v>666</v>
      </c>
      <c r="G365" s="194" t="s">
        <v>499</v>
      </c>
      <c r="H365" s="195">
        <v>75.48</v>
      </c>
      <c r="I365" s="196"/>
      <c r="J365" s="197">
        <f>ROUND(I365*H365,2)</f>
        <v>0</v>
      </c>
      <c r="K365" s="193" t="s">
        <v>211</v>
      </c>
      <c r="L365" s="198"/>
      <c r="M365" s="199" t="s">
        <v>1</v>
      </c>
      <c r="N365" s="200" t="s">
        <v>46</v>
      </c>
      <c r="O365" s="50"/>
      <c r="P365" s="156">
        <f>O365*H365</f>
        <v>0</v>
      </c>
      <c r="Q365" s="156">
        <v>4.8300000000000003E-2</v>
      </c>
      <c r="R365" s="156">
        <f>Q365*H365</f>
        <v>3.6456840000000006</v>
      </c>
      <c r="S365" s="156">
        <v>0</v>
      </c>
      <c r="T365" s="157">
        <f>S365*H365</f>
        <v>0</v>
      </c>
      <c r="AR365" s="17" t="s">
        <v>250</v>
      </c>
      <c r="AT365" s="17" t="s">
        <v>329</v>
      </c>
      <c r="AU365" s="17" t="s">
        <v>99</v>
      </c>
      <c r="AY365" s="17" t="s">
        <v>198</v>
      </c>
      <c r="BE365" s="158">
        <f>IF(N365="základní",J365,0)</f>
        <v>0</v>
      </c>
      <c r="BF365" s="158">
        <f>IF(N365="snížená",J365,0)</f>
        <v>0</v>
      </c>
      <c r="BG365" s="158">
        <f>IF(N365="zákl. přenesená",J365,0)</f>
        <v>0</v>
      </c>
      <c r="BH365" s="158">
        <f>IF(N365="sníž. přenesená",J365,0)</f>
        <v>0</v>
      </c>
      <c r="BI365" s="158">
        <f>IF(N365="nulová",J365,0)</f>
        <v>0</v>
      </c>
      <c r="BJ365" s="17" t="s">
        <v>82</v>
      </c>
      <c r="BK365" s="158">
        <f>ROUND(I365*H365,2)</f>
        <v>0</v>
      </c>
      <c r="BL365" s="17" t="s">
        <v>103</v>
      </c>
      <c r="BM365" s="17" t="s">
        <v>667</v>
      </c>
    </row>
    <row r="366" spans="2:65" s="13" customFormat="1" ht="11.25">
      <c r="B366" s="168"/>
      <c r="D366" s="160" t="s">
        <v>207</v>
      </c>
      <c r="E366" s="169" t="s">
        <v>1</v>
      </c>
      <c r="F366" s="170" t="s">
        <v>668</v>
      </c>
      <c r="H366" s="169" t="s">
        <v>1</v>
      </c>
      <c r="I366" s="171"/>
      <c r="L366" s="168"/>
      <c r="M366" s="172"/>
      <c r="N366" s="173"/>
      <c r="O366" s="173"/>
      <c r="P366" s="173"/>
      <c r="Q366" s="173"/>
      <c r="R366" s="173"/>
      <c r="S366" s="173"/>
      <c r="T366" s="174"/>
      <c r="AT366" s="169" t="s">
        <v>207</v>
      </c>
      <c r="AU366" s="169" t="s">
        <v>99</v>
      </c>
      <c r="AV366" s="13" t="s">
        <v>82</v>
      </c>
      <c r="AW366" s="13" t="s">
        <v>36</v>
      </c>
      <c r="AX366" s="13" t="s">
        <v>75</v>
      </c>
      <c r="AY366" s="169" t="s">
        <v>198</v>
      </c>
    </row>
    <row r="367" spans="2:65" s="12" customFormat="1" ht="11.25">
      <c r="B367" s="159"/>
      <c r="D367" s="160" t="s">
        <v>207</v>
      </c>
      <c r="E367" s="161" t="s">
        <v>1</v>
      </c>
      <c r="F367" s="162" t="s">
        <v>669</v>
      </c>
      <c r="H367" s="163">
        <v>74</v>
      </c>
      <c r="I367" s="164"/>
      <c r="L367" s="159"/>
      <c r="M367" s="165"/>
      <c r="N367" s="166"/>
      <c r="O367" s="166"/>
      <c r="P367" s="166"/>
      <c r="Q367" s="166"/>
      <c r="R367" s="166"/>
      <c r="S367" s="166"/>
      <c r="T367" s="167"/>
      <c r="AT367" s="161" t="s">
        <v>207</v>
      </c>
      <c r="AU367" s="161" t="s">
        <v>99</v>
      </c>
      <c r="AV367" s="12" t="s">
        <v>84</v>
      </c>
      <c r="AW367" s="12" t="s">
        <v>36</v>
      </c>
      <c r="AX367" s="12" t="s">
        <v>75</v>
      </c>
      <c r="AY367" s="161" t="s">
        <v>198</v>
      </c>
    </row>
    <row r="368" spans="2:65" s="12" customFormat="1" ht="11.25">
      <c r="B368" s="159"/>
      <c r="D368" s="160" t="s">
        <v>207</v>
      </c>
      <c r="E368" s="161" t="s">
        <v>1</v>
      </c>
      <c r="F368" s="162" t="s">
        <v>670</v>
      </c>
      <c r="H368" s="163">
        <v>1.48</v>
      </c>
      <c r="I368" s="164"/>
      <c r="L368" s="159"/>
      <c r="M368" s="165"/>
      <c r="N368" s="166"/>
      <c r="O368" s="166"/>
      <c r="P368" s="166"/>
      <c r="Q368" s="166"/>
      <c r="R368" s="166"/>
      <c r="S368" s="166"/>
      <c r="T368" s="167"/>
      <c r="AT368" s="161" t="s">
        <v>207</v>
      </c>
      <c r="AU368" s="161" t="s">
        <v>99</v>
      </c>
      <c r="AV368" s="12" t="s">
        <v>84</v>
      </c>
      <c r="AW368" s="12" t="s">
        <v>36</v>
      </c>
      <c r="AX368" s="12" t="s">
        <v>75</v>
      </c>
      <c r="AY368" s="161" t="s">
        <v>198</v>
      </c>
    </row>
    <row r="369" spans="2:65" s="14" customFormat="1" ht="11.25">
      <c r="B369" s="175"/>
      <c r="D369" s="160" t="s">
        <v>207</v>
      </c>
      <c r="E369" s="176" t="s">
        <v>1</v>
      </c>
      <c r="F369" s="177" t="s">
        <v>227</v>
      </c>
      <c r="H369" s="178">
        <v>75.48</v>
      </c>
      <c r="I369" s="179"/>
      <c r="L369" s="175"/>
      <c r="M369" s="180"/>
      <c r="N369" s="181"/>
      <c r="O369" s="181"/>
      <c r="P369" s="181"/>
      <c r="Q369" s="181"/>
      <c r="R369" s="181"/>
      <c r="S369" s="181"/>
      <c r="T369" s="182"/>
      <c r="AT369" s="176" t="s">
        <v>207</v>
      </c>
      <c r="AU369" s="176" t="s">
        <v>99</v>
      </c>
      <c r="AV369" s="14" t="s">
        <v>103</v>
      </c>
      <c r="AW369" s="14" t="s">
        <v>36</v>
      </c>
      <c r="AX369" s="14" t="s">
        <v>82</v>
      </c>
      <c r="AY369" s="176" t="s">
        <v>198</v>
      </c>
    </row>
    <row r="370" spans="2:65" s="1" customFormat="1" ht="16.5" customHeight="1">
      <c r="B370" s="146"/>
      <c r="C370" s="147" t="s">
        <v>671</v>
      </c>
      <c r="D370" s="147" t="s">
        <v>202</v>
      </c>
      <c r="E370" s="148" t="s">
        <v>672</v>
      </c>
      <c r="F370" s="149" t="s">
        <v>673</v>
      </c>
      <c r="G370" s="150" t="s">
        <v>499</v>
      </c>
      <c r="H370" s="151">
        <v>5.5</v>
      </c>
      <c r="I370" s="152"/>
      <c r="J370" s="153">
        <f>ROUND(I370*H370,2)</f>
        <v>0</v>
      </c>
      <c r="K370" s="149" t="s">
        <v>211</v>
      </c>
      <c r="L370" s="31"/>
      <c r="M370" s="154" t="s">
        <v>1</v>
      </c>
      <c r="N370" s="155" t="s">
        <v>46</v>
      </c>
      <c r="O370" s="50"/>
      <c r="P370" s="156">
        <f>O370*H370</f>
        <v>0</v>
      </c>
      <c r="Q370" s="156">
        <v>0.1295</v>
      </c>
      <c r="R370" s="156">
        <f>Q370*H370</f>
        <v>0.71225000000000005</v>
      </c>
      <c r="S370" s="156">
        <v>0</v>
      </c>
      <c r="T370" s="157">
        <f>S370*H370</f>
        <v>0</v>
      </c>
      <c r="AR370" s="17" t="s">
        <v>103</v>
      </c>
      <c r="AT370" s="17" t="s">
        <v>202</v>
      </c>
      <c r="AU370" s="17" t="s">
        <v>99</v>
      </c>
      <c r="AY370" s="17" t="s">
        <v>198</v>
      </c>
      <c r="BE370" s="158">
        <f>IF(N370="základní",J370,0)</f>
        <v>0</v>
      </c>
      <c r="BF370" s="158">
        <f>IF(N370="snížená",J370,0)</f>
        <v>0</v>
      </c>
      <c r="BG370" s="158">
        <f>IF(N370="zákl. přenesená",J370,0)</f>
        <v>0</v>
      </c>
      <c r="BH370" s="158">
        <f>IF(N370="sníž. přenesená",J370,0)</f>
        <v>0</v>
      </c>
      <c r="BI370" s="158">
        <f>IF(N370="nulová",J370,0)</f>
        <v>0</v>
      </c>
      <c r="BJ370" s="17" t="s">
        <v>82</v>
      </c>
      <c r="BK370" s="158">
        <f>ROUND(I370*H370,2)</f>
        <v>0</v>
      </c>
      <c r="BL370" s="17" t="s">
        <v>103</v>
      </c>
      <c r="BM370" s="17" t="s">
        <v>674</v>
      </c>
    </row>
    <row r="371" spans="2:65" s="12" customFormat="1" ht="11.25">
      <c r="B371" s="159"/>
      <c r="D371" s="160" t="s">
        <v>207</v>
      </c>
      <c r="E371" s="161" t="s">
        <v>1</v>
      </c>
      <c r="F371" s="162" t="s">
        <v>675</v>
      </c>
      <c r="H371" s="163">
        <v>5.5</v>
      </c>
      <c r="I371" s="164"/>
      <c r="L371" s="159"/>
      <c r="M371" s="165"/>
      <c r="N371" s="166"/>
      <c r="O371" s="166"/>
      <c r="P371" s="166"/>
      <c r="Q371" s="166"/>
      <c r="R371" s="166"/>
      <c r="S371" s="166"/>
      <c r="T371" s="167"/>
      <c r="AT371" s="161" t="s">
        <v>207</v>
      </c>
      <c r="AU371" s="161" t="s">
        <v>99</v>
      </c>
      <c r="AV371" s="12" t="s">
        <v>84</v>
      </c>
      <c r="AW371" s="12" t="s">
        <v>36</v>
      </c>
      <c r="AX371" s="12" t="s">
        <v>82</v>
      </c>
      <c r="AY371" s="161" t="s">
        <v>198</v>
      </c>
    </row>
    <row r="372" spans="2:65" s="1" customFormat="1" ht="16.5" customHeight="1">
      <c r="B372" s="146"/>
      <c r="C372" s="191" t="s">
        <v>676</v>
      </c>
      <c r="D372" s="191" t="s">
        <v>329</v>
      </c>
      <c r="E372" s="192" t="s">
        <v>677</v>
      </c>
      <c r="F372" s="193" t="s">
        <v>678</v>
      </c>
      <c r="G372" s="194" t="s">
        <v>499</v>
      </c>
      <c r="H372" s="195">
        <v>5.61</v>
      </c>
      <c r="I372" s="196"/>
      <c r="J372" s="197">
        <f>ROUND(I372*H372,2)</f>
        <v>0</v>
      </c>
      <c r="K372" s="193" t="s">
        <v>211</v>
      </c>
      <c r="L372" s="198"/>
      <c r="M372" s="199" t="s">
        <v>1</v>
      </c>
      <c r="N372" s="200" t="s">
        <v>46</v>
      </c>
      <c r="O372" s="50"/>
      <c r="P372" s="156">
        <f>O372*H372</f>
        <v>0</v>
      </c>
      <c r="Q372" s="156">
        <v>5.8000000000000003E-2</v>
      </c>
      <c r="R372" s="156">
        <f>Q372*H372</f>
        <v>0.32538000000000006</v>
      </c>
      <c r="S372" s="156">
        <v>0</v>
      </c>
      <c r="T372" s="157">
        <f>S372*H372</f>
        <v>0</v>
      </c>
      <c r="AR372" s="17" t="s">
        <v>250</v>
      </c>
      <c r="AT372" s="17" t="s">
        <v>329</v>
      </c>
      <c r="AU372" s="17" t="s">
        <v>99</v>
      </c>
      <c r="AY372" s="17" t="s">
        <v>198</v>
      </c>
      <c r="BE372" s="158">
        <f>IF(N372="základní",J372,0)</f>
        <v>0</v>
      </c>
      <c r="BF372" s="158">
        <f>IF(N372="snížená",J372,0)</f>
        <v>0</v>
      </c>
      <c r="BG372" s="158">
        <f>IF(N372="zákl. přenesená",J372,0)</f>
        <v>0</v>
      </c>
      <c r="BH372" s="158">
        <f>IF(N372="sníž. přenesená",J372,0)</f>
        <v>0</v>
      </c>
      <c r="BI372" s="158">
        <f>IF(N372="nulová",J372,0)</f>
        <v>0</v>
      </c>
      <c r="BJ372" s="17" t="s">
        <v>82</v>
      </c>
      <c r="BK372" s="158">
        <f>ROUND(I372*H372,2)</f>
        <v>0</v>
      </c>
      <c r="BL372" s="17" t="s">
        <v>103</v>
      </c>
      <c r="BM372" s="17" t="s">
        <v>679</v>
      </c>
    </row>
    <row r="373" spans="2:65" s="12" customFormat="1" ht="11.25">
      <c r="B373" s="159"/>
      <c r="D373" s="160" t="s">
        <v>207</v>
      </c>
      <c r="E373" s="161" t="s">
        <v>1</v>
      </c>
      <c r="F373" s="162" t="s">
        <v>675</v>
      </c>
      <c r="H373" s="163">
        <v>5.5</v>
      </c>
      <c r="I373" s="164"/>
      <c r="L373" s="159"/>
      <c r="M373" s="165"/>
      <c r="N373" s="166"/>
      <c r="O373" s="166"/>
      <c r="P373" s="166"/>
      <c r="Q373" s="166"/>
      <c r="R373" s="166"/>
      <c r="S373" s="166"/>
      <c r="T373" s="167"/>
      <c r="AT373" s="161" t="s">
        <v>207</v>
      </c>
      <c r="AU373" s="161" t="s">
        <v>99</v>
      </c>
      <c r="AV373" s="12" t="s">
        <v>84</v>
      </c>
      <c r="AW373" s="12" t="s">
        <v>36</v>
      </c>
      <c r="AX373" s="12" t="s">
        <v>75</v>
      </c>
      <c r="AY373" s="161" t="s">
        <v>198</v>
      </c>
    </row>
    <row r="374" spans="2:65" s="12" customFormat="1" ht="11.25">
      <c r="B374" s="159"/>
      <c r="D374" s="160" t="s">
        <v>207</v>
      </c>
      <c r="E374" s="161" t="s">
        <v>1</v>
      </c>
      <c r="F374" s="162" t="s">
        <v>680</v>
      </c>
      <c r="H374" s="163">
        <v>0.11</v>
      </c>
      <c r="I374" s="164"/>
      <c r="L374" s="159"/>
      <c r="M374" s="165"/>
      <c r="N374" s="166"/>
      <c r="O374" s="166"/>
      <c r="P374" s="166"/>
      <c r="Q374" s="166"/>
      <c r="R374" s="166"/>
      <c r="S374" s="166"/>
      <c r="T374" s="167"/>
      <c r="AT374" s="161" t="s">
        <v>207</v>
      </c>
      <c r="AU374" s="161" t="s">
        <v>99</v>
      </c>
      <c r="AV374" s="12" t="s">
        <v>84</v>
      </c>
      <c r="AW374" s="12" t="s">
        <v>36</v>
      </c>
      <c r="AX374" s="12" t="s">
        <v>75</v>
      </c>
      <c r="AY374" s="161" t="s">
        <v>198</v>
      </c>
    </row>
    <row r="375" spans="2:65" s="14" customFormat="1" ht="11.25">
      <c r="B375" s="175"/>
      <c r="D375" s="160" t="s">
        <v>207</v>
      </c>
      <c r="E375" s="176" t="s">
        <v>1</v>
      </c>
      <c r="F375" s="177" t="s">
        <v>227</v>
      </c>
      <c r="H375" s="178">
        <v>5.61</v>
      </c>
      <c r="I375" s="179"/>
      <c r="L375" s="175"/>
      <c r="M375" s="180"/>
      <c r="N375" s="181"/>
      <c r="O375" s="181"/>
      <c r="P375" s="181"/>
      <c r="Q375" s="181"/>
      <c r="R375" s="181"/>
      <c r="S375" s="181"/>
      <c r="T375" s="182"/>
      <c r="AT375" s="176" t="s">
        <v>207</v>
      </c>
      <c r="AU375" s="176" t="s">
        <v>99</v>
      </c>
      <c r="AV375" s="14" t="s">
        <v>103</v>
      </c>
      <c r="AW375" s="14" t="s">
        <v>36</v>
      </c>
      <c r="AX375" s="14" t="s">
        <v>82</v>
      </c>
      <c r="AY375" s="176" t="s">
        <v>198</v>
      </c>
    </row>
    <row r="376" spans="2:65" s="11" customFormat="1" ht="20.85" customHeight="1">
      <c r="B376" s="133"/>
      <c r="D376" s="134" t="s">
        <v>74</v>
      </c>
      <c r="E376" s="144" t="s">
        <v>681</v>
      </c>
      <c r="F376" s="144" t="s">
        <v>682</v>
      </c>
      <c r="I376" s="136"/>
      <c r="J376" s="145">
        <f>BK376</f>
        <v>0</v>
      </c>
      <c r="L376" s="133"/>
      <c r="M376" s="138"/>
      <c r="N376" s="139"/>
      <c r="O376" s="139"/>
      <c r="P376" s="140">
        <f>SUM(P377:P402)</f>
        <v>0</v>
      </c>
      <c r="Q376" s="139"/>
      <c r="R376" s="140">
        <f>SUM(R377:R402)</f>
        <v>5.2000000000000006E-4</v>
      </c>
      <c r="S376" s="139"/>
      <c r="T376" s="141">
        <f>SUM(T377:T402)</f>
        <v>585.91549999999995</v>
      </c>
      <c r="AR376" s="134" t="s">
        <v>82</v>
      </c>
      <c r="AT376" s="142" t="s">
        <v>74</v>
      </c>
      <c r="AU376" s="142" t="s">
        <v>84</v>
      </c>
      <c r="AY376" s="134" t="s">
        <v>198</v>
      </c>
      <c r="BK376" s="143">
        <f>SUM(BK377:BK402)</f>
        <v>0</v>
      </c>
    </row>
    <row r="377" spans="2:65" s="1" customFormat="1" ht="16.5" customHeight="1">
      <c r="B377" s="146"/>
      <c r="C377" s="147" t="s">
        <v>683</v>
      </c>
      <c r="D377" s="147" t="s">
        <v>202</v>
      </c>
      <c r="E377" s="148" t="s">
        <v>684</v>
      </c>
      <c r="F377" s="149" t="s">
        <v>685</v>
      </c>
      <c r="G377" s="150" t="s">
        <v>242</v>
      </c>
      <c r="H377" s="151">
        <v>13</v>
      </c>
      <c r="I377" s="152"/>
      <c r="J377" s="153">
        <f>ROUND(I377*H377,2)</f>
        <v>0</v>
      </c>
      <c r="K377" s="149" t="s">
        <v>211</v>
      </c>
      <c r="L377" s="31"/>
      <c r="M377" s="154" t="s">
        <v>1</v>
      </c>
      <c r="N377" s="155" t="s">
        <v>46</v>
      </c>
      <c r="O377" s="50"/>
      <c r="P377" s="156">
        <f>O377*H377</f>
        <v>0</v>
      </c>
      <c r="Q377" s="156">
        <v>4.0000000000000003E-5</v>
      </c>
      <c r="R377" s="156">
        <f>Q377*H377</f>
        <v>5.2000000000000006E-4</v>
      </c>
      <c r="S377" s="156">
        <v>0.10299999999999999</v>
      </c>
      <c r="T377" s="157">
        <f>S377*H377</f>
        <v>1.339</v>
      </c>
      <c r="AR377" s="17" t="s">
        <v>103</v>
      </c>
      <c r="AT377" s="17" t="s">
        <v>202</v>
      </c>
      <c r="AU377" s="17" t="s">
        <v>99</v>
      </c>
      <c r="AY377" s="17" t="s">
        <v>198</v>
      </c>
      <c r="BE377" s="158">
        <f>IF(N377="základní",J377,0)</f>
        <v>0</v>
      </c>
      <c r="BF377" s="158">
        <f>IF(N377="snížená",J377,0)</f>
        <v>0</v>
      </c>
      <c r="BG377" s="158">
        <f>IF(N377="zákl. přenesená",J377,0)</f>
        <v>0</v>
      </c>
      <c r="BH377" s="158">
        <f>IF(N377="sníž. přenesená",J377,0)</f>
        <v>0</v>
      </c>
      <c r="BI377" s="158">
        <f>IF(N377="nulová",J377,0)</f>
        <v>0</v>
      </c>
      <c r="BJ377" s="17" t="s">
        <v>82</v>
      </c>
      <c r="BK377" s="158">
        <f>ROUND(I377*H377,2)</f>
        <v>0</v>
      </c>
      <c r="BL377" s="17" t="s">
        <v>103</v>
      </c>
      <c r="BM377" s="17" t="s">
        <v>686</v>
      </c>
    </row>
    <row r="378" spans="2:65" s="12" customFormat="1" ht="11.25">
      <c r="B378" s="159"/>
      <c r="D378" s="160" t="s">
        <v>207</v>
      </c>
      <c r="E378" s="161" t="s">
        <v>1</v>
      </c>
      <c r="F378" s="162" t="s">
        <v>687</v>
      </c>
      <c r="H378" s="163">
        <v>6.5</v>
      </c>
      <c r="I378" s="164"/>
      <c r="L378" s="159"/>
      <c r="M378" s="165"/>
      <c r="N378" s="166"/>
      <c r="O378" s="166"/>
      <c r="P378" s="166"/>
      <c r="Q378" s="166"/>
      <c r="R378" s="166"/>
      <c r="S378" s="166"/>
      <c r="T378" s="167"/>
      <c r="AT378" s="161" t="s">
        <v>207</v>
      </c>
      <c r="AU378" s="161" t="s">
        <v>99</v>
      </c>
      <c r="AV378" s="12" t="s">
        <v>84</v>
      </c>
      <c r="AW378" s="12" t="s">
        <v>36</v>
      </c>
      <c r="AX378" s="12" t="s">
        <v>75</v>
      </c>
      <c r="AY378" s="161" t="s">
        <v>198</v>
      </c>
    </row>
    <row r="379" spans="2:65" s="12" customFormat="1" ht="11.25">
      <c r="B379" s="159"/>
      <c r="D379" s="160" t="s">
        <v>207</v>
      </c>
      <c r="E379" s="161" t="s">
        <v>1</v>
      </c>
      <c r="F379" s="162" t="s">
        <v>688</v>
      </c>
      <c r="H379" s="163">
        <v>6.5</v>
      </c>
      <c r="I379" s="164"/>
      <c r="L379" s="159"/>
      <c r="M379" s="165"/>
      <c r="N379" s="166"/>
      <c r="O379" s="166"/>
      <c r="P379" s="166"/>
      <c r="Q379" s="166"/>
      <c r="R379" s="166"/>
      <c r="S379" s="166"/>
      <c r="T379" s="167"/>
      <c r="AT379" s="161" t="s">
        <v>207</v>
      </c>
      <c r="AU379" s="161" t="s">
        <v>99</v>
      </c>
      <c r="AV379" s="12" t="s">
        <v>84</v>
      </c>
      <c r="AW379" s="12" t="s">
        <v>36</v>
      </c>
      <c r="AX379" s="12" t="s">
        <v>75</v>
      </c>
      <c r="AY379" s="161" t="s">
        <v>198</v>
      </c>
    </row>
    <row r="380" spans="2:65" s="14" customFormat="1" ht="11.25">
      <c r="B380" s="175"/>
      <c r="D380" s="160" t="s">
        <v>207</v>
      </c>
      <c r="E380" s="176" t="s">
        <v>1</v>
      </c>
      <c r="F380" s="177" t="s">
        <v>227</v>
      </c>
      <c r="H380" s="178">
        <v>13</v>
      </c>
      <c r="I380" s="179"/>
      <c r="L380" s="175"/>
      <c r="M380" s="180"/>
      <c r="N380" s="181"/>
      <c r="O380" s="181"/>
      <c r="P380" s="181"/>
      <c r="Q380" s="181"/>
      <c r="R380" s="181"/>
      <c r="S380" s="181"/>
      <c r="T380" s="182"/>
      <c r="AT380" s="176" t="s">
        <v>207</v>
      </c>
      <c r="AU380" s="176" t="s">
        <v>99</v>
      </c>
      <c r="AV380" s="14" t="s">
        <v>103</v>
      </c>
      <c r="AW380" s="14" t="s">
        <v>36</v>
      </c>
      <c r="AX380" s="14" t="s">
        <v>82</v>
      </c>
      <c r="AY380" s="176" t="s">
        <v>198</v>
      </c>
    </row>
    <row r="381" spans="2:65" s="1" customFormat="1" ht="16.5" customHeight="1">
      <c r="B381" s="146"/>
      <c r="C381" s="147" t="s">
        <v>689</v>
      </c>
      <c r="D381" s="147" t="s">
        <v>202</v>
      </c>
      <c r="E381" s="148" t="s">
        <v>690</v>
      </c>
      <c r="F381" s="149" t="s">
        <v>691</v>
      </c>
      <c r="G381" s="150" t="s">
        <v>242</v>
      </c>
      <c r="H381" s="151">
        <v>6.5</v>
      </c>
      <c r="I381" s="152"/>
      <c r="J381" s="153">
        <f>ROUND(I381*H381,2)</f>
        <v>0</v>
      </c>
      <c r="K381" s="149" t="s">
        <v>211</v>
      </c>
      <c r="L381" s="31"/>
      <c r="M381" s="154" t="s">
        <v>1</v>
      </c>
      <c r="N381" s="155" t="s">
        <v>46</v>
      </c>
      <c r="O381" s="50"/>
      <c r="P381" s="156">
        <f>O381*H381</f>
        <v>0</v>
      </c>
      <c r="Q381" s="156">
        <v>0</v>
      </c>
      <c r="R381" s="156">
        <f>Q381*H381</f>
        <v>0</v>
      </c>
      <c r="S381" s="156">
        <v>0.316</v>
      </c>
      <c r="T381" s="157">
        <f>S381*H381</f>
        <v>2.0539999999999998</v>
      </c>
      <c r="AR381" s="17" t="s">
        <v>103</v>
      </c>
      <c r="AT381" s="17" t="s">
        <v>202</v>
      </c>
      <c r="AU381" s="17" t="s">
        <v>99</v>
      </c>
      <c r="AY381" s="17" t="s">
        <v>198</v>
      </c>
      <c r="BE381" s="158">
        <f>IF(N381="základní",J381,0)</f>
        <v>0</v>
      </c>
      <c r="BF381" s="158">
        <f>IF(N381="snížená",J381,0)</f>
        <v>0</v>
      </c>
      <c r="BG381" s="158">
        <f>IF(N381="zákl. přenesená",J381,0)</f>
        <v>0</v>
      </c>
      <c r="BH381" s="158">
        <f>IF(N381="sníž. přenesená",J381,0)</f>
        <v>0</v>
      </c>
      <c r="BI381" s="158">
        <f>IF(N381="nulová",J381,0)</f>
        <v>0</v>
      </c>
      <c r="BJ381" s="17" t="s">
        <v>82</v>
      </c>
      <c r="BK381" s="158">
        <f>ROUND(I381*H381,2)</f>
        <v>0</v>
      </c>
      <c r="BL381" s="17" t="s">
        <v>103</v>
      </c>
      <c r="BM381" s="17" t="s">
        <v>692</v>
      </c>
    </row>
    <row r="382" spans="2:65" s="13" customFormat="1" ht="11.25">
      <c r="B382" s="168"/>
      <c r="D382" s="160" t="s">
        <v>207</v>
      </c>
      <c r="E382" s="169" t="s">
        <v>1</v>
      </c>
      <c r="F382" s="170" t="s">
        <v>399</v>
      </c>
      <c r="H382" s="169" t="s">
        <v>1</v>
      </c>
      <c r="I382" s="171"/>
      <c r="L382" s="168"/>
      <c r="M382" s="172"/>
      <c r="N382" s="173"/>
      <c r="O382" s="173"/>
      <c r="P382" s="173"/>
      <c r="Q382" s="173"/>
      <c r="R382" s="173"/>
      <c r="S382" s="173"/>
      <c r="T382" s="174"/>
      <c r="AT382" s="169" t="s">
        <v>207</v>
      </c>
      <c r="AU382" s="169" t="s">
        <v>99</v>
      </c>
      <c r="AV382" s="13" t="s">
        <v>82</v>
      </c>
      <c r="AW382" s="13" t="s">
        <v>36</v>
      </c>
      <c r="AX382" s="13" t="s">
        <v>75</v>
      </c>
      <c r="AY382" s="169" t="s">
        <v>198</v>
      </c>
    </row>
    <row r="383" spans="2:65" s="12" customFormat="1" ht="11.25">
      <c r="B383" s="159"/>
      <c r="D383" s="160" t="s">
        <v>207</v>
      </c>
      <c r="E383" s="161" t="s">
        <v>1</v>
      </c>
      <c r="F383" s="162" t="s">
        <v>687</v>
      </c>
      <c r="H383" s="163">
        <v>6.5</v>
      </c>
      <c r="I383" s="164"/>
      <c r="L383" s="159"/>
      <c r="M383" s="165"/>
      <c r="N383" s="166"/>
      <c r="O383" s="166"/>
      <c r="P383" s="166"/>
      <c r="Q383" s="166"/>
      <c r="R383" s="166"/>
      <c r="S383" s="166"/>
      <c r="T383" s="167"/>
      <c r="AT383" s="161" t="s">
        <v>207</v>
      </c>
      <c r="AU383" s="161" t="s">
        <v>99</v>
      </c>
      <c r="AV383" s="12" t="s">
        <v>84</v>
      </c>
      <c r="AW383" s="12" t="s">
        <v>36</v>
      </c>
      <c r="AX383" s="12" t="s">
        <v>82</v>
      </c>
      <c r="AY383" s="161" t="s">
        <v>198</v>
      </c>
    </row>
    <row r="384" spans="2:65" s="1" customFormat="1" ht="16.5" customHeight="1">
      <c r="B384" s="146"/>
      <c r="C384" s="147" t="s">
        <v>693</v>
      </c>
      <c r="D384" s="147" t="s">
        <v>202</v>
      </c>
      <c r="E384" s="148" t="s">
        <v>694</v>
      </c>
      <c r="F384" s="149" t="s">
        <v>695</v>
      </c>
      <c r="G384" s="150" t="s">
        <v>242</v>
      </c>
      <c r="H384" s="151">
        <v>667</v>
      </c>
      <c r="I384" s="152"/>
      <c r="J384" s="153">
        <f>ROUND(I384*H384,2)</f>
        <v>0</v>
      </c>
      <c r="K384" s="149" t="s">
        <v>211</v>
      </c>
      <c r="L384" s="31"/>
      <c r="M384" s="154" t="s">
        <v>1</v>
      </c>
      <c r="N384" s="155" t="s">
        <v>46</v>
      </c>
      <c r="O384" s="50"/>
      <c r="P384" s="156">
        <f>O384*H384</f>
        <v>0</v>
      </c>
      <c r="Q384" s="156">
        <v>0</v>
      </c>
      <c r="R384" s="156">
        <f>Q384*H384</f>
        <v>0</v>
      </c>
      <c r="S384" s="156">
        <v>0.32</v>
      </c>
      <c r="T384" s="157">
        <f>S384*H384</f>
        <v>213.44</v>
      </c>
      <c r="AR384" s="17" t="s">
        <v>103</v>
      </c>
      <c r="AT384" s="17" t="s">
        <v>202</v>
      </c>
      <c r="AU384" s="17" t="s">
        <v>99</v>
      </c>
      <c r="AY384" s="17" t="s">
        <v>198</v>
      </c>
      <c r="BE384" s="158">
        <f>IF(N384="základní",J384,0)</f>
        <v>0</v>
      </c>
      <c r="BF384" s="158">
        <f>IF(N384="snížená",J384,0)</f>
        <v>0</v>
      </c>
      <c r="BG384" s="158">
        <f>IF(N384="zákl. přenesená",J384,0)</f>
        <v>0</v>
      </c>
      <c r="BH384" s="158">
        <f>IF(N384="sníž. přenesená",J384,0)</f>
        <v>0</v>
      </c>
      <c r="BI384" s="158">
        <f>IF(N384="nulová",J384,0)</f>
        <v>0</v>
      </c>
      <c r="BJ384" s="17" t="s">
        <v>82</v>
      </c>
      <c r="BK384" s="158">
        <f>ROUND(I384*H384,2)</f>
        <v>0</v>
      </c>
      <c r="BL384" s="17" t="s">
        <v>103</v>
      </c>
      <c r="BM384" s="17" t="s">
        <v>696</v>
      </c>
    </row>
    <row r="385" spans="2:65" s="13" customFormat="1" ht="11.25">
      <c r="B385" s="168"/>
      <c r="D385" s="160" t="s">
        <v>207</v>
      </c>
      <c r="E385" s="169" t="s">
        <v>1</v>
      </c>
      <c r="F385" s="170" t="s">
        <v>399</v>
      </c>
      <c r="H385" s="169" t="s">
        <v>1</v>
      </c>
      <c r="I385" s="171"/>
      <c r="L385" s="168"/>
      <c r="M385" s="172"/>
      <c r="N385" s="173"/>
      <c r="O385" s="173"/>
      <c r="P385" s="173"/>
      <c r="Q385" s="173"/>
      <c r="R385" s="173"/>
      <c r="S385" s="173"/>
      <c r="T385" s="174"/>
      <c r="AT385" s="169" t="s">
        <v>207</v>
      </c>
      <c r="AU385" s="169" t="s">
        <v>99</v>
      </c>
      <c r="AV385" s="13" t="s">
        <v>82</v>
      </c>
      <c r="AW385" s="13" t="s">
        <v>36</v>
      </c>
      <c r="AX385" s="13" t="s">
        <v>75</v>
      </c>
      <c r="AY385" s="169" t="s">
        <v>198</v>
      </c>
    </row>
    <row r="386" spans="2:65" s="12" customFormat="1" ht="11.25">
      <c r="B386" s="159"/>
      <c r="D386" s="160" t="s">
        <v>207</v>
      </c>
      <c r="E386" s="161" t="s">
        <v>1</v>
      </c>
      <c r="F386" s="162" t="s">
        <v>697</v>
      </c>
      <c r="H386" s="163">
        <v>667</v>
      </c>
      <c r="I386" s="164"/>
      <c r="L386" s="159"/>
      <c r="M386" s="165"/>
      <c r="N386" s="166"/>
      <c r="O386" s="166"/>
      <c r="P386" s="166"/>
      <c r="Q386" s="166"/>
      <c r="R386" s="166"/>
      <c r="S386" s="166"/>
      <c r="T386" s="167"/>
      <c r="AT386" s="161" t="s">
        <v>207</v>
      </c>
      <c r="AU386" s="161" t="s">
        <v>99</v>
      </c>
      <c r="AV386" s="12" t="s">
        <v>84</v>
      </c>
      <c r="AW386" s="12" t="s">
        <v>36</v>
      </c>
      <c r="AX386" s="12" t="s">
        <v>82</v>
      </c>
      <c r="AY386" s="161" t="s">
        <v>198</v>
      </c>
    </row>
    <row r="387" spans="2:65" s="1" customFormat="1" ht="16.5" customHeight="1">
      <c r="B387" s="146"/>
      <c r="C387" s="147" t="s">
        <v>698</v>
      </c>
      <c r="D387" s="147" t="s">
        <v>202</v>
      </c>
      <c r="E387" s="148" t="s">
        <v>699</v>
      </c>
      <c r="F387" s="149" t="s">
        <v>700</v>
      </c>
      <c r="G387" s="150" t="s">
        <v>242</v>
      </c>
      <c r="H387" s="151">
        <v>673.5</v>
      </c>
      <c r="I387" s="152"/>
      <c r="J387" s="153">
        <f>ROUND(I387*H387,2)</f>
        <v>0</v>
      </c>
      <c r="K387" s="149" t="s">
        <v>211</v>
      </c>
      <c r="L387" s="31"/>
      <c r="M387" s="154" t="s">
        <v>1</v>
      </c>
      <c r="N387" s="155" t="s">
        <v>46</v>
      </c>
      <c r="O387" s="50"/>
      <c r="P387" s="156">
        <f>O387*H387</f>
        <v>0</v>
      </c>
      <c r="Q387" s="156">
        <v>0</v>
      </c>
      <c r="R387" s="156">
        <f>Q387*H387</f>
        <v>0</v>
      </c>
      <c r="S387" s="156">
        <v>0.44</v>
      </c>
      <c r="T387" s="157">
        <f>S387*H387</f>
        <v>296.33999999999997</v>
      </c>
      <c r="AR387" s="17" t="s">
        <v>103</v>
      </c>
      <c r="AT387" s="17" t="s">
        <v>202</v>
      </c>
      <c r="AU387" s="17" t="s">
        <v>99</v>
      </c>
      <c r="AY387" s="17" t="s">
        <v>198</v>
      </c>
      <c r="BE387" s="158">
        <f>IF(N387="základní",J387,0)</f>
        <v>0</v>
      </c>
      <c r="BF387" s="158">
        <f>IF(N387="snížená",J387,0)</f>
        <v>0</v>
      </c>
      <c r="BG387" s="158">
        <f>IF(N387="zákl. přenesená",J387,0)</f>
        <v>0</v>
      </c>
      <c r="BH387" s="158">
        <f>IF(N387="sníž. přenesená",J387,0)</f>
        <v>0</v>
      </c>
      <c r="BI387" s="158">
        <f>IF(N387="nulová",J387,0)</f>
        <v>0</v>
      </c>
      <c r="BJ387" s="17" t="s">
        <v>82</v>
      </c>
      <c r="BK387" s="158">
        <f>ROUND(I387*H387,2)</f>
        <v>0</v>
      </c>
      <c r="BL387" s="17" t="s">
        <v>103</v>
      </c>
      <c r="BM387" s="17" t="s">
        <v>701</v>
      </c>
    </row>
    <row r="388" spans="2:65" s="13" customFormat="1" ht="11.25">
      <c r="B388" s="168"/>
      <c r="D388" s="160" t="s">
        <v>207</v>
      </c>
      <c r="E388" s="169" t="s">
        <v>1</v>
      </c>
      <c r="F388" s="170" t="s">
        <v>702</v>
      </c>
      <c r="H388" s="169" t="s">
        <v>1</v>
      </c>
      <c r="I388" s="171"/>
      <c r="L388" s="168"/>
      <c r="M388" s="172"/>
      <c r="N388" s="173"/>
      <c r="O388" s="173"/>
      <c r="P388" s="173"/>
      <c r="Q388" s="173"/>
      <c r="R388" s="173"/>
      <c r="S388" s="173"/>
      <c r="T388" s="174"/>
      <c r="AT388" s="169" t="s">
        <v>207</v>
      </c>
      <c r="AU388" s="169" t="s">
        <v>99</v>
      </c>
      <c r="AV388" s="13" t="s">
        <v>82</v>
      </c>
      <c r="AW388" s="13" t="s">
        <v>36</v>
      </c>
      <c r="AX388" s="13" t="s">
        <v>75</v>
      </c>
      <c r="AY388" s="169" t="s">
        <v>198</v>
      </c>
    </row>
    <row r="389" spans="2:65" s="12" customFormat="1" ht="11.25">
      <c r="B389" s="159"/>
      <c r="D389" s="160" t="s">
        <v>207</v>
      </c>
      <c r="E389" s="161" t="s">
        <v>1</v>
      </c>
      <c r="F389" s="162" t="s">
        <v>703</v>
      </c>
      <c r="H389" s="163">
        <v>6.5</v>
      </c>
      <c r="I389" s="164"/>
      <c r="L389" s="159"/>
      <c r="M389" s="165"/>
      <c r="N389" s="166"/>
      <c r="O389" s="166"/>
      <c r="P389" s="166"/>
      <c r="Q389" s="166"/>
      <c r="R389" s="166"/>
      <c r="S389" s="166"/>
      <c r="T389" s="167"/>
      <c r="AT389" s="161" t="s">
        <v>207</v>
      </c>
      <c r="AU389" s="161" t="s">
        <v>99</v>
      </c>
      <c r="AV389" s="12" t="s">
        <v>84</v>
      </c>
      <c r="AW389" s="12" t="s">
        <v>36</v>
      </c>
      <c r="AX389" s="12" t="s">
        <v>75</v>
      </c>
      <c r="AY389" s="161" t="s">
        <v>198</v>
      </c>
    </row>
    <row r="390" spans="2:65" s="12" customFormat="1" ht="11.25">
      <c r="B390" s="159"/>
      <c r="D390" s="160" t="s">
        <v>207</v>
      </c>
      <c r="E390" s="161" t="s">
        <v>1</v>
      </c>
      <c r="F390" s="162" t="s">
        <v>704</v>
      </c>
      <c r="H390" s="163">
        <v>667</v>
      </c>
      <c r="I390" s="164"/>
      <c r="L390" s="159"/>
      <c r="M390" s="165"/>
      <c r="N390" s="166"/>
      <c r="O390" s="166"/>
      <c r="P390" s="166"/>
      <c r="Q390" s="166"/>
      <c r="R390" s="166"/>
      <c r="S390" s="166"/>
      <c r="T390" s="167"/>
      <c r="AT390" s="161" t="s">
        <v>207</v>
      </c>
      <c r="AU390" s="161" t="s">
        <v>99</v>
      </c>
      <c r="AV390" s="12" t="s">
        <v>84</v>
      </c>
      <c r="AW390" s="12" t="s">
        <v>36</v>
      </c>
      <c r="AX390" s="12" t="s">
        <v>75</v>
      </c>
      <c r="AY390" s="161" t="s">
        <v>198</v>
      </c>
    </row>
    <row r="391" spans="2:65" s="14" customFormat="1" ht="11.25">
      <c r="B391" s="175"/>
      <c r="D391" s="160" t="s">
        <v>207</v>
      </c>
      <c r="E391" s="176" t="s">
        <v>1</v>
      </c>
      <c r="F391" s="177" t="s">
        <v>227</v>
      </c>
      <c r="H391" s="178">
        <v>673.5</v>
      </c>
      <c r="I391" s="179"/>
      <c r="L391" s="175"/>
      <c r="M391" s="180"/>
      <c r="N391" s="181"/>
      <c r="O391" s="181"/>
      <c r="P391" s="181"/>
      <c r="Q391" s="181"/>
      <c r="R391" s="181"/>
      <c r="S391" s="181"/>
      <c r="T391" s="182"/>
      <c r="AT391" s="176" t="s">
        <v>207</v>
      </c>
      <c r="AU391" s="176" t="s">
        <v>99</v>
      </c>
      <c r="AV391" s="14" t="s">
        <v>103</v>
      </c>
      <c r="AW391" s="14" t="s">
        <v>36</v>
      </c>
      <c r="AX391" s="14" t="s">
        <v>82</v>
      </c>
      <c r="AY391" s="176" t="s">
        <v>198</v>
      </c>
    </row>
    <row r="392" spans="2:65" s="1" customFormat="1" ht="16.5" customHeight="1">
      <c r="B392" s="146"/>
      <c r="C392" s="147" t="s">
        <v>705</v>
      </c>
      <c r="D392" s="147" t="s">
        <v>202</v>
      </c>
      <c r="E392" s="148" t="s">
        <v>706</v>
      </c>
      <c r="F392" s="149" t="s">
        <v>707</v>
      </c>
      <c r="G392" s="150" t="s">
        <v>242</v>
      </c>
      <c r="H392" s="151">
        <v>89</v>
      </c>
      <c r="I392" s="152"/>
      <c r="J392" s="153">
        <f>ROUND(I392*H392,2)</f>
        <v>0</v>
      </c>
      <c r="K392" s="149" t="s">
        <v>211</v>
      </c>
      <c r="L392" s="31"/>
      <c r="M392" s="154" t="s">
        <v>1</v>
      </c>
      <c r="N392" s="155" t="s">
        <v>46</v>
      </c>
      <c r="O392" s="50"/>
      <c r="P392" s="156">
        <f>O392*H392</f>
        <v>0</v>
      </c>
      <c r="Q392" s="156">
        <v>0</v>
      </c>
      <c r="R392" s="156">
        <f>Q392*H392</f>
        <v>0</v>
      </c>
      <c r="S392" s="156">
        <v>0.26</v>
      </c>
      <c r="T392" s="157">
        <f>S392*H392</f>
        <v>23.14</v>
      </c>
      <c r="AR392" s="17" t="s">
        <v>103</v>
      </c>
      <c r="AT392" s="17" t="s">
        <v>202</v>
      </c>
      <c r="AU392" s="17" t="s">
        <v>99</v>
      </c>
      <c r="AY392" s="17" t="s">
        <v>198</v>
      </c>
      <c r="BE392" s="158">
        <f>IF(N392="základní",J392,0)</f>
        <v>0</v>
      </c>
      <c r="BF392" s="158">
        <f>IF(N392="snížená",J392,0)</f>
        <v>0</v>
      </c>
      <c r="BG392" s="158">
        <f>IF(N392="zákl. přenesená",J392,0)</f>
        <v>0</v>
      </c>
      <c r="BH392" s="158">
        <f>IF(N392="sníž. přenesená",J392,0)</f>
        <v>0</v>
      </c>
      <c r="BI392" s="158">
        <f>IF(N392="nulová",J392,0)</f>
        <v>0</v>
      </c>
      <c r="BJ392" s="17" t="s">
        <v>82</v>
      </c>
      <c r="BK392" s="158">
        <f>ROUND(I392*H392,2)</f>
        <v>0</v>
      </c>
      <c r="BL392" s="17" t="s">
        <v>103</v>
      </c>
      <c r="BM392" s="17" t="s">
        <v>708</v>
      </c>
    </row>
    <row r="393" spans="2:65" s="12" customFormat="1" ht="11.25">
      <c r="B393" s="159"/>
      <c r="D393" s="160" t="s">
        <v>207</v>
      </c>
      <c r="E393" s="161" t="s">
        <v>1</v>
      </c>
      <c r="F393" s="162" t="s">
        <v>709</v>
      </c>
      <c r="H393" s="163">
        <v>89</v>
      </c>
      <c r="I393" s="164"/>
      <c r="L393" s="159"/>
      <c r="M393" s="165"/>
      <c r="N393" s="166"/>
      <c r="O393" s="166"/>
      <c r="P393" s="166"/>
      <c r="Q393" s="166"/>
      <c r="R393" s="166"/>
      <c r="S393" s="166"/>
      <c r="T393" s="167"/>
      <c r="AT393" s="161" t="s">
        <v>207</v>
      </c>
      <c r="AU393" s="161" t="s">
        <v>99</v>
      </c>
      <c r="AV393" s="12" t="s">
        <v>84</v>
      </c>
      <c r="AW393" s="12" t="s">
        <v>36</v>
      </c>
      <c r="AX393" s="12" t="s">
        <v>82</v>
      </c>
      <c r="AY393" s="161" t="s">
        <v>198</v>
      </c>
    </row>
    <row r="394" spans="2:65" s="1" customFormat="1" ht="16.5" customHeight="1">
      <c r="B394" s="146"/>
      <c r="C394" s="147" t="s">
        <v>710</v>
      </c>
      <c r="D394" s="147" t="s">
        <v>202</v>
      </c>
      <c r="E394" s="148" t="s">
        <v>711</v>
      </c>
      <c r="F394" s="149" t="s">
        <v>712</v>
      </c>
      <c r="G394" s="150" t="s">
        <v>242</v>
      </c>
      <c r="H394" s="151">
        <v>89</v>
      </c>
      <c r="I394" s="152"/>
      <c r="J394" s="153">
        <f>ROUND(I394*H394,2)</f>
        <v>0</v>
      </c>
      <c r="K394" s="149" t="s">
        <v>211</v>
      </c>
      <c r="L394" s="31"/>
      <c r="M394" s="154" t="s">
        <v>1</v>
      </c>
      <c r="N394" s="155" t="s">
        <v>46</v>
      </c>
      <c r="O394" s="50"/>
      <c r="P394" s="156">
        <f>O394*H394</f>
        <v>0</v>
      </c>
      <c r="Q394" s="156">
        <v>0</v>
      </c>
      <c r="R394" s="156">
        <f>Q394*H394</f>
        <v>0</v>
      </c>
      <c r="S394" s="156">
        <v>0.28999999999999998</v>
      </c>
      <c r="T394" s="157">
        <f>S394*H394</f>
        <v>25.81</v>
      </c>
      <c r="AR394" s="17" t="s">
        <v>103</v>
      </c>
      <c r="AT394" s="17" t="s">
        <v>202</v>
      </c>
      <c r="AU394" s="17" t="s">
        <v>99</v>
      </c>
      <c r="AY394" s="17" t="s">
        <v>198</v>
      </c>
      <c r="BE394" s="158">
        <f>IF(N394="základní",J394,0)</f>
        <v>0</v>
      </c>
      <c r="BF394" s="158">
        <f>IF(N394="snížená",J394,0)</f>
        <v>0</v>
      </c>
      <c r="BG394" s="158">
        <f>IF(N394="zákl. přenesená",J394,0)</f>
        <v>0</v>
      </c>
      <c r="BH394" s="158">
        <f>IF(N394="sníž. přenesená",J394,0)</f>
        <v>0</v>
      </c>
      <c r="BI394" s="158">
        <f>IF(N394="nulová",J394,0)</f>
        <v>0</v>
      </c>
      <c r="BJ394" s="17" t="s">
        <v>82</v>
      </c>
      <c r="BK394" s="158">
        <f>ROUND(I394*H394,2)</f>
        <v>0</v>
      </c>
      <c r="BL394" s="17" t="s">
        <v>103</v>
      </c>
      <c r="BM394" s="17" t="s">
        <v>713</v>
      </c>
    </row>
    <row r="395" spans="2:65" s="13" customFormat="1" ht="11.25">
      <c r="B395" s="168"/>
      <c r="D395" s="160" t="s">
        <v>207</v>
      </c>
      <c r="E395" s="169" t="s">
        <v>1</v>
      </c>
      <c r="F395" s="170" t="s">
        <v>399</v>
      </c>
      <c r="H395" s="169" t="s">
        <v>1</v>
      </c>
      <c r="I395" s="171"/>
      <c r="L395" s="168"/>
      <c r="M395" s="172"/>
      <c r="N395" s="173"/>
      <c r="O395" s="173"/>
      <c r="P395" s="173"/>
      <c r="Q395" s="173"/>
      <c r="R395" s="173"/>
      <c r="S395" s="173"/>
      <c r="T395" s="174"/>
      <c r="AT395" s="169" t="s">
        <v>207</v>
      </c>
      <c r="AU395" s="169" t="s">
        <v>99</v>
      </c>
      <c r="AV395" s="13" t="s">
        <v>82</v>
      </c>
      <c r="AW395" s="13" t="s">
        <v>36</v>
      </c>
      <c r="AX395" s="13" t="s">
        <v>75</v>
      </c>
      <c r="AY395" s="169" t="s">
        <v>198</v>
      </c>
    </row>
    <row r="396" spans="2:65" s="12" customFormat="1" ht="11.25">
      <c r="B396" s="159"/>
      <c r="D396" s="160" t="s">
        <v>207</v>
      </c>
      <c r="E396" s="161" t="s">
        <v>1</v>
      </c>
      <c r="F396" s="162" t="s">
        <v>714</v>
      </c>
      <c r="H396" s="163">
        <v>89</v>
      </c>
      <c r="I396" s="164"/>
      <c r="L396" s="159"/>
      <c r="M396" s="165"/>
      <c r="N396" s="166"/>
      <c r="O396" s="166"/>
      <c r="P396" s="166"/>
      <c r="Q396" s="166"/>
      <c r="R396" s="166"/>
      <c r="S396" s="166"/>
      <c r="T396" s="167"/>
      <c r="AT396" s="161" t="s">
        <v>207</v>
      </c>
      <c r="AU396" s="161" t="s">
        <v>99</v>
      </c>
      <c r="AV396" s="12" t="s">
        <v>84</v>
      </c>
      <c r="AW396" s="12" t="s">
        <v>36</v>
      </c>
      <c r="AX396" s="12" t="s">
        <v>82</v>
      </c>
      <c r="AY396" s="161" t="s">
        <v>198</v>
      </c>
    </row>
    <row r="397" spans="2:65" s="1" customFormat="1" ht="16.5" customHeight="1">
      <c r="B397" s="146"/>
      <c r="C397" s="147" t="s">
        <v>715</v>
      </c>
      <c r="D397" s="147" t="s">
        <v>202</v>
      </c>
      <c r="E397" s="148" t="s">
        <v>716</v>
      </c>
      <c r="F397" s="149" t="s">
        <v>717</v>
      </c>
      <c r="G397" s="150" t="s">
        <v>499</v>
      </c>
      <c r="H397" s="151">
        <v>60</v>
      </c>
      <c r="I397" s="152"/>
      <c r="J397" s="153">
        <f>ROUND(I397*H397,2)</f>
        <v>0</v>
      </c>
      <c r="K397" s="149" t="s">
        <v>211</v>
      </c>
      <c r="L397" s="31"/>
      <c r="M397" s="154" t="s">
        <v>1</v>
      </c>
      <c r="N397" s="155" t="s">
        <v>46</v>
      </c>
      <c r="O397" s="50"/>
      <c r="P397" s="156">
        <f>O397*H397</f>
        <v>0</v>
      </c>
      <c r="Q397" s="156">
        <v>0</v>
      </c>
      <c r="R397" s="156">
        <f>Q397*H397</f>
        <v>0</v>
      </c>
      <c r="S397" s="156">
        <v>0.28999999999999998</v>
      </c>
      <c r="T397" s="157">
        <f>S397*H397</f>
        <v>17.399999999999999</v>
      </c>
      <c r="AR397" s="17" t="s">
        <v>103</v>
      </c>
      <c r="AT397" s="17" t="s">
        <v>202</v>
      </c>
      <c r="AU397" s="17" t="s">
        <v>99</v>
      </c>
      <c r="AY397" s="17" t="s">
        <v>198</v>
      </c>
      <c r="BE397" s="158">
        <f>IF(N397="základní",J397,0)</f>
        <v>0</v>
      </c>
      <c r="BF397" s="158">
        <f>IF(N397="snížená",J397,0)</f>
        <v>0</v>
      </c>
      <c r="BG397" s="158">
        <f>IF(N397="zákl. přenesená",J397,0)</f>
        <v>0</v>
      </c>
      <c r="BH397" s="158">
        <f>IF(N397="sníž. přenesená",J397,0)</f>
        <v>0</v>
      </c>
      <c r="BI397" s="158">
        <f>IF(N397="nulová",J397,0)</f>
        <v>0</v>
      </c>
      <c r="BJ397" s="17" t="s">
        <v>82</v>
      </c>
      <c r="BK397" s="158">
        <f>ROUND(I397*H397,2)</f>
        <v>0</v>
      </c>
      <c r="BL397" s="17" t="s">
        <v>103</v>
      </c>
      <c r="BM397" s="17" t="s">
        <v>718</v>
      </c>
    </row>
    <row r="398" spans="2:65" s="12" customFormat="1" ht="11.25">
      <c r="B398" s="159"/>
      <c r="D398" s="160" t="s">
        <v>207</v>
      </c>
      <c r="E398" s="161" t="s">
        <v>1</v>
      </c>
      <c r="F398" s="162" t="s">
        <v>719</v>
      </c>
      <c r="H398" s="163">
        <v>60</v>
      </c>
      <c r="I398" s="164"/>
      <c r="L398" s="159"/>
      <c r="M398" s="165"/>
      <c r="N398" s="166"/>
      <c r="O398" s="166"/>
      <c r="P398" s="166"/>
      <c r="Q398" s="166"/>
      <c r="R398" s="166"/>
      <c r="S398" s="166"/>
      <c r="T398" s="167"/>
      <c r="AT398" s="161" t="s">
        <v>207</v>
      </c>
      <c r="AU398" s="161" t="s">
        <v>99</v>
      </c>
      <c r="AV398" s="12" t="s">
        <v>84</v>
      </c>
      <c r="AW398" s="12" t="s">
        <v>36</v>
      </c>
      <c r="AX398" s="12" t="s">
        <v>82</v>
      </c>
      <c r="AY398" s="161" t="s">
        <v>198</v>
      </c>
    </row>
    <row r="399" spans="2:65" s="1" customFormat="1" ht="16.5" customHeight="1">
      <c r="B399" s="146"/>
      <c r="C399" s="147" t="s">
        <v>720</v>
      </c>
      <c r="D399" s="147" t="s">
        <v>202</v>
      </c>
      <c r="E399" s="148" t="s">
        <v>721</v>
      </c>
      <c r="F399" s="149" t="s">
        <v>722</v>
      </c>
      <c r="G399" s="150" t="s">
        <v>499</v>
      </c>
      <c r="H399" s="151">
        <v>30.5</v>
      </c>
      <c r="I399" s="152"/>
      <c r="J399" s="153">
        <f>ROUND(I399*H399,2)</f>
        <v>0</v>
      </c>
      <c r="K399" s="149" t="s">
        <v>211</v>
      </c>
      <c r="L399" s="31"/>
      <c r="M399" s="154" t="s">
        <v>1</v>
      </c>
      <c r="N399" s="155" t="s">
        <v>46</v>
      </c>
      <c r="O399" s="50"/>
      <c r="P399" s="156">
        <f>O399*H399</f>
        <v>0</v>
      </c>
      <c r="Q399" s="156">
        <v>0</v>
      </c>
      <c r="R399" s="156">
        <f>Q399*H399</f>
        <v>0</v>
      </c>
      <c r="S399" s="156">
        <v>0.20499999999999999</v>
      </c>
      <c r="T399" s="157">
        <f>S399*H399</f>
        <v>6.2524999999999995</v>
      </c>
      <c r="AR399" s="17" t="s">
        <v>103</v>
      </c>
      <c r="AT399" s="17" t="s">
        <v>202</v>
      </c>
      <c r="AU399" s="17" t="s">
        <v>99</v>
      </c>
      <c r="AY399" s="17" t="s">
        <v>198</v>
      </c>
      <c r="BE399" s="158">
        <f>IF(N399="základní",J399,0)</f>
        <v>0</v>
      </c>
      <c r="BF399" s="158">
        <f>IF(N399="snížená",J399,0)</f>
        <v>0</v>
      </c>
      <c r="BG399" s="158">
        <f>IF(N399="zákl. přenesená",J399,0)</f>
        <v>0</v>
      </c>
      <c r="BH399" s="158">
        <f>IF(N399="sníž. přenesená",J399,0)</f>
        <v>0</v>
      </c>
      <c r="BI399" s="158">
        <f>IF(N399="nulová",J399,0)</f>
        <v>0</v>
      </c>
      <c r="BJ399" s="17" t="s">
        <v>82</v>
      </c>
      <c r="BK399" s="158">
        <f>ROUND(I399*H399,2)</f>
        <v>0</v>
      </c>
      <c r="BL399" s="17" t="s">
        <v>103</v>
      </c>
      <c r="BM399" s="17" t="s">
        <v>723</v>
      </c>
    </row>
    <row r="400" spans="2:65" s="12" customFormat="1" ht="11.25">
      <c r="B400" s="159"/>
      <c r="D400" s="160" t="s">
        <v>207</v>
      </c>
      <c r="E400" s="161" t="s">
        <v>1</v>
      </c>
      <c r="F400" s="162" t="s">
        <v>724</v>
      </c>
      <c r="H400" s="163">
        <v>30.5</v>
      </c>
      <c r="I400" s="164"/>
      <c r="L400" s="159"/>
      <c r="M400" s="165"/>
      <c r="N400" s="166"/>
      <c r="O400" s="166"/>
      <c r="P400" s="166"/>
      <c r="Q400" s="166"/>
      <c r="R400" s="166"/>
      <c r="S400" s="166"/>
      <c r="T400" s="167"/>
      <c r="AT400" s="161" t="s">
        <v>207</v>
      </c>
      <c r="AU400" s="161" t="s">
        <v>99</v>
      </c>
      <c r="AV400" s="12" t="s">
        <v>84</v>
      </c>
      <c r="AW400" s="12" t="s">
        <v>36</v>
      </c>
      <c r="AX400" s="12" t="s">
        <v>82</v>
      </c>
      <c r="AY400" s="161" t="s">
        <v>198</v>
      </c>
    </row>
    <row r="401" spans="2:65" s="1" customFormat="1" ht="16.5" customHeight="1">
      <c r="B401" s="146"/>
      <c r="C401" s="147" t="s">
        <v>725</v>
      </c>
      <c r="D401" s="147" t="s">
        <v>202</v>
      </c>
      <c r="E401" s="148" t="s">
        <v>726</v>
      </c>
      <c r="F401" s="149" t="s">
        <v>727</v>
      </c>
      <c r="G401" s="150" t="s">
        <v>499</v>
      </c>
      <c r="H401" s="151">
        <v>3.5</v>
      </c>
      <c r="I401" s="152"/>
      <c r="J401" s="153">
        <f>ROUND(I401*H401,2)</f>
        <v>0</v>
      </c>
      <c r="K401" s="149" t="s">
        <v>211</v>
      </c>
      <c r="L401" s="31"/>
      <c r="M401" s="154" t="s">
        <v>1</v>
      </c>
      <c r="N401" s="155" t="s">
        <v>46</v>
      </c>
      <c r="O401" s="50"/>
      <c r="P401" s="156">
        <f>O401*H401</f>
        <v>0</v>
      </c>
      <c r="Q401" s="156">
        <v>0</v>
      </c>
      <c r="R401" s="156">
        <f>Q401*H401</f>
        <v>0</v>
      </c>
      <c r="S401" s="156">
        <v>0.04</v>
      </c>
      <c r="T401" s="157">
        <f>S401*H401</f>
        <v>0.14000000000000001</v>
      </c>
      <c r="AR401" s="17" t="s">
        <v>103</v>
      </c>
      <c r="AT401" s="17" t="s">
        <v>202</v>
      </c>
      <c r="AU401" s="17" t="s">
        <v>99</v>
      </c>
      <c r="AY401" s="17" t="s">
        <v>198</v>
      </c>
      <c r="BE401" s="158">
        <f>IF(N401="základní",J401,0)</f>
        <v>0</v>
      </c>
      <c r="BF401" s="158">
        <f>IF(N401="snížená",J401,0)</f>
        <v>0</v>
      </c>
      <c r="BG401" s="158">
        <f>IF(N401="zákl. přenesená",J401,0)</f>
        <v>0</v>
      </c>
      <c r="BH401" s="158">
        <f>IF(N401="sníž. přenesená",J401,0)</f>
        <v>0</v>
      </c>
      <c r="BI401" s="158">
        <f>IF(N401="nulová",J401,0)</f>
        <v>0</v>
      </c>
      <c r="BJ401" s="17" t="s">
        <v>82</v>
      </c>
      <c r="BK401" s="158">
        <f>ROUND(I401*H401,2)</f>
        <v>0</v>
      </c>
      <c r="BL401" s="17" t="s">
        <v>103</v>
      </c>
      <c r="BM401" s="17" t="s">
        <v>728</v>
      </c>
    </row>
    <row r="402" spans="2:65" s="12" customFormat="1" ht="11.25">
      <c r="B402" s="159"/>
      <c r="D402" s="160" t="s">
        <v>207</v>
      </c>
      <c r="E402" s="161" t="s">
        <v>1</v>
      </c>
      <c r="F402" s="162" t="s">
        <v>729</v>
      </c>
      <c r="H402" s="163">
        <v>3.5</v>
      </c>
      <c r="I402" s="164"/>
      <c r="L402" s="159"/>
      <c r="M402" s="165"/>
      <c r="N402" s="166"/>
      <c r="O402" s="166"/>
      <c r="P402" s="166"/>
      <c r="Q402" s="166"/>
      <c r="R402" s="166"/>
      <c r="S402" s="166"/>
      <c r="T402" s="167"/>
      <c r="AT402" s="161" t="s">
        <v>207</v>
      </c>
      <c r="AU402" s="161" t="s">
        <v>99</v>
      </c>
      <c r="AV402" s="12" t="s">
        <v>84</v>
      </c>
      <c r="AW402" s="12" t="s">
        <v>36</v>
      </c>
      <c r="AX402" s="12" t="s">
        <v>82</v>
      </c>
      <c r="AY402" s="161" t="s">
        <v>198</v>
      </c>
    </row>
    <row r="403" spans="2:65" s="11" customFormat="1" ht="20.85" customHeight="1">
      <c r="B403" s="133"/>
      <c r="D403" s="134" t="s">
        <v>74</v>
      </c>
      <c r="E403" s="144" t="s">
        <v>730</v>
      </c>
      <c r="F403" s="144" t="s">
        <v>731</v>
      </c>
      <c r="I403" s="136"/>
      <c r="J403" s="145">
        <f>BK403</f>
        <v>0</v>
      </c>
      <c r="L403" s="133"/>
      <c r="M403" s="138"/>
      <c r="N403" s="139"/>
      <c r="O403" s="139"/>
      <c r="P403" s="140">
        <f>SUM(P404:P412)</f>
        <v>0</v>
      </c>
      <c r="Q403" s="139"/>
      <c r="R403" s="140">
        <f>SUM(R404:R412)</f>
        <v>0</v>
      </c>
      <c r="S403" s="139"/>
      <c r="T403" s="141">
        <f>SUM(T404:T412)</f>
        <v>6.2720000000000002</v>
      </c>
      <c r="AR403" s="134" t="s">
        <v>82</v>
      </c>
      <c r="AT403" s="142" t="s">
        <v>74</v>
      </c>
      <c r="AU403" s="142" t="s">
        <v>84</v>
      </c>
      <c r="AY403" s="134" t="s">
        <v>198</v>
      </c>
      <c r="BK403" s="143">
        <f>SUM(BK404:BK412)</f>
        <v>0</v>
      </c>
    </row>
    <row r="404" spans="2:65" s="1" customFormat="1" ht="16.5" customHeight="1">
      <c r="B404" s="146"/>
      <c r="C404" s="147" t="s">
        <v>732</v>
      </c>
      <c r="D404" s="147" t="s">
        <v>202</v>
      </c>
      <c r="E404" s="148" t="s">
        <v>733</v>
      </c>
      <c r="F404" s="149" t="s">
        <v>734</v>
      </c>
      <c r="G404" s="150" t="s">
        <v>486</v>
      </c>
      <c r="H404" s="151">
        <v>3</v>
      </c>
      <c r="I404" s="152"/>
      <c r="J404" s="153">
        <f>ROUND(I404*H404,2)</f>
        <v>0</v>
      </c>
      <c r="K404" s="149" t="s">
        <v>1</v>
      </c>
      <c r="L404" s="31"/>
      <c r="M404" s="154" t="s">
        <v>1</v>
      </c>
      <c r="N404" s="155" t="s">
        <v>46</v>
      </c>
      <c r="O404" s="50"/>
      <c r="P404" s="156">
        <f>O404*H404</f>
        <v>0</v>
      </c>
      <c r="Q404" s="156">
        <v>0</v>
      </c>
      <c r="R404" s="156">
        <f>Q404*H404</f>
        <v>0</v>
      </c>
      <c r="S404" s="156">
        <v>0.32</v>
      </c>
      <c r="T404" s="157">
        <f>S404*H404</f>
        <v>0.96</v>
      </c>
      <c r="AR404" s="17" t="s">
        <v>103</v>
      </c>
      <c r="AT404" s="17" t="s">
        <v>202</v>
      </c>
      <c r="AU404" s="17" t="s">
        <v>99</v>
      </c>
      <c r="AY404" s="17" t="s">
        <v>198</v>
      </c>
      <c r="BE404" s="158">
        <f>IF(N404="základní",J404,0)</f>
        <v>0</v>
      </c>
      <c r="BF404" s="158">
        <f>IF(N404="snížená",J404,0)</f>
        <v>0</v>
      </c>
      <c r="BG404" s="158">
        <f>IF(N404="zákl. přenesená",J404,0)</f>
        <v>0</v>
      </c>
      <c r="BH404" s="158">
        <f>IF(N404="sníž. přenesená",J404,0)</f>
        <v>0</v>
      </c>
      <c r="BI404" s="158">
        <f>IF(N404="nulová",J404,0)</f>
        <v>0</v>
      </c>
      <c r="BJ404" s="17" t="s">
        <v>82</v>
      </c>
      <c r="BK404" s="158">
        <f>ROUND(I404*H404,2)</f>
        <v>0</v>
      </c>
      <c r="BL404" s="17" t="s">
        <v>103</v>
      </c>
      <c r="BM404" s="17" t="s">
        <v>735</v>
      </c>
    </row>
    <row r="405" spans="2:65" s="1" customFormat="1" ht="16.5" customHeight="1">
      <c r="B405" s="146"/>
      <c r="C405" s="147" t="s">
        <v>736</v>
      </c>
      <c r="D405" s="147" t="s">
        <v>202</v>
      </c>
      <c r="E405" s="148" t="s">
        <v>737</v>
      </c>
      <c r="F405" s="149" t="s">
        <v>738</v>
      </c>
      <c r="G405" s="150" t="s">
        <v>486</v>
      </c>
      <c r="H405" s="151">
        <v>1</v>
      </c>
      <c r="I405" s="152"/>
      <c r="J405" s="153">
        <f>ROUND(I405*H405,2)</f>
        <v>0</v>
      </c>
      <c r="K405" s="149" t="s">
        <v>211</v>
      </c>
      <c r="L405" s="31"/>
      <c r="M405" s="154" t="s">
        <v>1</v>
      </c>
      <c r="N405" s="155" t="s">
        <v>46</v>
      </c>
      <c r="O405" s="50"/>
      <c r="P405" s="156">
        <f>O405*H405</f>
        <v>0</v>
      </c>
      <c r="Q405" s="156">
        <v>0</v>
      </c>
      <c r="R405" s="156">
        <f>Q405*H405</f>
        <v>0</v>
      </c>
      <c r="S405" s="156">
        <v>8.2000000000000003E-2</v>
      </c>
      <c r="T405" s="157">
        <f>S405*H405</f>
        <v>8.2000000000000003E-2</v>
      </c>
      <c r="AR405" s="17" t="s">
        <v>103</v>
      </c>
      <c r="AT405" s="17" t="s">
        <v>202</v>
      </c>
      <c r="AU405" s="17" t="s">
        <v>99</v>
      </c>
      <c r="AY405" s="17" t="s">
        <v>198</v>
      </c>
      <c r="BE405" s="158">
        <f>IF(N405="základní",J405,0)</f>
        <v>0</v>
      </c>
      <c r="BF405" s="158">
        <f>IF(N405="snížená",J405,0)</f>
        <v>0</v>
      </c>
      <c r="BG405" s="158">
        <f>IF(N405="zákl. přenesená",J405,0)</f>
        <v>0</v>
      </c>
      <c r="BH405" s="158">
        <f>IF(N405="sníž. přenesená",J405,0)</f>
        <v>0</v>
      </c>
      <c r="BI405" s="158">
        <f>IF(N405="nulová",J405,0)</f>
        <v>0</v>
      </c>
      <c r="BJ405" s="17" t="s">
        <v>82</v>
      </c>
      <c r="BK405" s="158">
        <f>ROUND(I405*H405,2)</f>
        <v>0</v>
      </c>
      <c r="BL405" s="17" t="s">
        <v>103</v>
      </c>
      <c r="BM405" s="17" t="s">
        <v>739</v>
      </c>
    </row>
    <row r="406" spans="2:65" s="12" customFormat="1" ht="11.25">
      <c r="B406" s="159"/>
      <c r="D406" s="160" t="s">
        <v>207</v>
      </c>
      <c r="E406" s="161" t="s">
        <v>1</v>
      </c>
      <c r="F406" s="162" t="s">
        <v>740</v>
      </c>
      <c r="H406" s="163">
        <v>1</v>
      </c>
      <c r="I406" s="164"/>
      <c r="L406" s="159"/>
      <c r="M406" s="165"/>
      <c r="N406" s="166"/>
      <c r="O406" s="166"/>
      <c r="P406" s="166"/>
      <c r="Q406" s="166"/>
      <c r="R406" s="166"/>
      <c r="S406" s="166"/>
      <c r="T406" s="167"/>
      <c r="AT406" s="161" t="s">
        <v>207</v>
      </c>
      <c r="AU406" s="161" t="s">
        <v>99</v>
      </c>
      <c r="AV406" s="12" t="s">
        <v>84</v>
      </c>
      <c r="AW406" s="12" t="s">
        <v>36</v>
      </c>
      <c r="AX406" s="12" t="s">
        <v>82</v>
      </c>
      <c r="AY406" s="161" t="s">
        <v>198</v>
      </c>
    </row>
    <row r="407" spans="2:65" s="1" customFormat="1" ht="16.5" customHeight="1">
      <c r="B407" s="146"/>
      <c r="C407" s="147" t="s">
        <v>741</v>
      </c>
      <c r="D407" s="147" t="s">
        <v>202</v>
      </c>
      <c r="E407" s="148" t="s">
        <v>742</v>
      </c>
      <c r="F407" s="149" t="s">
        <v>743</v>
      </c>
      <c r="G407" s="150" t="s">
        <v>486</v>
      </c>
      <c r="H407" s="151">
        <v>1</v>
      </c>
      <c r="I407" s="152"/>
      <c r="J407" s="153">
        <f>ROUND(I407*H407,2)</f>
        <v>0</v>
      </c>
      <c r="K407" s="149" t="s">
        <v>211</v>
      </c>
      <c r="L407" s="31"/>
      <c r="M407" s="154" t="s">
        <v>1</v>
      </c>
      <c r="N407" s="155" t="s">
        <v>46</v>
      </c>
      <c r="O407" s="50"/>
      <c r="P407" s="156">
        <f>O407*H407</f>
        <v>0</v>
      </c>
      <c r="Q407" s="156">
        <v>0</v>
      </c>
      <c r="R407" s="156">
        <f>Q407*H407</f>
        <v>0</v>
      </c>
      <c r="S407" s="156">
        <v>4.0000000000000001E-3</v>
      </c>
      <c r="T407" s="157">
        <f>S407*H407</f>
        <v>4.0000000000000001E-3</v>
      </c>
      <c r="AR407" s="17" t="s">
        <v>103</v>
      </c>
      <c r="AT407" s="17" t="s">
        <v>202</v>
      </c>
      <c r="AU407" s="17" t="s">
        <v>99</v>
      </c>
      <c r="AY407" s="17" t="s">
        <v>198</v>
      </c>
      <c r="BE407" s="158">
        <f>IF(N407="základní",J407,0)</f>
        <v>0</v>
      </c>
      <c r="BF407" s="158">
        <f>IF(N407="snížená",J407,0)</f>
        <v>0</v>
      </c>
      <c r="BG407" s="158">
        <f>IF(N407="zákl. přenesená",J407,0)</f>
        <v>0</v>
      </c>
      <c r="BH407" s="158">
        <f>IF(N407="sníž. přenesená",J407,0)</f>
        <v>0</v>
      </c>
      <c r="BI407" s="158">
        <f>IF(N407="nulová",J407,0)</f>
        <v>0</v>
      </c>
      <c r="BJ407" s="17" t="s">
        <v>82</v>
      </c>
      <c r="BK407" s="158">
        <f>ROUND(I407*H407,2)</f>
        <v>0</v>
      </c>
      <c r="BL407" s="17" t="s">
        <v>103</v>
      </c>
      <c r="BM407" s="17" t="s">
        <v>744</v>
      </c>
    </row>
    <row r="408" spans="2:65" s="12" customFormat="1" ht="11.25">
      <c r="B408" s="159"/>
      <c r="D408" s="160" t="s">
        <v>207</v>
      </c>
      <c r="E408" s="161" t="s">
        <v>1</v>
      </c>
      <c r="F408" s="162" t="s">
        <v>740</v>
      </c>
      <c r="H408" s="163">
        <v>1</v>
      </c>
      <c r="I408" s="164"/>
      <c r="L408" s="159"/>
      <c r="M408" s="165"/>
      <c r="N408" s="166"/>
      <c r="O408" s="166"/>
      <c r="P408" s="166"/>
      <c r="Q408" s="166"/>
      <c r="R408" s="166"/>
      <c r="S408" s="166"/>
      <c r="T408" s="167"/>
      <c r="AT408" s="161" t="s">
        <v>207</v>
      </c>
      <c r="AU408" s="161" t="s">
        <v>99</v>
      </c>
      <c r="AV408" s="12" t="s">
        <v>84</v>
      </c>
      <c r="AW408" s="12" t="s">
        <v>36</v>
      </c>
      <c r="AX408" s="12" t="s">
        <v>82</v>
      </c>
      <c r="AY408" s="161" t="s">
        <v>198</v>
      </c>
    </row>
    <row r="409" spans="2:65" s="1" customFormat="1" ht="16.5" customHeight="1">
      <c r="B409" s="146"/>
      <c r="C409" s="147" t="s">
        <v>745</v>
      </c>
      <c r="D409" s="147" t="s">
        <v>202</v>
      </c>
      <c r="E409" s="148" t="s">
        <v>746</v>
      </c>
      <c r="F409" s="149" t="s">
        <v>747</v>
      </c>
      <c r="G409" s="150" t="s">
        <v>499</v>
      </c>
      <c r="H409" s="151">
        <v>42</v>
      </c>
      <c r="I409" s="152"/>
      <c r="J409" s="153">
        <f>ROUND(I409*H409,2)</f>
        <v>0</v>
      </c>
      <c r="K409" s="149" t="s">
        <v>1</v>
      </c>
      <c r="L409" s="31"/>
      <c r="M409" s="154" t="s">
        <v>1</v>
      </c>
      <c r="N409" s="155" t="s">
        <v>46</v>
      </c>
      <c r="O409" s="50"/>
      <c r="P409" s="156">
        <f>O409*H409</f>
        <v>0</v>
      </c>
      <c r="Q409" s="156">
        <v>0</v>
      </c>
      <c r="R409" s="156">
        <f>Q409*H409</f>
        <v>0</v>
      </c>
      <c r="S409" s="156">
        <v>9.2999999999999999E-2</v>
      </c>
      <c r="T409" s="157">
        <f>S409*H409</f>
        <v>3.9060000000000001</v>
      </c>
      <c r="AR409" s="17" t="s">
        <v>103</v>
      </c>
      <c r="AT409" s="17" t="s">
        <v>202</v>
      </c>
      <c r="AU409" s="17" t="s">
        <v>99</v>
      </c>
      <c r="AY409" s="17" t="s">
        <v>198</v>
      </c>
      <c r="BE409" s="158">
        <f>IF(N409="základní",J409,0)</f>
        <v>0</v>
      </c>
      <c r="BF409" s="158">
        <f>IF(N409="snížená",J409,0)</f>
        <v>0</v>
      </c>
      <c r="BG409" s="158">
        <f>IF(N409="zákl. přenesená",J409,0)</f>
        <v>0</v>
      </c>
      <c r="BH409" s="158">
        <f>IF(N409="sníž. přenesená",J409,0)</f>
        <v>0</v>
      </c>
      <c r="BI409" s="158">
        <f>IF(N409="nulová",J409,0)</f>
        <v>0</v>
      </c>
      <c r="BJ409" s="17" t="s">
        <v>82</v>
      </c>
      <c r="BK409" s="158">
        <f>ROUND(I409*H409,2)</f>
        <v>0</v>
      </c>
      <c r="BL409" s="17" t="s">
        <v>103</v>
      </c>
      <c r="BM409" s="17" t="s">
        <v>748</v>
      </c>
    </row>
    <row r="410" spans="2:65" s="12" customFormat="1" ht="11.25">
      <c r="B410" s="159"/>
      <c r="D410" s="160" t="s">
        <v>207</v>
      </c>
      <c r="E410" s="161" t="s">
        <v>1</v>
      </c>
      <c r="F410" s="162" t="s">
        <v>525</v>
      </c>
      <c r="H410" s="163">
        <v>42</v>
      </c>
      <c r="I410" s="164"/>
      <c r="L410" s="159"/>
      <c r="M410" s="165"/>
      <c r="N410" s="166"/>
      <c r="O410" s="166"/>
      <c r="P410" s="166"/>
      <c r="Q410" s="166"/>
      <c r="R410" s="166"/>
      <c r="S410" s="166"/>
      <c r="T410" s="167"/>
      <c r="AT410" s="161" t="s">
        <v>207</v>
      </c>
      <c r="AU410" s="161" t="s">
        <v>99</v>
      </c>
      <c r="AV410" s="12" t="s">
        <v>84</v>
      </c>
      <c r="AW410" s="12" t="s">
        <v>36</v>
      </c>
      <c r="AX410" s="12" t="s">
        <v>82</v>
      </c>
      <c r="AY410" s="161" t="s">
        <v>198</v>
      </c>
    </row>
    <row r="411" spans="2:65" s="1" customFormat="1" ht="16.5" customHeight="1">
      <c r="B411" s="146"/>
      <c r="C411" s="147" t="s">
        <v>749</v>
      </c>
      <c r="D411" s="147" t="s">
        <v>202</v>
      </c>
      <c r="E411" s="148" t="s">
        <v>750</v>
      </c>
      <c r="F411" s="149" t="s">
        <v>751</v>
      </c>
      <c r="G411" s="150" t="s">
        <v>205</v>
      </c>
      <c r="H411" s="151">
        <v>0.6</v>
      </c>
      <c r="I411" s="152"/>
      <c r="J411" s="153">
        <f>ROUND(I411*H411,2)</f>
        <v>0</v>
      </c>
      <c r="K411" s="149" t="s">
        <v>211</v>
      </c>
      <c r="L411" s="31"/>
      <c r="M411" s="154" t="s">
        <v>1</v>
      </c>
      <c r="N411" s="155" t="s">
        <v>46</v>
      </c>
      <c r="O411" s="50"/>
      <c r="P411" s="156">
        <f>O411*H411</f>
        <v>0</v>
      </c>
      <c r="Q411" s="156">
        <v>0</v>
      </c>
      <c r="R411" s="156">
        <f>Q411*H411</f>
        <v>0</v>
      </c>
      <c r="S411" s="156">
        <v>2.2000000000000002</v>
      </c>
      <c r="T411" s="157">
        <f>S411*H411</f>
        <v>1.32</v>
      </c>
      <c r="AR411" s="17" t="s">
        <v>103</v>
      </c>
      <c r="AT411" s="17" t="s">
        <v>202</v>
      </c>
      <c r="AU411" s="17" t="s">
        <v>99</v>
      </c>
      <c r="AY411" s="17" t="s">
        <v>198</v>
      </c>
      <c r="BE411" s="158">
        <f>IF(N411="základní",J411,0)</f>
        <v>0</v>
      </c>
      <c r="BF411" s="158">
        <f>IF(N411="snížená",J411,0)</f>
        <v>0</v>
      </c>
      <c r="BG411" s="158">
        <f>IF(N411="zákl. přenesená",J411,0)</f>
        <v>0</v>
      </c>
      <c r="BH411" s="158">
        <f>IF(N411="sníž. přenesená",J411,0)</f>
        <v>0</v>
      </c>
      <c r="BI411" s="158">
        <f>IF(N411="nulová",J411,0)</f>
        <v>0</v>
      </c>
      <c r="BJ411" s="17" t="s">
        <v>82</v>
      </c>
      <c r="BK411" s="158">
        <f>ROUND(I411*H411,2)</f>
        <v>0</v>
      </c>
      <c r="BL411" s="17" t="s">
        <v>103</v>
      </c>
      <c r="BM411" s="17" t="s">
        <v>752</v>
      </c>
    </row>
    <row r="412" spans="2:65" s="12" customFormat="1" ht="11.25">
      <c r="B412" s="159"/>
      <c r="D412" s="160" t="s">
        <v>207</v>
      </c>
      <c r="E412" s="161" t="s">
        <v>1</v>
      </c>
      <c r="F412" s="162" t="s">
        <v>753</v>
      </c>
      <c r="H412" s="163">
        <v>0.6</v>
      </c>
      <c r="I412" s="164"/>
      <c r="L412" s="159"/>
      <c r="M412" s="165"/>
      <c r="N412" s="166"/>
      <c r="O412" s="166"/>
      <c r="P412" s="166"/>
      <c r="Q412" s="166"/>
      <c r="R412" s="166"/>
      <c r="S412" s="166"/>
      <c r="T412" s="167"/>
      <c r="AT412" s="161" t="s">
        <v>207</v>
      </c>
      <c r="AU412" s="161" t="s">
        <v>99</v>
      </c>
      <c r="AV412" s="12" t="s">
        <v>84</v>
      </c>
      <c r="AW412" s="12" t="s">
        <v>36</v>
      </c>
      <c r="AX412" s="12" t="s">
        <v>82</v>
      </c>
      <c r="AY412" s="161" t="s">
        <v>198</v>
      </c>
    </row>
    <row r="413" spans="2:65" s="11" customFormat="1" ht="20.85" customHeight="1">
      <c r="B413" s="133"/>
      <c r="D413" s="134" t="s">
        <v>74</v>
      </c>
      <c r="E413" s="144" t="s">
        <v>754</v>
      </c>
      <c r="F413" s="144" t="s">
        <v>755</v>
      </c>
      <c r="I413" s="136"/>
      <c r="J413" s="145">
        <f>BK413</f>
        <v>0</v>
      </c>
      <c r="L413" s="133"/>
      <c r="M413" s="138"/>
      <c r="N413" s="139"/>
      <c r="O413" s="139"/>
      <c r="P413" s="140">
        <f>SUM(P414:P439)</f>
        <v>0</v>
      </c>
      <c r="Q413" s="139"/>
      <c r="R413" s="140">
        <f>SUM(R414:R439)</f>
        <v>0.18617500000000001</v>
      </c>
      <c r="S413" s="139"/>
      <c r="T413" s="141">
        <f>SUM(T414:T439)</f>
        <v>0</v>
      </c>
      <c r="AR413" s="134" t="s">
        <v>82</v>
      </c>
      <c r="AT413" s="142" t="s">
        <v>74</v>
      </c>
      <c r="AU413" s="142" t="s">
        <v>84</v>
      </c>
      <c r="AY413" s="134" t="s">
        <v>198</v>
      </c>
      <c r="BK413" s="143">
        <f>SUM(BK414:BK439)</f>
        <v>0</v>
      </c>
    </row>
    <row r="414" spans="2:65" s="1" customFormat="1" ht="16.5" customHeight="1">
      <c r="B414" s="146"/>
      <c r="C414" s="147" t="s">
        <v>756</v>
      </c>
      <c r="D414" s="147" t="s">
        <v>202</v>
      </c>
      <c r="E414" s="148" t="s">
        <v>757</v>
      </c>
      <c r="F414" s="149" t="s">
        <v>758</v>
      </c>
      <c r="G414" s="150" t="s">
        <v>499</v>
      </c>
      <c r="H414" s="151">
        <v>282</v>
      </c>
      <c r="I414" s="152"/>
      <c r="J414" s="153">
        <f>ROUND(I414*H414,2)</f>
        <v>0</v>
      </c>
      <c r="K414" s="149" t="s">
        <v>211</v>
      </c>
      <c r="L414" s="31"/>
      <c r="M414" s="154" t="s">
        <v>1</v>
      </c>
      <c r="N414" s="155" t="s">
        <v>46</v>
      </c>
      <c r="O414" s="50"/>
      <c r="P414" s="156">
        <f>O414*H414</f>
        <v>0</v>
      </c>
      <c r="Q414" s="156">
        <v>0</v>
      </c>
      <c r="R414" s="156">
        <f>Q414*H414</f>
        <v>0</v>
      </c>
      <c r="S414" s="156">
        <v>0</v>
      </c>
      <c r="T414" s="157">
        <f>S414*H414</f>
        <v>0</v>
      </c>
      <c r="AR414" s="17" t="s">
        <v>103</v>
      </c>
      <c r="AT414" s="17" t="s">
        <v>202</v>
      </c>
      <c r="AU414" s="17" t="s">
        <v>99</v>
      </c>
      <c r="AY414" s="17" t="s">
        <v>198</v>
      </c>
      <c r="BE414" s="158">
        <f>IF(N414="základní",J414,0)</f>
        <v>0</v>
      </c>
      <c r="BF414" s="158">
        <f>IF(N414="snížená",J414,0)</f>
        <v>0</v>
      </c>
      <c r="BG414" s="158">
        <f>IF(N414="zákl. přenesená",J414,0)</f>
        <v>0</v>
      </c>
      <c r="BH414" s="158">
        <f>IF(N414="sníž. přenesená",J414,0)</f>
        <v>0</v>
      </c>
      <c r="BI414" s="158">
        <f>IF(N414="nulová",J414,0)</f>
        <v>0</v>
      </c>
      <c r="BJ414" s="17" t="s">
        <v>82</v>
      </c>
      <c r="BK414" s="158">
        <f>ROUND(I414*H414,2)</f>
        <v>0</v>
      </c>
      <c r="BL414" s="17" t="s">
        <v>103</v>
      </c>
      <c r="BM414" s="17" t="s">
        <v>759</v>
      </c>
    </row>
    <row r="415" spans="2:65" s="13" customFormat="1" ht="11.25">
      <c r="B415" s="168"/>
      <c r="D415" s="160" t="s">
        <v>207</v>
      </c>
      <c r="E415" s="169" t="s">
        <v>1</v>
      </c>
      <c r="F415" s="170" t="s">
        <v>760</v>
      </c>
      <c r="H415" s="169" t="s">
        <v>1</v>
      </c>
      <c r="I415" s="171"/>
      <c r="L415" s="168"/>
      <c r="M415" s="172"/>
      <c r="N415" s="173"/>
      <c r="O415" s="173"/>
      <c r="P415" s="173"/>
      <c r="Q415" s="173"/>
      <c r="R415" s="173"/>
      <c r="S415" s="173"/>
      <c r="T415" s="174"/>
      <c r="AT415" s="169" t="s">
        <v>207</v>
      </c>
      <c r="AU415" s="169" t="s">
        <v>99</v>
      </c>
      <c r="AV415" s="13" t="s">
        <v>82</v>
      </c>
      <c r="AW415" s="13" t="s">
        <v>36</v>
      </c>
      <c r="AX415" s="13" t="s">
        <v>75</v>
      </c>
      <c r="AY415" s="169" t="s">
        <v>198</v>
      </c>
    </row>
    <row r="416" spans="2:65" s="12" customFormat="1" ht="11.25">
      <c r="B416" s="159"/>
      <c r="D416" s="160" t="s">
        <v>207</v>
      </c>
      <c r="E416" s="161" t="s">
        <v>1</v>
      </c>
      <c r="F416" s="162" t="s">
        <v>761</v>
      </c>
      <c r="H416" s="163">
        <v>91</v>
      </c>
      <c r="I416" s="164"/>
      <c r="L416" s="159"/>
      <c r="M416" s="165"/>
      <c r="N416" s="166"/>
      <c r="O416" s="166"/>
      <c r="P416" s="166"/>
      <c r="Q416" s="166"/>
      <c r="R416" s="166"/>
      <c r="S416" s="166"/>
      <c r="T416" s="167"/>
      <c r="AT416" s="161" t="s">
        <v>207</v>
      </c>
      <c r="AU416" s="161" t="s">
        <v>99</v>
      </c>
      <c r="AV416" s="12" t="s">
        <v>84</v>
      </c>
      <c r="AW416" s="12" t="s">
        <v>36</v>
      </c>
      <c r="AX416" s="12" t="s">
        <v>75</v>
      </c>
      <c r="AY416" s="161" t="s">
        <v>198</v>
      </c>
    </row>
    <row r="417" spans="2:65" s="12" customFormat="1" ht="11.25">
      <c r="B417" s="159"/>
      <c r="D417" s="160" t="s">
        <v>207</v>
      </c>
      <c r="E417" s="161" t="s">
        <v>1</v>
      </c>
      <c r="F417" s="162" t="s">
        <v>762</v>
      </c>
      <c r="H417" s="163">
        <v>191</v>
      </c>
      <c r="I417" s="164"/>
      <c r="L417" s="159"/>
      <c r="M417" s="165"/>
      <c r="N417" s="166"/>
      <c r="O417" s="166"/>
      <c r="P417" s="166"/>
      <c r="Q417" s="166"/>
      <c r="R417" s="166"/>
      <c r="S417" s="166"/>
      <c r="T417" s="167"/>
      <c r="AT417" s="161" t="s">
        <v>207</v>
      </c>
      <c r="AU417" s="161" t="s">
        <v>99</v>
      </c>
      <c r="AV417" s="12" t="s">
        <v>84</v>
      </c>
      <c r="AW417" s="12" t="s">
        <v>36</v>
      </c>
      <c r="AX417" s="12" t="s">
        <v>75</v>
      </c>
      <c r="AY417" s="161" t="s">
        <v>198</v>
      </c>
    </row>
    <row r="418" spans="2:65" s="14" customFormat="1" ht="11.25">
      <c r="B418" s="175"/>
      <c r="D418" s="160" t="s">
        <v>207</v>
      </c>
      <c r="E418" s="176" t="s">
        <v>1</v>
      </c>
      <c r="F418" s="177" t="s">
        <v>227</v>
      </c>
      <c r="H418" s="178">
        <v>282</v>
      </c>
      <c r="I418" s="179"/>
      <c r="L418" s="175"/>
      <c r="M418" s="180"/>
      <c r="N418" s="181"/>
      <c r="O418" s="181"/>
      <c r="P418" s="181"/>
      <c r="Q418" s="181"/>
      <c r="R418" s="181"/>
      <c r="S418" s="181"/>
      <c r="T418" s="182"/>
      <c r="AT418" s="176" t="s">
        <v>207</v>
      </c>
      <c r="AU418" s="176" t="s">
        <v>99</v>
      </c>
      <c r="AV418" s="14" t="s">
        <v>103</v>
      </c>
      <c r="AW418" s="14" t="s">
        <v>36</v>
      </c>
      <c r="AX418" s="14" t="s">
        <v>82</v>
      </c>
      <c r="AY418" s="176" t="s">
        <v>198</v>
      </c>
    </row>
    <row r="419" spans="2:65" s="1" customFormat="1" ht="16.5" customHeight="1">
      <c r="B419" s="146"/>
      <c r="C419" s="147" t="s">
        <v>763</v>
      </c>
      <c r="D419" s="147" t="s">
        <v>202</v>
      </c>
      <c r="E419" s="148" t="s">
        <v>764</v>
      </c>
      <c r="F419" s="149" t="s">
        <v>765</v>
      </c>
      <c r="G419" s="150" t="s">
        <v>499</v>
      </c>
      <c r="H419" s="151">
        <v>28.5</v>
      </c>
      <c r="I419" s="152"/>
      <c r="J419" s="153">
        <f>ROUND(I419*H419,2)</f>
        <v>0</v>
      </c>
      <c r="K419" s="149" t="s">
        <v>211</v>
      </c>
      <c r="L419" s="31"/>
      <c r="M419" s="154" t="s">
        <v>1</v>
      </c>
      <c r="N419" s="155" t="s">
        <v>46</v>
      </c>
      <c r="O419" s="50"/>
      <c r="P419" s="156">
        <f>O419*H419</f>
        <v>0</v>
      </c>
      <c r="Q419" s="156">
        <v>1.1E-4</v>
      </c>
      <c r="R419" s="156">
        <f>Q419*H419</f>
        <v>3.1350000000000002E-3</v>
      </c>
      <c r="S419" s="156">
        <v>0</v>
      </c>
      <c r="T419" s="157">
        <f>S419*H419</f>
        <v>0</v>
      </c>
      <c r="AR419" s="17" t="s">
        <v>103</v>
      </c>
      <c r="AT419" s="17" t="s">
        <v>202</v>
      </c>
      <c r="AU419" s="17" t="s">
        <v>99</v>
      </c>
      <c r="AY419" s="17" t="s">
        <v>198</v>
      </c>
      <c r="BE419" s="158">
        <f>IF(N419="základní",J419,0)</f>
        <v>0</v>
      </c>
      <c r="BF419" s="158">
        <f>IF(N419="snížená",J419,0)</f>
        <v>0</v>
      </c>
      <c r="BG419" s="158">
        <f>IF(N419="zákl. přenesená",J419,0)</f>
        <v>0</v>
      </c>
      <c r="BH419" s="158">
        <f>IF(N419="sníž. přenesená",J419,0)</f>
        <v>0</v>
      </c>
      <c r="BI419" s="158">
        <f>IF(N419="nulová",J419,0)</f>
        <v>0</v>
      </c>
      <c r="BJ419" s="17" t="s">
        <v>82</v>
      </c>
      <c r="BK419" s="158">
        <f>ROUND(I419*H419,2)</f>
        <v>0</v>
      </c>
      <c r="BL419" s="17" t="s">
        <v>103</v>
      </c>
      <c r="BM419" s="17" t="s">
        <v>766</v>
      </c>
    </row>
    <row r="420" spans="2:65" s="13" customFormat="1" ht="11.25">
      <c r="B420" s="168"/>
      <c r="D420" s="160" t="s">
        <v>207</v>
      </c>
      <c r="E420" s="169" t="s">
        <v>1</v>
      </c>
      <c r="F420" s="170" t="s">
        <v>760</v>
      </c>
      <c r="H420" s="169" t="s">
        <v>1</v>
      </c>
      <c r="I420" s="171"/>
      <c r="L420" s="168"/>
      <c r="M420" s="172"/>
      <c r="N420" s="173"/>
      <c r="O420" s="173"/>
      <c r="P420" s="173"/>
      <c r="Q420" s="173"/>
      <c r="R420" s="173"/>
      <c r="S420" s="173"/>
      <c r="T420" s="174"/>
      <c r="AT420" s="169" t="s">
        <v>207</v>
      </c>
      <c r="AU420" s="169" t="s">
        <v>99</v>
      </c>
      <c r="AV420" s="13" t="s">
        <v>82</v>
      </c>
      <c r="AW420" s="13" t="s">
        <v>36</v>
      </c>
      <c r="AX420" s="13" t="s">
        <v>75</v>
      </c>
      <c r="AY420" s="169" t="s">
        <v>198</v>
      </c>
    </row>
    <row r="421" spans="2:65" s="12" customFormat="1" ht="11.25">
      <c r="B421" s="159"/>
      <c r="D421" s="160" t="s">
        <v>207</v>
      </c>
      <c r="E421" s="161" t="s">
        <v>1</v>
      </c>
      <c r="F421" s="162" t="s">
        <v>767</v>
      </c>
      <c r="H421" s="163">
        <v>28.5</v>
      </c>
      <c r="I421" s="164"/>
      <c r="L421" s="159"/>
      <c r="M421" s="165"/>
      <c r="N421" s="166"/>
      <c r="O421" s="166"/>
      <c r="P421" s="166"/>
      <c r="Q421" s="166"/>
      <c r="R421" s="166"/>
      <c r="S421" s="166"/>
      <c r="T421" s="167"/>
      <c r="AT421" s="161" t="s">
        <v>207</v>
      </c>
      <c r="AU421" s="161" t="s">
        <v>99</v>
      </c>
      <c r="AV421" s="12" t="s">
        <v>84</v>
      </c>
      <c r="AW421" s="12" t="s">
        <v>36</v>
      </c>
      <c r="AX421" s="12" t="s">
        <v>82</v>
      </c>
      <c r="AY421" s="161" t="s">
        <v>198</v>
      </c>
    </row>
    <row r="422" spans="2:65" s="1" customFormat="1" ht="16.5" customHeight="1">
      <c r="B422" s="146"/>
      <c r="C422" s="147" t="s">
        <v>768</v>
      </c>
      <c r="D422" s="147" t="s">
        <v>202</v>
      </c>
      <c r="E422" s="148" t="s">
        <v>769</v>
      </c>
      <c r="F422" s="149" t="s">
        <v>770</v>
      </c>
      <c r="G422" s="150" t="s">
        <v>499</v>
      </c>
      <c r="H422" s="151">
        <v>62.5</v>
      </c>
      <c r="I422" s="152"/>
      <c r="J422" s="153">
        <f>ROUND(I422*H422,2)</f>
        <v>0</v>
      </c>
      <c r="K422" s="149" t="s">
        <v>211</v>
      </c>
      <c r="L422" s="31"/>
      <c r="M422" s="154" t="s">
        <v>1</v>
      </c>
      <c r="N422" s="155" t="s">
        <v>46</v>
      </c>
      <c r="O422" s="50"/>
      <c r="P422" s="156">
        <f>O422*H422</f>
        <v>0</v>
      </c>
      <c r="Q422" s="156">
        <v>4.0000000000000003E-5</v>
      </c>
      <c r="R422" s="156">
        <f>Q422*H422</f>
        <v>2.5000000000000001E-3</v>
      </c>
      <c r="S422" s="156">
        <v>0</v>
      </c>
      <c r="T422" s="157">
        <f>S422*H422</f>
        <v>0</v>
      </c>
      <c r="AR422" s="17" t="s">
        <v>103</v>
      </c>
      <c r="AT422" s="17" t="s">
        <v>202</v>
      </c>
      <c r="AU422" s="17" t="s">
        <v>99</v>
      </c>
      <c r="AY422" s="17" t="s">
        <v>198</v>
      </c>
      <c r="BE422" s="158">
        <f>IF(N422="základní",J422,0)</f>
        <v>0</v>
      </c>
      <c r="BF422" s="158">
        <f>IF(N422="snížená",J422,0)</f>
        <v>0</v>
      </c>
      <c r="BG422" s="158">
        <f>IF(N422="zákl. přenesená",J422,0)</f>
        <v>0</v>
      </c>
      <c r="BH422" s="158">
        <f>IF(N422="sníž. přenesená",J422,0)</f>
        <v>0</v>
      </c>
      <c r="BI422" s="158">
        <f>IF(N422="nulová",J422,0)</f>
        <v>0</v>
      </c>
      <c r="BJ422" s="17" t="s">
        <v>82</v>
      </c>
      <c r="BK422" s="158">
        <f>ROUND(I422*H422,2)</f>
        <v>0</v>
      </c>
      <c r="BL422" s="17" t="s">
        <v>103</v>
      </c>
      <c r="BM422" s="17" t="s">
        <v>771</v>
      </c>
    </row>
    <row r="423" spans="2:65" s="13" customFormat="1" ht="11.25">
      <c r="B423" s="168"/>
      <c r="D423" s="160" t="s">
        <v>207</v>
      </c>
      <c r="E423" s="169" t="s">
        <v>1</v>
      </c>
      <c r="F423" s="170" t="s">
        <v>760</v>
      </c>
      <c r="H423" s="169" t="s">
        <v>1</v>
      </c>
      <c r="I423" s="171"/>
      <c r="L423" s="168"/>
      <c r="M423" s="172"/>
      <c r="N423" s="173"/>
      <c r="O423" s="173"/>
      <c r="P423" s="173"/>
      <c r="Q423" s="173"/>
      <c r="R423" s="173"/>
      <c r="S423" s="173"/>
      <c r="T423" s="174"/>
      <c r="AT423" s="169" t="s">
        <v>207</v>
      </c>
      <c r="AU423" s="169" t="s">
        <v>99</v>
      </c>
      <c r="AV423" s="13" t="s">
        <v>82</v>
      </c>
      <c r="AW423" s="13" t="s">
        <v>36</v>
      </c>
      <c r="AX423" s="13" t="s">
        <v>75</v>
      </c>
      <c r="AY423" s="169" t="s">
        <v>198</v>
      </c>
    </row>
    <row r="424" spans="2:65" s="12" customFormat="1" ht="11.25">
      <c r="B424" s="159"/>
      <c r="D424" s="160" t="s">
        <v>207</v>
      </c>
      <c r="E424" s="161" t="s">
        <v>1</v>
      </c>
      <c r="F424" s="162" t="s">
        <v>772</v>
      </c>
      <c r="H424" s="163">
        <v>62.5</v>
      </c>
      <c r="I424" s="164"/>
      <c r="L424" s="159"/>
      <c r="M424" s="165"/>
      <c r="N424" s="166"/>
      <c r="O424" s="166"/>
      <c r="P424" s="166"/>
      <c r="Q424" s="166"/>
      <c r="R424" s="166"/>
      <c r="S424" s="166"/>
      <c r="T424" s="167"/>
      <c r="AT424" s="161" t="s">
        <v>207</v>
      </c>
      <c r="AU424" s="161" t="s">
        <v>99</v>
      </c>
      <c r="AV424" s="12" t="s">
        <v>84</v>
      </c>
      <c r="AW424" s="12" t="s">
        <v>36</v>
      </c>
      <c r="AX424" s="12" t="s">
        <v>82</v>
      </c>
      <c r="AY424" s="161" t="s">
        <v>198</v>
      </c>
    </row>
    <row r="425" spans="2:65" s="1" customFormat="1" ht="16.5" customHeight="1">
      <c r="B425" s="146"/>
      <c r="C425" s="147" t="s">
        <v>773</v>
      </c>
      <c r="D425" s="147" t="s">
        <v>202</v>
      </c>
      <c r="E425" s="148" t="s">
        <v>774</v>
      </c>
      <c r="F425" s="149" t="s">
        <v>775</v>
      </c>
      <c r="G425" s="150" t="s">
        <v>499</v>
      </c>
      <c r="H425" s="151">
        <v>191</v>
      </c>
      <c r="I425" s="152"/>
      <c r="J425" s="153">
        <f>ROUND(I425*H425,2)</f>
        <v>0</v>
      </c>
      <c r="K425" s="149" t="s">
        <v>211</v>
      </c>
      <c r="L425" s="31"/>
      <c r="M425" s="154" t="s">
        <v>1</v>
      </c>
      <c r="N425" s="155" t="s">
        <v>46</v>
      </c>
      <c r="O425" s="50"/>
      <c r="P425" s="156">
        <f>O425*H425</f>
        <v>0</v>
      </c>
      <c r="Q425" s="156">
        <v>2.1000000000000001E-4</v>
      </c>
      <c r="R425" s="156">
        <f>Q425*H425</f>
        <v>4.011E-2</v>
      </c>
      <c r="S425" s="156">
        <v>0</v>
      </c>
      <c r="T425" s="157">
        <f>S425*H425</f>
        <v>0</v>
      </c>
      <c r="AR425" s="17" t="s">
        <v>103</v>
      </c>
      <c r="AT425" s="17" t="s">
        <v>202</v>
      </c>
      <c r="AU425" s="17" t="s">
        <v>99</v>
      </c>
      <c r="AY425" s="17" t="s">
        <v>198</v>
      </c>
      <c r="BE425" s="158">
        <f>IF(N425="základní",J425,0)</f>
        <v>0</v>
      </c>
      <c r="BF425" s="158">
        <f>IF(N425="snížená",J425,0)</f>
        <v>0</v>
      </c>
      <c r="BG425" s="158">
        <f>IF(N425="zákl. přenesená",J425,0)</f>
        <v>0</v>
      </c>
      <c r="BH425" s="158">
        <f>IF(N425="sníž. přenesená",J425,0)</f>
        <v>0</v>
      </c>
      <c r="BI425" s="158">
        <f>IF(N425="nulová",J425,0)</f>
        <v>0</v>
      </c>
      <c r="BJ425" s="17" t="s">
        <v>82</v>
      </c>
      <c r="BK425" s="158">
        <f>ROUND(I425*H425,2)</f>
        <v>0</v>
      </c>
      <c r="BL425" s="17" t="s">
        <v>103</v>
      </c>
      <c r="BM425" s="17" t="s">
        <v>776</v>
      </c>
    </row>
    <row r="426" spans="2:65" s="13" customFormat="1" ht="11.25">
      <c r="B426" s="168"/>
      <c r="D426" s="160" t="s">
        <v>207</v>
      </c>
      <c r="E426" s="169" t="s">
        <v>1</v>
      </c>
      <c r="F426" s="170" t="s">
        <v>760</v>
      </c>
      <c r="H426" s="169" t="s">
        <v>1</v>
      </c>
      <c r="I426" s="171"/>
      <c r="L426" s="168"/>
      <c r="M426" s="172"/>
      <c r="N426" s="173"/>
      <c r="O426" s="173"/>
      <c r="P426" s="173"/>
      <c r="Q426" s="173"/>
      <c r="R426" s="173"/>
      <c r="S426" s="173"/>
      <c r="T426" s="174"/>
      <c r="AT426" s="169" t="s">
        <v>207</v>
      </c>
      <c r="AU426" s="169" t="s">
        <v>99</v>
      </c>
      <c r="AV426" s="13" t="s">
        <v>82</v>
      </c>
      <c r="AW426" s="13" t="s">
        <v>36</v>
      </c>
      <c r="AX426" s="13" t="s">
        <v>75</v>
      </c>
      <c r="AY426" s="169" t="s">
        <v>198</v>
      </c>
    </row>
    <row r="427" spans="2:65" s="12" customFormat="1" ht="11.25">
      <c r="B427" s="159"/>
      <c r="D427" s="160" t="s">
        <v>207</v>
      </c>
      <c r="E427" s="161" t="s">
        <v>1</v>
      </c>
      <c r="F427" s="162" t="s">
        <v>777</v>
      </c>
      <c r="H427" s="163">
        <v>191</v>
      </c>
      <c r="I427" s="164"/>
      <c r="L427" s="159"/>
      <c r="M427" s="165"/>
      <c r="N427" s="166"/>
      <c r="O427" s="166"/>
      <c r="P427" s="166"/>
      <c r="Q427" s="166"/>
      <c r="R427" s="166"/>
      <c r="S427" s="166"/>
      <c r="T427" s="167"/>
      <c r="AT427" s="161" t="s">
        <v>207</v>
      </c>
      <c r="AU427" s="161" t="s">
        <v>99</v>
      </c>
      <c r="AV427" s="12" t="s">
        <v>84</v>
      </c>
      <c r="AW427" s="12" t="s">
        <v>36</v>
      </c>
      <c r="AX427" s="12" t="s">
        <v>82</v>
      </c>
      <c r="AY427" s="161" t="s">
        <v>198</v>
      </c>
    </row>
    <row r="428" spans="2:65" s="1" customFormat="1" ht="16.5" customHeight="1">
      <c r="B428" s="146"/>
      <c r="C428" s="147" t="s">
        <v>778</v>
      </c>
      <c r="D428" s="147" t="s">
        <v>202</v>
      </c>
      <c r="E428" s="148" t="s">
        <v>779</v>
      </c>
      <c r="F428" s="149" t="s">
        <v>780</v>
      </c>
      <c r="G428" s="150" t="s">
        <v>499</v>
      </c>
      <c r="H428" s="151">
        <v>28.5</v>
      </c>
      <c r="I428" s="152"/>
      <c r="J428" s="153">
        <f>ROUND(I428*H428,2)</f>
        <v>0</v>
      </c>
      <c r="K428" s="149" t="s">
        <v>211</v>
      </c>
      <c r="L428" s="31"/>
      <c r="M428" s="154" t="s">
        <v>1</v>
      </c>
      <c r="N428" s="155" t="s">
        <v>46</v>
      </c>
      <c r="O428" s="50"/>
      <c r="P428" s="156">
        <f>O428*H428</f>
        <v>0</v>
      </c>
      <c r="Q428" s="156">
        <v>3.3E-4</v>
      </c>
      <c r="R428" s="156">
        <f>Q428*H428</f>
        <v>9.4050000000000002E-3</v>
      </c>
      <c r="S428" s="156">
        <v>0</v>
      </c>
      <c r="T428" s="157">
        <f>S428*H428</f>
        <v>0</v>
      </c>
      <c r="AR428" s="17" t="s">
        <v>103</v>
      </c>
      <c r="AT428" s="17" t="s">
        <v>202</v>
      </c>
      <c r="AU428" s="17" t="s">
        <v>99</v>
      </c>
      <c r="AY428" s="17" t="s">
        <v>198</v>
      </c>
      <c r="BE428" s="158">
        <f>IF(N428="základní",J428,0)</f>
        <v>0</v>
      </c>
      <c r="BF428" s="158">
        <f>IF(N428="snížená",J428,0)</f>
        <v>0</v>
      </c>
      <c r="BG428" s="158">
        <f>IF(N428="zákl. přenesená",J428,0)</f>
        <v>0</v>
      </c>
      <c r="BH428" s="158">
        <f>IF(N428="sníž. přenesená",J428,0)</f>
        <v>0</v>
      </c>
      <c r="BI428" s="158">
        <f>IF(N428="nulová",J428,0)</f>
        <v>0</v>
      </c>
      <c r="BJ428" s="17" t="s">
        <v>82</v>
      </c>
      <c r="BK428" s="158">
        <f>ROUND(I428*H428,2)</f>
        <v>0</v>
      </c>
      <c r="BL428" s="17" t="s">
        <v>103</v>
      </c>
      <c r="BM428" s="17" t="s">
        <v>781</v>
      </c>
    </row>
    <row r="429" spans="2:65" s="13" customFormat="1" ht="11.25">
      <c r="B429" s="168"/>
      <c r="D429" s="160" t="s">
        <v>207</v>
      </c>
      <c r="E429" s="169" t="s">
        <v>1</v>
      </c>
      <c r="F429" s="170" t="s">
        <v>760</v>
      </c>
      <c r="H429" s="169" t="s">
        <v>1</v>
      </c>
      <c r="I429" s="171"/>
      <c r="L429" s="168"/>
      <c r="M429" s="172"/>
      <c r="N429" s="173"/>
      <c r="O429" s="173"/>
      <c r="P429" s="173"/>
      <c r="Q429" s="173"/>
      <c r="R429" s="173"/>
      <c r="S429" s="173"/>
      <c r="T429" s="174"/>
      <c r="AT429" s="169" t="s">
        <v>207</v>
      </c>
      <c r="AU429" s="169" t="s">
        <v>99</v>
      </c>
      <c r="AV429" s="13" t="s">
        <v>82</v>
      </c>
      <c r="AW429" s="13" t="s">
        <v>36</v>
      </c>
      <c r="AX429" s="13" t="s">
        <v>75</v>
      </c>
      <c r="AY429" s="169" t="s">
        <v>198</v>
      </c>
    </row>
    <row r="430" spans="2:65" s="13" customFormat="1" ht="11.25">
      <c r="B430" s="168"/>
      <c r="D430" s="160" t="s">
        <v>207</v>
      </c>
      <c r="E430" s="169" t="s">
        <v>1</v>
      </c>
      <c r="F430" s="170" t="s">
        <v>782</v>
      </c>
      <c r="H430" s="169" t="s">
        <v>1</v>
      </c>
      <c r="I430" s="171"/>
      <c r="L430" s="168"/>
      <c r="M430" s="172"/>
      <c r="N430" s="173"/>
      <c r="O430" s="173"/>
      <c r="P430" s="173"/>
      <c r="Q430" s="173"/>
      <c r="R430" s="173"/>
      <c r="S430" s="173"/>
      <c r="T430" s="174"/>
      <c r="AT430" s="169" t="s">
        <v>207</v>
      </c>
      <c r="AU430" s="169" t="s">
        <v>99</v>
      </c>
      <c r="AV430" s="13" t="s">
        <v>82</v>
      </c>
      <c r="AW430" s="13" t="s">
        <v>36</v>
      </c>
      <c r="AX430" s="13" t="s">
        <v>75</v>
      </c>
      <c r="AY430" s="169" t="s">
        <v>198</v>
      </c>
    </row>
    <row r="431" spans="2:65" s="12" customFormat="1" ht="11.25">
      <c r="B431" s="159"/>
      <c r="D431" s="160" t="s">
        <v>207</v>
      </c>
      <c r="E431" s="161" t="s">
        <v>1</v>
      </c>
      <c r="F431" s="162" t="s">
        <v>767</v>
      </c>
      <c r="H431" s="163">
        <v>28.5</v>
      </c>
      <c r="I431" s="164"/>
      <c r="L431" s="159"/>
      <c r="M431" s="165"/>
      <c r="N431" s="166"/>
      <c r="O431" s="166"/>
      <c r="P431" s="166"/>
      <c r="Q431" s="166"/>
      <c r="R431" s="166"/>
      <c r="S431" s="166"/>
      <c r="T431" s="167"/>
      <c r="AT431" s="161" t="s">
        <v>207</v>
      </c>
      <c r="AU431" s="161" t="s">
        <v>99</v>
      </c>
      <c r="AV431" s="12" t="s">
        <v>84</v>
      </c>
      <c r="AW431" s="12" t="s">
        <v>36</v>
      </c>
      <c r="AX431" s="12" t="s">
        <v>82</v>
      </c>
      <c r="AY431" s="161" t="s">
        <v>198</v>
      </c>
    </row>
    <row r="432" spans="2:65" s="1" customFormat="1" ht="16.5" customHeight="1">
      <c r="B432" s="146"/>
      <c r="C432" s="147" t="s">
        <v>783</v>
      </c>
      <c r="D432" s="147" t="s">
        <v>202</v>
      </c>
      <c r="E432" s="148" t="s">
        <v>784</v>
      </c>
      <c r="F432" s="149" t="s">
        <v>785</v>
      </c>
      <c r="G432" s="150" t="s">
        <v>499</v>
      </c>
      <c r="H432" s="151">
        <v>62.5</v>
      </c>
      <c r="I432" s="152"/>
      <c r="J432" s="153">
        <f>ROUND(I432*H432,2)</f>
        <v>0</v>
      </c>
      <c r="K432" s="149" t="s">
        <v>211</v>
      </c>
      <c r="L432" s="31"/>
      <c r="M432" s="154" t="s">
        <v>1</v>
      </c>
      <c r="N432" s="155" t="s">
        <v>46</v>
      </c>
      <c r="O432" s="50"/>
      <c r="P432" s="156">
        <f>O432*H432</f>
        <v>0</v>
      </c>
      <c r="Q432" s="156">
        <v>1.1E-4</v>
      </c>
      <c r="R432" s="156">
        <f>Q432*H432</f>
        <v>6.875E-3</v>
      </c>
      <c r="S432" s="156">
        <v>0</v>
      </c>
      <c r="T432" s="157">
        <f>S432*H432</f>
        <v>0</v>
      </c>
      <c r="AR432" s="17" t="s">
        <v>103</v>
      </c>
      <c r="AT432" s="17" t="s">
        <v>202</v>
      </c>
      <c r="AU432" s="17" t="s">
        <v>99</v>
      </c>
      <c r="AY432" s="17" t="s">
        <v>198</v>
      </c>
      <c r="BE432" s="158">
        <f>IF(N432="základní",J432,0)</f>
        <v>0</v>
      </c>
      <c r="BF432" s="158">
        <f>IF(N432="snížená",J432,0)</f>
        <v>0</v>
      </c>
      <c r="BG432" s="158">
        <f>IF(N432="zákl. přenesená",J432,0)</f>
        <v>0</v>
      </c>
      <c r="BH432" s="158">
        <f>IF(N432="sníž. přenesená",J432,0)</f>
        <v>0</v>
      </c>
      <c r="BI432" s="158">
        <f>IF(N432="nulová",J432,0)</f>
        <v>0</v>
      </c>
      <c r="BJ432" s="17" t="s">
        <v>82</v>
      </c>
      <c r="BK432" s="158">
        <f>ROUND(I432*H432,2)</f>
        <v>0</v>
      </c>
      <c r="BL432" s="17" t="s">
        <v>103</v>
      </c>
      <c r="BM432" s="17" t="s">
        <v>786</v>
      </c>
    </row>
    <row r="433" spans="2:65" s="13" customFormat="1" ht="11.25">
      <c r="B433" s="168"/>
      <c r="D433" s="160" t="s">
        <v>207</v>
      </c>
      <c r="E433" s="169" t="s">
        <v>1</v>
      </c>
      <c r="F433" s="170" t="s">
        <v>760</v>
      </c>
      <c r="H433" s="169" t="s">
        <v>1</v>
      </c>
      <c r="I433" s="171"/>
      <c r="L433" s="168"/>
      <c r="M433" s="172"/>
      <c r="N433" s="173"/>
      <c r="O433" s="173"/>
      <c r="P433" s="173"/>
      <c r="Q433" s="173"/>
      <c r="R433" s="173"/>
      <c r="S433" s="173"/>
      <c r="T433" s="174"/>
      <c r="AT433" s="169" t="s">
        <v>207</v>
      </c>
      <c r="AU433" s="169" t="s">
        <v>99</v>
      </c>
      <c r="AV433" s="13" t="s">
        <v>82</v>
      </c>
      <c r="AW433" s="13" t="s">
        <v>36</v>
      </c>
      <c r="AX433" s="13" t="s">
        <v>75</v>
      </c>
      <c r="AY433" s="169" t="s">
        <v>198</v>
      </c>
    </row>
    <row r="434" spans="2:65" s="13" customFormat="1" ht="11.25">
      <c r="B434" s="168"/>
      <c r="D434" s="160" t="s">
        <v>207</v>
      </c>
      <c r="E434" s="169" t="s">
        <v>1</v>
      </c>
      <c r="F434" s="170" t="s">
        <v>782</v>
      </c>
      <c r="H434" s="169" t="s">
        <v>1</v>
      </c>
      <c r="I434" s="171"/>
      <c r="L434" s="168"/>
      <c r="M434" s="172"/>
      <c r="N434" s="173"/>
      <c r="O434" s="173"/>
      <c r="P434" s="173"/>
      <c r="Q434" s="173"/>
      <c r="R434" s="173"/>
      <c r="S434" s="173"/>
      <c r="T434" s="174"/>
      <c r="AT434" s="169" t="s">
        <v>207</v>
      </c>
      <c r="AU434" s="169" t="s">
        <v>99</v>
      </c>
      <c r="AV434" s="13" t="s">
        <v>82</v>
      </c>
      <c r="AW434" s="13" t="s">
        <v>36</v>
      </c>
      <c r="AX434" s="13" t="s">
        <v>75</v>
      </c>
      <c r="AY434" s="169" t="s">
        <v>198</v>
      </c>
    </row>
    <row r="435" spans="2:65" s="12" customFormat="1" ht="11.25">
      <c r="B435" s="159"/>
      <c r="D435" s="160" t="s">
        <v>207</v>
      </c>
      <c r="E435" s="161" t="s">
        <v>1</v>
      </c>
      <c r="F435" s="162" t="s">
        <v>772</v>
      </c>
      <c r="H435" s="163">
        <v>62.5</v>
      </c>
      <c r="I435" s="164"/>
      <c r="L435" s="159"/>
      <c r="M435" s="165"/>
      <c r="N435" s="166"/>
      <c r="O435" s="166"/>
      <c r="P435" s="166"/>
      <c r="Q435" s="166"/>
      <c r="R435" s="166"/>
      <c r="S435" s="166"/>
      <c r="T435" s="167"/>
      <c r="AT435" s="161" t="s">
        <v>207</v>
      </c>
      <c r="AU435" s="161" t="s">
        <v>99</v>
      </c>
      <c r="AV435" s="12" t="s">
        <v>84</v>
      </c>
      <c r="AW435" s="12" t="s">
        <v>36</v>
      </c>
      <c r="AX435" s="12" t="s">
        <v>82</v>
      </c>
      <c r="AY435" s="161" t="s">
        <v>198</v>
      </c>
    </row>
    <row r="436" spans="2:65" s="1" customFormat="1" ht="16.5" customHeight="1">
      <c r="B436" s="146"/>
      <c r="C436" s="147" t="s">
        <v>787</v>
      </c>
      <c r="D436" s="147" t="s">
        <v>202</v>
      </c>
      <c r="E436" s="148" t="s">
        <v>788</v>
      </c>
      <c r="F436" s="149" t="s">
        <v>789</v>
      </c>
      <c r="G436" s="150" t="s">
        <v>499</v>
      </c>
      <c r="H436" s="151">
        <v>191</v>
      </c>
      <c r="I436" s="152"/>
      <c r="J436" s="153">
        <f>ROUND(I436*H436,2)</f>
        <v>0</v>
      </c>
      <c r="K436" s="149" t="s">
        <v>211</v>
      </c>
      <c r="L436" s="31"/>
      <c r="M436" s="154" t="s">
        <v>1</v>
      </c>
      <c r="N436" s="155" t="s">
        <v>46</v>
      </c>
      <c r="O436" s="50"/>
      <c r="P436" s="156">
        <f>O436*H436</f>
        <v>0</v>
      </c>
      <c r="Q436" s="156">
        <v>6.4999999999999997E-4</v>
      </c>
      <c r="R436" s="156">
        <f>Q436*H436</f>
        <v>0.12415</v>
      </c>
      <c r="S436" s="156">
        <v>0</v>
      </c>
      <c r="T436" s="157">
        <f>S436*H436</f>
        <v>0</v>
      </c>
      <c r="AR436" s="17" t="s">
        <v>103</v>
      </c>
      <c r="AT436" s="17" t="s">
        <v>202</v>
      </c>
      <c r="AU436" s="17" t="s">
        <v>99</v>
      </c>
      <c r="AY436" s="17" t="s">
        <v>198</v>
      </c>
      <c r="BE436" s="158">
        <f>IF(N436="základní",J436,0)</f>
        <v>0</v>
      </c>
      <c r="BF436" s="158">
        <f>IF(N436="snížená",J436,0)</f>
        <v>0</v>
      </c>
      <c r="BG436" s="158">
        <f>IF(N436="zákl. přenesená",J436,0)</f>
        <v>0</v>
      </c>
      <c r="BH436" s="158">
        <f>IF(N436="sníž. přenesená",J436,0)</f>
        <v>0</v>
      </c>
      <c r="BI436" s="158">
        <f>IF(N436="nulová",J436,0)</f>
        <v>0</v>
      </c>
      <c r="BJ436" s="17" t="s">
        <v>82</v>
      </c>
      <c r="BK436" s="158">
        <f>ROUND(I436*H436,2)</f>
        <v>0</v>
      </c>
      <c r="BL436" s="17" t="s">
        <v>103</v>
      </c>
      <c r="BM436" s="17" t="s">
        <v>790</v>
      </c>
    </row>
    <row r="437" spans="2:65" s="13" customFormat="1" ht="11.25">
      <c r="B437" s="168"/>
      <c r="D437" s="160" t="s">
        <v>207</v>
      </c>
      <c r="E437" s="169" t="s">
        <v>1</v>
      </c>
      <c r="F437" s="170" t="s">
        <v>760</v>
      </c>
      <c r="H437" s="169" t="s">
        <v>1</v>
      </c>
      <c r="I437" s="171"/>
      <c r="L437" s="168"/>
      <c r="M437" s="172"/>
      <c r="N437" s="173"/>
      <c r="O437" s="173"/>
      <c r="P437" s="173"/>
      <c r="Q437" s="173"/>
      <c r="R437" s="173"/>
      <c r="S437" s="173"/>
      <c r="T437" s="174"/>
      <c r="AT437" s="169" t="s">
        <v>207</v>
      </c>
      <c r="AU437" s="169" t="s">
        <v>99</v>
      </c>
      <c r="AV437" s="13" t="s">
        <v>82</v>
      </c>
      <c r="AW437" s="13" t="s">
        <v>36</v>
      </c>
      <c r="AX437" s="13" t="s">
        <v>75</v>
      </c>
      <c r="AY437" s="169" t="s">
        <v>198</v>
      </c>
    </row>
    <row r="438" spans="2:65" s="13" customFormat="1" ht="11.25">
      <c r="B438" s="168"/>
      <c r="D438" s="160" t="s">
        <v>207</v>
      </c>
      <c r="E438" s="169" t="s">
        <v>1</v>
      </c>
      <c r="F438" s="170" t="s">
        <v>782</v>
      </c>
      <c r="H438" s="169" t="s">
        <v>1</v>
      </c>
      <c r="I438" s="171"/>
      <c r="L438" s="168"/>
      <c r="M438" s="172"/>
      <c r="N438" s="173"/>
      <c r="O438" s="173"/>
      <c r="P438" s="173"/>
      <c r="Q438" s="173"/>
      <c r="R438" s="173"/>
      <c r="S438" s="173"/>
      <c r="T438" s="174"/>
      <c r="AT438" s="169" t="s">
        <v>207</v>
      </c>
      <c r="AU438" s="169" t="s">
        <v>99</v>
      </c>
      <c r="AV438" s="13" t="s">
        <v>82</v>
      </c>
      <c r="AW438" s="13" t="s">
        <v>36</v>
      </c>
      <c r="AX438" s="13" t="s">
        <v>75</v>
      </c>
      <c r="AY438" s="169" t="s">
        <v>198</v>
      </c>
    </row>
    <row r="439" spans="2:65" s="12" customFormat="1" ht="11.25">
      <c r="B439" s="159"/>
      <c r="D439" s="160" t="s">
        <v>207</v>
      </c>
      <c r="E439" s="161" t="s">
        <v>1</v>
      </c>
      <c r="F439" s="162" t="s">
        <v>777</v>
      </c>
      <c r="H439" s="163">
        <v>191</v>
      </c>
      <c r="I439" s="164"/>
      <c r="L439" s="159"/>
      <c r="M439" s="165"/>
      <c r="N439" s="166"/>
      <c r="O439" s="166"/>
      <c r="P439" s="166"/>
      <c r="Q439" s="166"/>
      <c r="R439" s="166"/>
      <c r="S439" s="166"/>
      <c r="T439" s="167"/>
      <c r="AT439" s="161" t="s">
        <v>207</v>
      </c>
      <c r="AU439" s="161" t="s">
        <v>99</v>
      </c>
      <c r="AV439" s="12" t="s">
        <v>84</v>
      </c>
      <c r="AW439" s="12" t="s">
        <v>36</v>
      </c>
      <c r="AX439" s="12" t="s">
        <v>82</v>
      </c>
      <c r="AY439" s="161" t="s">
        <v>198</v>
      </c>
    </row>
    <row r="440" spans="2:65" s="11" customFormat="1" ht="20.85" customHeight="1">
      <c r="B440" s="133"/>
      <c r="D440" s="134" t="s">
        <v>74</v>
      </c>
      <c r="E440" s="144" t="s">
        <v>791</v>
      </c>
      <c r="F440" s="144" t="s">
        <v>792</v>
      </c>
      <c r="I440" s="136"/>
      <c r="J440" s="145">
        <f>BK440</f>
        <v>0</v>
      </c>
      <c r="L440" s="133"/>
      <c r="M440" s="138"/>
      <c r="N440" s="139"/>
      <c r="O440" s="139"/>
      <c r="P440" s="140">
        <f>SUM(P441:P450)</f>
        <v>0</v>
      </c>
      <c r="Q440" s="139"/>
      <c r="R440" s="140">
        <f>SUM(R441:R450)</f>
        <v>0.12390999999999999</v>
      </c>
      <c r="S440" s="139"/>
      <c r="T440" s="141">
        <f>SUM(T441:T450)</f>
        <v>0</v>
      </c>
      <c r="AR440" s="134" t="s">
        <v>82</v>
      </c>
      <c r="AT440" s="142" t="s">
        <v>74</v>
      </c>
      <c r="AU440" s="142" t="s">
        <v>84</v>
      </c>
      <c r="AY440" s="134" t="s">
        <v>198</v>
      </c>
      <c r="BK440" s="143">
        <f>SUM(BK441:BK450)</f>
        <v>0</v>
      </c>
    </row>
    <row r="441" spans="2:65" s="1" customFormat="1" ht="16.5" customHeight="1">
      <c r="B441" s="146"/>
      <c r="C441" s="147" t="s">
        <v>793</v>
      </c>
      <c r="D441" s="147" t="s">
        <v>202</v>
      </c>
      <c r="E441" s="148" t="s">
        <v>794</v>
      </c>
      <c r="F441" s="149" t="s">
        <v>795</v>
      </c>
      <c r="G441" s="150" t="s">
        <v>486</v>
      </c>
      <c r="H441" s="151">
        <v>1</v>
      </c>
      <c r="I441" s="152"/>
      <c r="J441" s="153">
        <f>ROUND(I441*H441,2)</f>
        <v>0</v>
      </c>
      <c r="K441" s="149" t="s">
        <v>211</v>
      </c>
      <c r="L441" s="31"/>
      <c r="M441" s="154" t="s">
        <v>1</v>
      </c>
      <c r="N441" s="155" t="s">
        <v>46</v>
      </c>
      <c r="O441" s="50"/>
      <c r="P441" s="156">
        <f>O441*H441</f>
        <v>0</v>
      </c>
      <c r="Q441" s="156">
        <v>0.11241</v>
      </c>
      <c r="R441" s="156">
        <f>Q441*H441</f>
        <v>0.11241</v>
      </c>
      <c r="S441" s="156">
        <v>0</v>
      </c>
      <c r="T441" s="157">
        <f>S441*H441</f>
        <v>0</v>
      </c>
      <c r="AR441" s="17" t="s">
        <v>103</v>
      </c>
      <c r="AT441" s="17" t="s">
        <v>202</v>
      </c>
      <c r="AU441" s="17" t="s">
        <v>99</v>
      </c>
      <c r="AY441" s="17" t="s">
        <v>198</v>
      </c>
      <c r="BE441" s="158">
        <f>IF(N441="základní",J441,0)</f>
        <v>0</v>
      </c>
      <c r="BF441" s="158">
        <f>IF(N441="snížená",J441,0)</f>
        <v>0</v>
      </c>
      <c r="BG441" s="158">
        <f>IF(N441="zákl. přenesená",J441,0)</f>
        <v>0</v>
      </c>
      <c r="BH441" s="158">
        <f>IF(N441="sníž. přenesená",J441,0)</f>
        <v>0</v>
      </c>
      <c r="BI441" s="158">
        <f>IF(N441="nulová",J441,0)</f>
        <v>0</v>
      </c>
      <c r="BJ441" s="17" t="s">
        <v>82</v>
      </c>
      <c r="BK441" s="158">
        <f>ROUND(I441*H441,2)</f>
        <v>0</v>
      </c>
      <c r="BL441" s="17" t="s">
        <v>103</v>
      </c>
      <c r="BM441" s="17" t="s">
        <v>796</v>
      </c>
    </row>
    <row r="442" spans="2:65" s="12" customFormat="1" ht="11.25">
      <c r="B442" s="159"/>
      <c r="D442" s="160" t="s">
        <v>207</v>
      </c>
      <c r="E442" s="161" t="s">
        <v>1</v>
      </c>
      <c r="F442" s="162" t="s">
        <v>797</v>
      </c>
      <c r="H442" s="163">
        <v>1</v>
      </c>
      <c r="I442" s="164"/>
      <c r="L442" s="159"/>
      <c r="M442" s="165"/>
      <c r="N442" s="166"/>
      <c r="O442" s="166"/>
      <c r="P442" s="166"/>
      <c r="Q442" s="166"/>
      <c r="R442" s="166"/>
      <c r="S442" s="166"/>
      <c r="T442" s="167"/>
      <c r="AT442" s="161" t="s">
        <v>207</v>
      </c>
      <c r="AU442" s="161" t="s">
        <v>99</v>
      </c>
      <c r="AV442" s="12" t="s">
        <v>84</v>
      </c>
      <c r="AW442" s="12" t="s">
        <v>36</v>
      </c>
      <c r="AX442" s="12" t="s">
        <v>82</v>
      </c>
      <c r="AY442" s="161" t="s">
        <v>198</v>
      </c>
    </row>
    <row r="443" spans="2:65" s="1" customFormat="1" ht="16.5" customHeight="1">
      <c r="B443" s="146"/>
      <c r="C443" s="191" t="s">
        <v>798</v>
      </c>
      <c r="D443" s="191" t="s">
        <v>329</v>
      </c>
      <c r="E443" s="192" t="s">
        <v>799</v>
      </c>
      <c r="F443" s="193" t="s">
        <v>800</v>
      </c>
      <c r="G443" s="194" t="s">
        <v>486</v>
      </c>
      <c r="H443" s="195">
        <v>1</v>
      </c>
      <c r="I443" s="196"/>
      <c r="J443" s="197">
        <f>ROUND(I443*H443,2)</f>
        <v>0</v>
      </c>
      <c r="K443" s="193" t="s">
        <v>211</v>
      </c>
      <c r="L443" s="198"/>
      <c r="M443" s="199" t="s">
        <v>1</v>
      </c>
      <c r="N443" s="200" t="s">
        <v>46</v>
      </c>
      <c r="O443" s="50"/>
      <c r="P443" s="156">
        <f>O443*H443</f>
        <v>0</v>
      </c>
      <c r="Q443" s="156">
        <v>6.1000000000000004E-3</v>
      </c>
      <c r="R443" s="156">
        <f>Q443*H443</f>
        <v>6.1000000000000004E-3</v>
      </c>
      <c r="S443" s="156">
        <v>0</v>
      </c>
      <c r="T443" s="157">
        <f>S443*H443</f>
        <v>0</v>
      </c>
      <c r="AR443" s="17" t="s">
        <v>250</v>
      </c>
      <c r="AT443" s="17" t="s">
        <v>329</v>
      </c>
      <c r="AU443" s="17" t="s">
        <v>99</v>
      </c>
      <c r="AY443" s="17" t="s">
        <v>198</v>
      </c>
      <c r="BE443" s="158">
        <f>IF(N443="základní",J443,0)</f>
        <v>0</v>
      </c>
      <c r="BF443" s="158">
        <f>IF(N443="snížená",J443,0)</f>
        <v>0</v>
      </c>
      <c r="BG443" s="158">
        <f>IF(N443="zákl. přenesená",J443,0)</f>
        <v>0</v>
      </c>
      <c r="BH443" s="158">
        <f>IF(N443="sníž. přenesená",J443,0)</f>
        <v>0</v>
      </c>
      <c r="BI443" s="158">
        <f>IF(N443="nulová",J443,0)</f>
        <v>0</v>
      </c>
      <c r="BJ443" s="17" t="s">
        <v>82</v>
      </c>
      <c r="BK443" s="158">
        <f>ROUND(I443*H443,2)</f>
        <v>0</v>
      </c>
      <c r="BL443" s="17" t="s">
        <v>103</v>
      </c>
      <c r="BM443" s="17" t="s">
        <v>801</v>
      </c>
    </row>
    <row r="444" spans="2:65" s="12" customFormat="1" ht="11.25">
      <c r="B444" s="159"/>
      <c r="D444" s="160" t="s">
        <v>207</v>
      </c>
      <c r="E444" s="161" t="s">
        <v>1</v>
      </c>
      <c r="F444" s="162" t="s">
        <v>802</v>
      </c>
      <c r="H444" s="163">
        <v>1</v>
      </c>
      <c r="I444" s="164"/>
      <c r="L444" s="159"/>
      <c r="M444" s="165"/>
      <c r="N444" s="166"/>
      <c r="O444" s="166"/>
      <c r="P444" s="166"/>
      <c r="Q444" s="166"/>
      <c r="R444" s="166"/>
      <c r="S444" s="166"/>
      <c r="T444" s="167"/>
      <c r="AT444" s="161" t="s">
        <v>207</v>
      </c>
      <c r="AU444" s="161" t="s">
        <v>99</v>
      </c>
      <c r="AV444" s="12" t="s">
        <v>84</v>
      </c>
      <c r="AW444" s="12" t="s">
        <v>36</v>
      </c>
      <c r="AX444" s="12" t="s">
        <v>82</v>
      </c>
      <c r="AY444" s="161" t="s">
        <v>198</v>
      </c>
    </row>
    <row r="445" spans="2:65" s="1" customFormat="1" ht="16.5" customHeight="1">
      <c r="B445" s="146"/>
      <c r="C445" s="147" t="s">
        <v>803</v>
      </c>
      <c r="D445" s="147" t="s">
        <v>202</v>
      </c>
      <c r="E445" s="148" t="s">
        <v>804</v>
      </c>
      <c r="F445" s="149" t="s">
        <v>805</v>
      </c>
      <c r="G445" s="150" t="s">
        <v>486</v>
      </c>
      <c r="H445" s="151">
        <v>2</v>
      </c>
      <c r="I445" s="152"/>
      <c r="J445" s="153">
        <f>ROUND(I445*H445,2)</f>
        <v>0</v>
      </c>
      <c r="K445" s="149" t="s">
        <v>211</v>
      </c>
      <c r="L445" s="31"/>
      <c r="M445" s="154" t="s">
        <v>1</v>
      </c>
      <c r="N445" s="155" t="s">
        <v>46</v>
      </c>
      <c r="O445" s="50"/>
      <c r="P445" s="156">
        <f>O445*H445</f>
        <v>0</v>
      </c>
      <c r="Q445" s="156">
        <v>6.9999999999999999E-4</v>
      </c>
      <c r="R445" s="156">
        <f>Q445*H445</f>
        <v>1.4E-3</v>
      </c>
      <c r="S445" s="156">
        <v>0</v>
      </c>
      <c r="T445" s="157">
        <f>S445*H445</f>
        <v>0</v>
      </c>
      <c r="AR445" s="17" t="s">
        <v>103</v>
      </c>
      <c r="AT445" s="17" t="s">
        <v>202</v>
      </c>
      <c r="AU445" s="17" t="s">
        <v>99</v>
      </c>
      <c r="AY445" s="17" t="s">
        <v>198</v>
      </c>
      <c r="BE445" s="158">
        <f>IF(N445="základní",J445,0)</f>
        <v>0</v>
      </c>
      <c r="BF445" s="158">
        <f>IF(N445="snížená",J445,0)</f>
        <v>0</v>
      </c>
      <c r="BG445" s="158">
        <f>IF(N445="zákl. přenesená",J445,0)</f>
        <v>0</v>
      </c>
      <c r="BH445" s="158">
        <f>IF(N445="sníž. přenesená",J445,0)</f>
        <v>0</v>
      </c>
      <c r="BI445" s="158">
        <f>IF(N445="nulová",J445,0)</f>
        <v>0</v>
      </c>
      <c r="BJ445" s="17" t="s">
        <v>82</v>
      </c>
      <c r="BK445" s="158">
        <f>ROUND(I445*H445,2)</f>
        <v>0</v>
      </c>
      <c r="BL445" s="17" t="s">
        <v>103</v>
      </c>
      <c r="BM445" s="17" t="s">
        <v>806</v>
      </c>
    </row>
    <row r="446" spans="2:65" s="12" customFormat="1" ht="11.25">
      <c r="B446" s="159"/>
      <c r="D446" s="160" t="s">
        <v>207</v>
      </c>
      <c r="E446" s="161" t="s">
        <v>1</v>
      </c>
      <c r="F446" s="162" t="s">
        <v>807</v>
      </c>
      <c r="H446" s="163">
        <v>1</v>
      </c>
      <c r="I446" s="164"/>
      <c r="L446" s="159"/>
      <c r="M446" s="165"/>
      <c r="N446" s="166"/>
      <c r="O446" s="166"/>
      <c r="P446" s="166"/>
      <c r="Q446" s="166"/>
      <c r="R446" s="166"/>
      <c r="S446" s="166"/>
      <c r="T446" s="167"/>
      <c r="AT446" s="161" t="s">
        <v>207</v>
      </c>
      <c r="AU446" s="161" t="s">
        <v>99</v>
      </c>
      <c r="AV446" s="12" t="s">
        <v>84</v>
      </c>
      <c r="AW446" s="12" t="s">
        <v>36</v>
      </c>
      <c r="AX446" s="12" t="s">
        <v>75</v>
      </c>
      <c r="AY446" s="161" t="s">
        <v>198</v>
      </c>
    </row>
    <row r="447" spans="2:65" s="12" customFormat="1" ht="11.25">
      <c r="B447" s="159"/>
      <c r="D447" s="160" t="s">
        <v>207</v>
      </c>
      <c r="E447" s="161" t="s">
        <v>1</v>
      </c>
      <c r="F447" s="162" t="s">
        <v>808</v>
      </c>
      <c r="H447" s="163">
        <v>1</v>
      </c>
      <c r="I447" s="164"/>
      <c r="L447" s="159"/>
      <c r="M447" s="165"/>
      <c r="N447" s="166"/>
      <c r="O447" s="166"/>
      <c r="P447" s="166"/>
      <c r="Q447" s="166"/>
      <c r="R447" s="166"/>
      <c r="S447" s="166"/>
      <c r="T447" s="167"/>
      <c r="AT447" s="161" t="s">
        <v>207</v>
      </c>
      <c r="AU447" s="161" t="s">
        <v>99</v>
      </c>
      <c r="AV447" s="12" t="s">
        <v>84</v>
      </c>
      <c r="AW447" s="12" t="s">
        <v>36</v>
      </c>
      <c r="AX447" s="12" t="s">
        <v>75</v>
      </c>
      <c r="AY447" s="161" t="s">
        <v>198</v>
      </c>
    </row>
    <row r="448" spans="2:65" s="14" customFormat="1" ht="11.25">
      <c r="B448" s="175"/>
      <c r="D448" s="160" t="s">
        <v>207</v>
      </c>
      <c r="E448" s="176" t="s">
        <v>1</v>
      </c>
      <c r="F448" s="177" t="s">
        <v>227</v>
      </c>
      <c r="H448" s="178">
        <v>2</v>
      </c>
      <c r="I448" s="179"/>
      <c r="L448" s="175"/>
      <c r="M448" s="180"/>
      <c r="N448" s="181"/>
      <c r="O448" s="181"/>
      <c r="P448" s="181"/>
      <c r="Q448" s="181"/>
      <c r="R448" s="181"/>
      <c r="S448" s="181"/>
      <c r="T448" s="182"/>
      <c r="AT448" s="176" t="s">
        <v>207</v>
      </c>
      <c r="AU448" s="176" t="s">
        <v>99</v>
      </c>
      <c r="AV448" s="14" t="s">
        <v>103</v>
      </c>
      <c r="AW448" s="14" t="s">
        <v>36</v>
      </c>
      <c r="AX448" s="14" t="s">
        <v>82</v>
      </c>
      <c r="AY448" s="176" t="s">
        <v>198</v>
      </c>
    </row>
    <row r="449" spans="2:65" s="1" customFormat="1" ht="16.5" customHeight="1">
      <c r="B449" s="146"/>
      <c r="C449" s="191" t="s">
        <v>809</v>
      </c>
      <c r="D449" s="191" t="s">
        <v>329</v>
      </c>
      <c r="E449" s="192" t="s">
        <v>810</v>
      </c>
      <c r="F449" s="193" t="s">
        <v>811</v>
      </c>
      <c r="G449" s="194" t="s">
        <v>486</v>
      </c>
      <c r="H449" s="195">
        <v>1</v>
      </c>
      <c r="I449" s="196"/>
      <c r="J449" s="197">
        <f>ROUND(I449*H449,2)</f>
        <v>0</v>
      </c>
      <c r="K449" s="193" t="s">
        <v>211</v>
      </c>
      <c r="L449" s="198"/>
      <c r="M449" s="199" t="s">
        <v>1</v>
      </c>
      <c r="N449" s="200" t="s">
        <v>46</v>
      </c>
      <c r="O449" s="50"/>
      <c r="P449" s="156">
        <f>O449*H449</f>
        <v>0</v>
      </c>
      <c r="Q449" s="156">
        <v>4.0000000000000001E-3</v>
      </c>
      <c r="R449" s="156">
        <f>Q449*H449</f>
        <v>4.0000000000000001E-3</v>
      </c>
      <c r="S449" s="156">
        <v>0</v>
      </c>
      <c r="T449" s="157">
        <f>S449*H449</f>
        <v>0</v>
      </c>
      <c r="AR449" s="17" t="s">
        <v>250</v>
      </c>
      <c r="AT449" s="17" t="s">
        <v>329</v>
      </c>
      <c r="AU449" s="17" t="s">
        <v>99</v>
      </c>
      <c r="AY449" s="17" t="s">
        <v>198</v>
      </c>
      <c r="BE449" s="158">
        <f>IF(N449="základní",J449,0)</f>
        <v>0</v>
      </c>
      <c r="BF449" s="158">
        <f>IF(N449="snížená",J449,0)</f>
        <v>0</v>
      </c>
      <c r="BG449" s="158">
        <f>IF(N449="zákl. přenesená",J449,0)</f>
        <v>0</v>
      </c>
      <c r="BH449" s="158">
        <f>IF(N449="sníž. přenesená",J449,0)</f>
        <v>0</v>
      </c>
      <c r="BI449" s="158">
        <f>IF(N449="nulová",J449,0)</f>
        <v>0</v>
      </c>
      <c r="BJ449" s="17" t="s">
        <v>82</v>
      </c>
      <c r="BK449" s="158">
        <f>ROUND(I449*H449,2)</f>
        <v>0</v>
      </c>
      <c r="BL449" s="17" t="s">
        <v>103</v>
      </c>
      <c r="BM449" s="17" t="s">
        <v>812</v>
      </c>
    </row>
    <row r="450" spans="2:65" s="12" customFormat="1" ht="11.25">
      <c r="B450" s="159"/>
      <c r="D450" s="160" t="s">
        <v>207</v>
      </c>
      <c r="E450" s="161" t="s">
        <v>1</v>
      </c>
      <c r="F450" s="162" t="s">
        <v>813</v>
      </c>
      <c r="H450" s="163">
        <v>1</v>
      </c>
      <c r="I450" s="164"/>
      <c r="L450" s="159"/>
      <c r="M450" s="165"/>
      <c r="N450" s="166"/>
      <c r="O450" s="166"/>
      <c r="P450" s="166"/>
      <c r="Q450" s="166"/>
      <c r="R450" s="166"/>
      <c r="S450" s="166"/>
      <c r="T450" s="167"/>
      <c r="AT450" s="161" t="s">
        <v>207</v>
      </c>
      <c r="AU450" s="161" t="s">
        <v>99</v>
      </c>
      <c r="AV450" s="12" t="s">
        <v>84</v>
      </c>
      <c r="AW450" s="12" t="s">
        <v>36</v>
      </c>
      <c r="AX450" s="12" t="s">
        <v>82</v>
      </c>
      <c r="AY450" s="161" t="s">
        <v>198</v>
      </c>
    </row>
    <row r="451" spans="2:65" s="11" customFormat="1" ht="20.85" customHeight="1">
      <c r="B451" s="133"/>
      <c r="D451" s="134" t="s">
        <v>74</v>
      </c>
      <c r="E451" s="144" t="s">
        <v>773</v>
      </c>
      <c r="F451" s="144" t="s">
        <v>814</v>
      </c>
      <c r="I451" s="136"/>
      <c r="J451" s="145">
        <f>BK451</f>
        <v>0</v>
      </c>
      <c r="L451" s="133"/>
      <c r="M451" s="138"/>
      <c r="N451" s="139"/>
      <c r="O451" s="139"/>
      <c r="P451" s="140">
        <f>SUM(P452:P455)</f>
        <v>0</v>
      </c>
      <c r="Q451" s="139"/>
      <c r="R451" s="140">
        <f>SUM(R452:R455)</f>
        <v>0</v>
      </c>
      <c r="S451" s="139"/>
      <c r="T451" s="141">
        <f>SUM(T452:T455)</f>
        <v>0</v>
      </c>
      <c r="AR451" s="134" t="s">
        <v>82</v>
      </c>
      <c r="AT451" s="142" t="s">
        <v>74</v>
      </c>
      <c r="AU451" s="142" t="s">
        <v>84</v>
      </c>
      <c r="AY451" s="134" t="s">
        <v>198</v>
      </c>
      <c r="BK451" s="143">
        <f>SUM(BK452:BK455)</f>
        <v>0</v>
      </c>
    </row>
    <row r="452" spans="2:65" s="1" customFormat="1" ht="16.5" customHeight="1">
      <c r="B452" s="146"/>
      <c r="C452" s="147" t="s">
        <v>815</v>
      </c>
      <c r="D452" s="147" t="s">
        <v>202</v>
      </c>
      <c r="E452" s="148" t="s">
        <v>816</v>
      </c>
      <c r="F452" s="149" t="s">
        <v>817</v>
      </c>
      <c r="G452" s="150" t="s">
        <v>236</v>
      </c>
      <c r="H452" s="151">
        <v>592.18799999999999</v>
      </c>
      <c r="I452" s="152"/>
      <c r="J452" s="153">
        <f>ROUND(I452*H452,2)</f>
        <v>0</v>
      </c>
      <c r="K452" s="149" t="s">
        <v>211</v>
      </c>
      <c r="L452" s="31"/>
      <c r="M452" s="154" t="s">
        <v>1</v>
      </c>
      <c r="N452" s="155" t="s">
        <v>46</v>
      </c>
      <c r="O452" s="50"/>
      <c r="P452" s="156">
        <f>O452*H452</f>
        <v>0</v>
      </c>
      <c r="Q452" s="156">
        <v>0</v>
      </c>
      <c r="R452" s="156">
        <f>Q452*H452</f>
        <v>0</v>
      </c>
      <c r="S452" s="156">
        <v>0</v>
      </c>
      <c r="T452" s="157">
        <f>S452*H452</f>
        <v>0</v>
      </c>
      <c r="AR452" s="17" t="s">
        <v>103</v>
      </c>
      <c r="AT452" s="17" t="s">
        <v>202</v>
      </c>
      <c r="AU452" s="17" t="s">
        <v>99</v>
      </c>
      <c r="AY452" s="17" t="s">
        <v>198</v>
      </c>
      <c r="BE452" s="158">
        <f>IF(N452="základní",J452,0)</f>
        <v>0</v>
      </c>
      <c r="BF452" s="158">
        <f>IF(N452="snížená",J452,0)</f>
        <v>0</v>
      </c>
      <c r="BG452" s="158">
        <f>IF(N452="zákl. přenesená",J452,0)</f>
        <v>0</v>
      </c>
      <c r="BH452" s="158">
        <f>IF(N452="sníž. přenesená",J452,0)</f>
        <v>0</v>
      </c>
      <c r="BI452" s="158">
        <f>IF(N452="nulová",J452,0)</f>
        <v>0</v>
      </c>
      <c r="BJ452" s="17" t="s">
        <v>82</v>
      </c>
      <c r="BK452" s="158">
        <f>ROUND(I452*H452,2)</f>
        <v>0</v>
      </c>
      <c r="BL452" s="17" t="s">
        <v>103</v>
      </c>
      <c r="BM452" s="17" t="s">
        <v>818</v>
      </c>
    </row>
    <row r="453" spans="2:65" s="1" customFormat="1" ht="16.5" customHeight="1">
      <c r="B453" s="146"/>
      <c r="C453" s="147" t="s">
        <v>819</v>
      </c>
      <c r="D453" s="147" t="s">
        <v>202</v>
      </c>
      <c r="E453" s="148" t="s">
        <v>820</v>
      </c>
      <c r="F453" s="149" t="s">
        <v>821</v>
      </c>
      <c r="G453" s="150" t="s">
        <v>236</v>
      </c>
      <c r="H453" s="151">
        <v>592.18799999999999</v>
      </c>
      <c r="I453" s="152"/>
      <c r="J453" s="153">
        <f>ROUND(I453*H453,2)</f>
        <v>0</v>
      </c>
      <c r="K453" s="149" t="s">
        <v>1</v>
      </c>
      <c r="L453" s="31"/>
      <c r="M453" s="154" t="s">
        <v>1</v>
      </c>
      <c r="N453" s="155" t="s">
        <v>46</v>
      </c>
      <c r="O453" s="50"/>
      <c r="P453" s="156">
        <f>O453*H453</f>
        <v>0</v>
      </c>
      <c r="Q453" s="156">
        <v>0</v>
      </c>
      <c r="R453" s="156">
        <f>Q453*H453</f>
        <v>0</v>
      </c>
      <c r="S453" s="156">
        <v>0</v>
      </c>
      <c r="T453" s="157">
        <f>S453*H453</f>
        <v>0</v>
      </c>
      <c r="AR453" s="17" t="s">
        <v>103</v>
      </c>
      <c r="AT453" s="17" t="s">
        <v>202</v>
      </c>
      <c r="AU453" s="17" t="s">
        <v>99</v>
      </c>
      <c r="AY453" s="17" t="s">
        <v>198</v>
      </c>
      <c r="BE453" s="158">
        <f>IF(N453="základní",J453,0)</f>
        <v>0</v>
      </c>
      <c r="BF453" s="158">
        <f>IF(N453="snížená",J453,0)</f>
        <v>0</v>
      </c>
      <c r="BG453" s="158">
        <f>IF(N453="zákl. přenesená",J453,0)</f>
        <v>0</v>
      </c>
      <c r="BH453" s="158">
        <f>IF(N453="sníž. přenesená",J453,0)</f>
        <v>0</v>
      </c>
      <c r="BI453" s="158">
        <f>IF(N453="nulová",J453,0)</f>
        <v>0</v>
      </c>
      <c r="BJ453" s="17" t="s">
        <v>82</v>
      </c>
      <c r="BK453" s="158">
        <f>ROUND(I453*H453,2)</f>
        <v>0</v>
      </c>
      <c r="BL453" s="17" t="s">
        <v>103</v>
      </c>
      <c r="BM453" s="17" t="s">
        <v>822</v>
      </c>
    </row>
    <row r="454" spans="2:65" s="1" customFormat="1" ht="16.5" customHeight="1">
      <c r="B454" s="146"/>
      <c r="C454" s="147" t="s">
        <v>823</v>
      </c>
      <c r="D454" s="147" t="s">
        <v>202</v>
      </c>
      <c r="E454" s="148" t="s">
        <v>824</v>
      </c>
      <c r="F454" s="149" t="s">
        <v>825</v>
      </c>
      <c r="G454" s="150" t="s">
        <v>236</v>
      </c>
      <c r="H454" s="151">
        <v>592.18799999999999</v>
      </c>
      <c r="I454" s="152"/>
      <c r="J454" s="153">
        <f>ROUND(I454*H454,2)</f>
        <v>0</v>
      </c>
      <c r="K454" s="149" t="s">
        <v>1</v>
      </c>
      <c r="L454" s="31"/>
      <c r="M454" s="154" t="s">
        <v>1</v>
      </c>
      <c r="N454" s="155" t="s">
        <v>46</v>
      </c>
      <c r="O454" s="50"/>
      <c r="P454" s="156">
        <f>O454*H454</f>
        <v>0</v>
      </c>
      <c r="Q454" s="156">
        <v>0</v>
      </c>
      <c r="R454" s="156">
        <f>Q454*H454</f>
        <v>0</v>
      </c>
      <c r="S454" s="156">
        <v>0</v>
      </c>
      <c r="T454" s="157">
        <f>S454*H454</f>
        <v>0</v>
      </c>
      <c r="AR454" s="17" t="s">
        <v>103</v>
      </c>
      <c r="AT454" s="17" t="s">
        <v>202</v>
      </c>
      <c r="AU454" s="17" t="s">
        <v>99</v>
      </c>
      <c r="AY454" s="17" t="s">
        <v>198</v>
      </c>
      <c r="BE454" s="158">
        <f>IF(N454="základní",J454,0)</f>
        <v>0</v>
      </c>
      <c r="BF454" s="158">
        <f>IF(N454="snížená",J454,0)</f>
        <v>0</v>
      </c>
      <c r="BG454" s="158">
        <f>IF(N454="zákl. přenesená",J454,0)</f>
        <v>0</v>
      </c>
      <c r="BH454" s="158">
        <f>IF(N454="sníž. přenesená",J454,0)</f>
        <v>0</v>
      </c>
      <c r="BI454" s="158">
        <f>IF(N454="nulová",J454,0)</f>
        <v>0</v>
      </c>
      <c r="BJ454" s="17" t="s">
        <v>82</v>
      </c>
      <c r="BK454" s="158">
        <f>ROUND(I454*H454,2)</f>
        <v>0</v>
      </c>
      <c r="BL454" s="17" t="s">
        <v>103</v>
      </c>
      <c r="BM454" s="17" t="s">
        <v>826</v>
      </c>
    </row>
    <row r="455" spans="2:65" s="1" customFormat="1" ht="16.5" customHeight="1">
      <c r="B455" s="146"/>
      <c r="C455" s="147" t="s">
        <v>827</v>
      </c>
      <c r="D455" s="147" t="s">
        <v>202</v>
      </c>
      <c r="E455" s="148" t="s">
        <v>828</v>
      </c>
      <c r="F455" s="149" t="s">
        <v>829</v>
      </c>
      <c r="G455" s="150" t="s">
        <v>236</v>
      </c>
      <c r="H455" s="151">
        <v>1071.4659999999999</v>
      </c>
      <c r="I455" s="152"/>
      <c r="J455" s="153">
        <f>ROUND(I455*H455,2)</f>
        <v>0</v>
      </c>
      <c r="K455" s="149" t="s">
        <v>211</v>
      </c>
      <c r="L455" s="31"/>
      <c r="M455" s="201" t="s">
        <v>1</v>
      </c>
      <c r="N455" s="202" t="s">
        <v>46</v>
      </c>
      <c r="O455" s="203"/>
      <c r="P455" s="204">
        <f>O455*H455</f>
        <v>0</v>
      </c>
      <c r="Q455" s="204">
        <v>0</v>
      </c>
      <c r="R455" s="204">
        <f>Q455*H455</f>
        <v>0</v>
      </c>
      <c r="S455" s="204">
        <v>0</v>
      </c>
      <c r="T455" s="205">
        <f>S455*H455</f>
        <v>0</v>
      </c>
      <c r="AR455" s="17" t="s">
        <v>103</v>
      </c>
      <c r="AT455" s="17" t="s">
        <v>202</v>
      </c>
      <c r="AU455" s="17" t="s">
        <v>99</v>
      </c>
      <c r="AY455" s="17" t="s">
        <v>198</v>
      </c>
      <c r="BE455" s="158">
        <f>IF(N455="základní",J455,0)</f>
        <v>0</v>
      </c>
      <c r="BF455" s="158">
        <f>IF(N455="snížená",J455,0)</f>
        <v>0</v>
      </c>
      <c r="BG455" s="158">
        <f>IF(N455="zákl. přenesená",J455,0)</f>
        <v>0</v>
      </c>
      <c r="BH455" s="158">
        <f>IF(N455="sníž. přenesená",J455,0)</f>
        <v>0</v>
      </c>
      <c r="BI455" s="158">
        <f>IF(N455="nulová",J455,0)</f>
        <v>0</v>
      </c>
      <c r="BJ455" s="17" t="s">
        <v>82</v>
      </c>
      <c r="BK455" s="158">
        <f>ROUND(I455*H455,2)</f>
        <v>0</v>
      </c>
      <c r="BL455" s="17" t="s">
        <v>103</v>
      </c>
      <c r="BM455" s="17" t="s">
        <v>830</v>
      </c>
    </row>
    <row r="456" spans="2:65" s="1" customFormat="1" ht="6.95" customHeight="1">
      <c r="B456" s="40"/>
      <c r="C456" s="41"/>
      <c r="D456" s="41"/>
      <c r="E456" s="41"/>
      <c r="F456" s="41"/>
      <c r="G456" s="41"/>
      <c r="H456" s="41"/>
      <c r="I456" s="108"/>
      <c r="J456" s="41"/>
      <c r="K456" s="41"/>
      <c r="L456" s="31"/>
    </row>
  </sheetData>
  <autoFilter ref="C109:K455" xr:uid="{00000000-0009-0000-0000-000001000000}"/>
  <mergeCells count="12">
    <mergeCell ref="E102:H102"/>
    <mergeCell ref="L2:V2"/>
    <mergeCell ref="E50:H50"/>
    <mergeCell ref="E52:H52"/>
    <mergeCell ref="E54:H54"/>
    <mergeCell ref="E98:H98"/>
    <mergeCell ref="E100:H100"/>
    <mergeCell ref="E7:H7"/>
    <mergeCell ref="E9:H9"/>
    <mergeCell ref="E11:H11"/>
    <mergeCell ref="E20:H20"/>
    <mergeCell ref="E29:H29"/>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1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91</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2" customHeight="1">
      <c r="B8" s="20"/>
      <c r="D8" s="26" t="s">
        <v>148</v>
      </c>
      <c r="L8" s="20"/>
    </row>
    <row r="9" spans="2:46" s="1" customFormat="1" ht="16.5" customHeight="1">
      <c r="B9" s="31"/>
      <c r="E9" s="249" t="s">
        <v>149</v>
      </c>
      <c r="F9" s="223"/>
      <c r="G9" s="223"/>
      <c r="H9" s="223"/>
      <c r="I9" s="92"/>
      <c r="L9" s="31"/>
    </row>
    <row r="10" spans="2:46" s="1" customFormat="1" ht="12" customHeight="1">
      <c r="B10" s="31"/>
      <c r="D10" s="26" t="s">
        <v>150</v>
      </c>
      <c r="I10" s="92"/>
      <c r="L10" s="31"/>
    </row>
    <row r="11" spans="2:46" s="1" customFormat="1" ht="36.950000000000003" customHeight="1">
      <c r="B11" s="31"/>
      <c r="E11" s="224" t="s">
        <v>831</v>
      </c>
      <c r="F11" s="223"/>
      <c r="G11" s="223"/>
      <c r="H11" s="223"/>
      <c r="I11" s="92"/>
      <c r="L11" s="31"/>
    </row>
    <row r="12" spans="2:46" s="1" customFormat="1" ht="11.25">
      <c r="B12" s="31"/>
      <c r="I12" s="92"/>
      <c r="L12" s="31"/>
    </row>
    <row r="13" spans="2:46" s="1" customFormat="1" ht="12" customHeight="1">
      <c r="B13" s="31"/>
      <c r="D13" s="26" t="s">
        <v>18</v>
      </c>
      <c r="F13" s="17" t="s">
        <v>1</v>
      </c>
      <c r="I13" s="93" t="s">
        <v>19</v>
      </c>
      <c r="J13" s="17" t="s">
        <v>1</v>
      </c>
      <c r="L13" s="31"/>
    </row>
    <row r="14" spans="2:46" s="1" customFormat="1" ht="12" customHeight="1">
      <c r="B14" s="31"/>
      <c r="D14" s="26" t="s">
        <v>20</v>
      </c>
      <c r="F14" s="17" t="s">
        <v>21</v>
      </c>
      <c r="I14" s="93" t="s">
        <v>22</v>
      </c>
      <c r="J14" s="47" t="str">
        <f>'Rekapitulace stavby'!AN8</f>
        <v>7. 5. 2019</v>
      </c>
      <c r="L14" s="31"/>
    </row>
    <row r="15" spans="2:46" s="1" customFormat="1" ht="10.9" customHeight="1">
      <c r="B15" s="31"/>
      <c r="I15" s="92"/>
      <c r="L15" s="31"/>
    </row>
    <row r="16" spans="2:46" s="1" customFormat="1" ht="12" customHeight="1">
      <c r="B16" s="31"/>
      <c r="D16" s="26" t="s">
        <v>24</v>
      </c>
      <c r="I16" s="93" t="s">
        <v>25</v>
      </c>
      <c r="J16" s="17" t="s">
        <v>26</v>
      </c>
      <c r="L16" s="31"/>
    </row>
    <row r="17" spans="2:12" s="1" customFormat="1" ht="18" customHeight="1">
      <c r="B17" s="31"/>
      <c r="E17" s="17" t="s">
        <v>27</v>
      </c>
      <c r="I17" s="93" t="s">
        <v>28</v>
      </c>
      <c r="J17" s="17" t="s">
        <v>29</v>
      </c>
      <c r="L17" s="31"/>
    </row>
    <row r="18" spans="2:12" s="1" customFormat="1" ht="6.95" customHeight="1">
      <c r="B18" s="31"/>
      <c r="I18" s="92"/>
      <c r="L18" s="31"/>
    </row>
    <row r="19" spans="2:12" s="1" customFormat="1" ht="12" customHeight="1">
      <c r="B19" s="31"/>
      <c r="D19" s="26" t="s">
        <v>30</v>
      </c>
      <c r="I19" s="93" t="s">
        <v>25</v>
      </c>
      <c r="J19" s="27" t="str">
        <f>'Rekapitulace stavby'!AN13</f>
        <v>Vyplň údaj</v>
      </c>
      <c r="L19" s="31"/>
    </row>
    <row r="20" spans="2:12" s="1" customFormat="1" ht="18" customHeight="1">
      <c r="B20" s="31"/>
      <c r="E20" s="251" t="str">
        <f>'Rekapitulace stavby'!E14</f>
        <v>Vyplň údaj</v>
      </c>
      <c r="F20" s="227"/>
      <c r="G20" s="227"/>
      <c r="H20" s="227"/>
      <c r="I20" s="93" t="s">
        <v>28</v>
      </c>
      <c r="J20" s="27" t="str">
        <f>'Rekapitulace stavby'!AN14</f>
        <v>Vyplň údaj</v>
      </c>
      <c r="L20" s="31"/>
    </row>
    <row r="21" spans="2:12" s="1" customFormat="1" ht="6.95" customHeight="1">
      <c r="B21" s="31"/>
      <c r="I21" s="92"/>
      <c r="L21" s="31"/>
    </row>
    <row r="22" spans="2:12" s="1" customFormat="1" ht="12" customHeight="1">
      <c r="B22" s="31"/>
      <c r="D22" s="26" t="s">
        <v>32</v>
      </c>
      <c r="I22" s="93" t="s">
        <v>25</v>
      </c>
      <c r="J22" s="17" t="s">
        <v>33</v>
      </c>
      <c r="L22" s="31"/>
    </row>
    <row r="23" spans="2:12" s="1" customFormat="1" ht="18" customHeight="1">
      <c r="B23" s="31"/>
      <c r="E23" s="17" t="s">
        <v>34</v>
      </c>
      <c r="I23" s="93" t="s">
        <v>28</v>
      </c>
      <c r="J23" s="17" t="s">
        <v>35</v>
      </c>
      <c r="L23" s="31"/>
    </row>
    <row r="24" spans="2:12" s="1" customFormat="1" ht="6.95" customHeight="1">
      <c r="B24" s="31"/>
      <c r="I24" s="92"/>
      <c r="L24" s="31"/>
    </row>
    <row r="25" spans="2:12" s="1" customFormat="1" ht="12" customHeight="1">
      <c r="B25" s="31"/>
      <c r="D25" s="26" t="s">
        <v>37</v>
      </c>
      <c r="I25" s="93" t="s">
        <v>25</v>
      </c>
      <c r="J25" s="17" t="s">
        <v>1</v>
      </c>
      <c r="L25" s="31"/>
    </row>
    <row r="26" spans="2:12" s="1" customFormat="1" ht="18" customHeight="1">
      <c r="B26" s="31"/>
      <c r="E26" s="17" t="s">
        <v>38</v>
      </c>
      <c r="I26" s="93" t="s">
        <v>28</v>
      </c>
      <c r="J26" s="17" t="s">
        <v>1</v>
      </c>
      <c r="L26" s="31"/>
    </row>
    <row r="27" spans="2:12" s="1" customFormat="1" ht="6.95" customHeight="1">
      <c r="B27" s="31"/>
      <c r="I27" s="92"/>
      <c r="L27" s="31"/>
    </row>
    <row r="28" spans="2:12" s="1" customFormat="1" ht="12" customHeight="1">
      <c r="B28" s="31"/>
      <c r="D28" s="26" t="s">
        <v>39</v>
      </c>
      <c r="I28" s="92"/>
      <c r="L28" s="31"/>
    </row>
    <row r="29" spans="2:12" s="7" customFormat="1" ht="123.75" customHeight="1">
      <c r="B29" s="94"/>
      <c r="E29" s="231" t="s">
        <v>152</v>
      </c>
      <c r="F29" s="231"/>
      <c r="G29" s="231"/>
      <c r="H29" s="231"/>
      <c r="I29" s="95"/>
      <c r="L29" s="94"/>
    </row>
    <row r="30" spans="2:12" s="1" customFormat="1" ht="6.95" customHeight="1">
      <c r="B30" s="31"/>
      <c r="I30" s="92"/>
      <c r="L30" s="31"/>
    </row>
    <row r="31" spans="2:12" s="1" customFormat="1" ht="6.95" customHeight="1">
      <c r="B31" s="31"/>
      <c r="D31" s="48"/>
      <c r="E31" s="48"/>
      <c r="F31" s="48"/>
      <c r="G31" s="48"/>
      <c r="H31" s="48"/>
      <c r="I31" s="96"/>
      <c r="J31" s="48"/>
      <c r="K31" s="48"/>
      <c r="L31" s="31"/>
    </row>
    <row r="32" spans="2:12" s="1" customFormat="1" ht="25.35" customHeight="1">
      <c r="B32" s="31"/>
      <c r="D32" s="97" t="s">
        <v>41</v>
      </c>
      <c r="I32" s="92"/>
      <c r="J32" s="61">
        <f>ROUND(J88, 2)</f>
        <v>0</v>
      </c>
      <c r="L32" s="31"/>
    </row>
    <row r="33" spans="2:12" s="1" customFormat="1" ht="6.95" customHeight="1">
      <c r="B33" s="31"/>
      <c r="D33" s="48"/>
      <c r="E33" s="48"/>
      <c r="F33" s="48"/>
      <c r="G33" s="48"/>
      <c r="H33" s="48"/>
      <c r="I33" s="96"/>
      <c r="J33" s="48"/>
      <c r="K33" s="48"/>
      <c r="L33" s="31"/>
    </row>
    <row r="34" spans="2:12" s="1" customFormat="1" ht="14.45" customHeight="1">
      <c r="B34" s="31"/>
      <c r="F34" s="34" t="s">
        <v>43</v>
      </c>
      <c r="I34" s="98" t="s">
        <v>42</v>
      </c>
      <c r="J34" s="34" t="s">
        <v>44</v>
      </c>
      <c r="L34" s="31"/>
    </row>
    <row r="35" spans="2:12" s="1" customFormat="1" ht="14.45" customHeight="1">
      <c r="B35" s="31"/>
      <c r="D35" s="26" t="s">
        <v>45</v>
      </c>
      <c r="E35" s="26" t="s">
        <v>46</v>
      </c>
      <c r="F35" s="99">
        <f>ROUND((SUM(BE88:BE113)),  2)</f>
        <v>0</v>
      </c>
      <c r="I35" s="100">
        <v>0.21</v>
      </c>
      <c r="J35" s="99">
        <f>ROUND(((SUM(BE88:BE113))*I35),  2)</f>
        <v>0</v>
      </c>
      <c r="L35" s="31"/>
    </row>
    <row r="36" spans="2:12" s="1" customFormat="1" ht="14.45" customHeight="1">
      <c r="B36" s="31"/>
      <c r="E36" s="26" t="s">
        <v>47</v>
      </c>
      <c r="F36" s="99">
        <f>ROUND((SUM(BF88:BF113)),  2)</f>
        <v>0</v>
      </c>
      <c r="I36" s="100">
        <v>0.15</v>
      </c>
      <c r="J36" s="99">
        <f>ROUND(((SUM(BF88:BF113))*I36),  2)</f>
        <v>0</v>
      </c>
      <c r="L36" s="31"/>
    </row>
    <row r="37" spans="2:12" s="1" customFormat="1" ht="14.45" hidden="1" customHeight="1">
      <c r="B37" s="31"/>
      <c r="E37" s="26" t="s">
        <v>48</v>
      </c>
      <c r="F37" s="99">
        <f>ROUND((SUM(BG88:BG113)),  2)</f>
        <v>0</v>
      </c>
      <c r="I37" s="100">
        <v>0.21</v>
      </c>
      <c r="J37" s="99">
        <f>0</f>
        <v>0</v>
      </c>
      <c r="L37" s="31"/>
    </row>
    <row r="38" spans="2:12" s="1" customFormat="1" ht="14.45" hidden="1" customHeight="1">
      <c r="B38" s="31"/>
      <c r="E38" s="26" t="s">
        <v>49</v>
      </c>
      <c r="F38" s="99">
        <f>ROUND((SUM(BH88:BH113)),  2)</f>
        <v>0</v>
      </c>
      <c r="I38" s="100">
        <v>0.15</v>
      </c>
      <c r="J38" s="99">
        <f>0</f>
        <v>0</v>
      </c>
      <c r="L38" s="31"/>
    </row>
    <row r="39" spans="2:12" s="1" customFormat="1" ht="14.45" hidden="1" customHeight="1">
      <c r="B39" s="31"/>
      <c r="E39" s="26" t="s">
        <v>50</v>
      </c>
      <c r="F39" s="99">
        <f>ROUND((SUM(BI88:BI113)),  2)</f>
        <v>0</v>
      </c>
      <c r="I39" s="100">
        <v>0</v>
      </c>
      <c r="J39" s="99">
        <f>0</f>
        <v>0</v>
      </c>
      <c r="L39" s="31"/>
    </row>
    <row r="40" spans="2:12" s="1" customFormat="1" ht="6.95" customHeight="1">
      <c r="B40" s="31"/>
      <c r="I40" s="92"/>
      <c r="L40" s="31"/>
    </row>
    <row r="41" spans="2:12" s="1" customFormat="1" ht="25.35" customHeight="1">
      <c r="B41" s="31"/>
      <c r="C41" s="101"/>
      <c r="D41" s="102" t="s">
        <v>51</v>
      </c>
      <c r="E41" s="52"/>
      <c r="F41" s="52"/>
      <c r="G41" s="103" t="s">
        <v>52</v>
      </c>
      <c r="H41" s="104" t="s">
        <v>53</v>
      </c>
      <c r="I41" s="105"/>
      <c r="J41" s="106">
        <f>SUM(J32:J39)</f>
        <v>0</v>
      </c>
      <c r="K41" s="107"/>
      <c r="L41" s="31"/>
    </row>
    <row r="42" spans="2:12" s="1" customFormat="1" ht="14.45" customHeight="1">
      <c r="B42" s="40"/>
      <c r="C42" s="41"/>
      <c r="D42" s="41"/>
      <c r="E42" s="41"/>
      <c r="F42" s="41"/>
      <c r="G42" s="41"/>
      <c r="H42" s="41"/>
      <c r="I42" s="108"/>
      <c r="J42" s="41"/>
      <c r="K42" s="41"/>
      <c r="L42" s="31"/>
    </row>
    <row r="46" spans="2:12" s="1" customFormat="1" ht="6.95" customHeight="1">
      <c r="B46" s="42"/>
      <c r="C46" s="43"/>
      <c r="D46" s="43"/>
      <c r="E46" s="43"/>
      <c r="F46" s="43"/>
      <c r="G46" s="43"/>
      <c r="H46" s="43"/>
      <c r="I46" s="109"/>
      <c r="J46" s="43"/>
      <c r="K46" s="43"/>
      <c r="L46" s="31"/>
    </row>
    <row r="47" spans="2:12" s="1" customFormat="1" ht="24.95" customHeight="1">
      <c r="B47" s="31"/>
      <c r="C47" s="21" t="s">
        <v>153</v>
      </c>
      <c r="I47" s="92"/>
      <c r="L47" s="31"/>
    </row>
    <row r="48" spans="2:12" s="1" customFormat="1" ht="6.95" customHeight="1">
      <c r="B48" s="31"/>
      <c r="I48" s="92"/>
      <c r="L48" s="31"/>
    </row>
    <row r="49" spans="2:47" s="1" customFormat="1" ht="12" customHeight="1">
      <c r="B49" s="31"/>
      <c r="C49" s="26" t="s">
        <v>16</v>
      </c>
      <c r="I49" s="92"/>
      <c r="L49" s="31"/>
    </row>
    <row r="50" spans="2:47" s="1" customFormat="1" ht="16.5" customHeight="1">
      <c r="B50" s="31"/>
      <c r="E50" s="249" t="str">
        <f>E7</f>
        <v>II/332, III/27212, III/3323 Straky</v>
      </c>
      <c r="F50" s="250"/>
      <c r="G50" s="250"/>
      <c r="H50" s="250"/>
      <c r="I50" s="92"/>
      <c r="L50" s="31"/>
    </row>
    <row r="51" spans="2:47" ht="12" customHeight="1">
      <c r="B51" s="20"/>
      <c r="C51" s="26" t="s">
        <v>148</v>
      </c>
      <c r="L51" s="20"/>
    </row>
    <row r="52" spans="2:47" s="1" customFormat="1" ht="16.5" customHeight="1">
      <c r="B52" s="31"/>
      <c r="E52" s="249" t="s">
        <v>149</v>
      </c>
      <c r="F52" s="223"/>
      <c r="G52" s="223"/>
      <c r="H52" s="223"/>
      <c r="I52" s="92"/>
      <c r="L52" s="31"/>
    </row>
    <row r="53" spans="2:47" s="1" customFormat="1" ht="12" customHeight="1">
      <c r="B53" s="31"/>
      <c r="C53" s="26" t="s">
        <v>150</v>
      </c>
      <c r="I53" s="92"/>
      <c r="L53" s="31"/>
    </row>
    <row r="54" spans="2:47" s="1" customFormat="1" ht="16.5" customHeight="1">
      <c r="B54" s="31"/>
      <c r="E54" s="224" t="str">
        <f>E11</f>
        <v>VoN.101 - Vedlejší a ostatní náklady</v>
      </c>
      <c r="F54" s="223"/>
      <c r="G54" s="223"/>
      <c r="H54" s="223"/>
      <c r="I54" s="92"/>
      <c r="L54" s="31"/>
    </row>
    <row r="55" spans="2:47" s="1" customFormat="1" ht="6.95" customHeight="1">
      <c r="B55" s="31"/>
      <c r="I55" s="92"/>
      <c r="L55" s="31"/>
    </row>
    <row r="56" spans="2:47" s="1" customFormat="1" ht="12" customHeight="1">
      <c r="B56" s="31"/>
      <c r="C56" s="26" t="s">
        <v>20</v>
      </c>
      <c r="F56" s="17" t="str">
        <f>F14</f>
        <v>Straky</v>
      </c>
      <c r="I56" s="93" t="s">
        <v>22</v>
      </c>
      <c r="J56" s="47" t="str">
        <f>IF(J14="","",J14)</f>
        <v>7. 5. 2019</v>
      </c>
      <c r="L56" s="31"/>
    </row>
    <row r="57" spans="2:47" s="1" customFormat="1" ht="6.95" customHeight="1">
      <c r="B57" s="31"/>
      <c r="I57" s="92"/>
      <c r="L57" s="31"/>
    </row>
    <row r="58" spans="2:47" s="1" customFormat="1" ht="13.7" customHeight="1">
      <c r="B58" s="31"/>
      <c r="C58" s="26" t="s">
        <v>24</v>
      </c>
      <c r="F58" s="17" t="str">
        <f>E17</f>
        <v>Krajská správa a údržba silnic Středočeského kraje</v>
      </c>
      <c r="I58" s="93" t="s">
        <v>32</v>
      </c>
      <c r="J58" s="29" t="str">
        <f>E23</f>
        <v>CR Project s.r.o.</v>
      </c>
      <c r="L58" s="31"/>
    </row>
    <row r="59" spans="2:47" s="1" customFormat="1" ht="13.7" customHeight="1">
      <c r="B59" s="31"/>
      <c r="C59" s="26" t="s">
        <v>30</v>
      </c>
      <c r="F59" s="17" t="str">
        <f>IF(E20="","",E20)</f>
        <v>Vyplň údaj</v>
      </c>
      <c r="I59" s="93" t="s">
        <v>37</v>
      </c>
      <c r="J59" s="29" t="str">
        <f>E26</f>
        <v>Josef Nentwich</v>
      </c>
      <c r="L59" s="31"/>
    </row>
    <row r="60" spans="2:47" s="1" customFormat="1" ht="10.35" customHeight="1">
      <c r="B60" s="31"/>
      <c r="I60" s="92"/>
      <c r="L60" s="31"/>
    </row>
    <row r="61" spans="2:47" s="1" customFormat="1" ht="29.25" customHeight="1">
      <c r="B61" s="31"/>
      <c r="C61" s="110" t="s">
        <v>154</v>
      </c>
      <c r="D61" s="101"/>
      <c r="E61" s="101"/>
      <c r="F61" s="101"/>
      <c r="G61" s="101"/>
      <c r="H61" s="101"/>
      <c r="I61" s="111"/>
      <c r="J61" s="112" t="s">
        <v>155</v>
      </c>
      <c r="K61" s="101"/>
      <c r="L61" s="31"/>
    </row>
    <row r="62" spans="2:47" s="1" customFormat="1" ht="10.35" customHeight="1">
      <c r="B62" s="31"/>
      <c r="I62" s="92"/>
      <c r="L62" s="31"/>
    </row>
    <row r="63" spans="2:47" s="1" customFormat="1" ht="22.9" customHeight="1">
      <c r="B63" s="31"/>
      <c r="C63" s="113" t="s">
        <v>156</v>
      </c>
      <c r="I63" s="92"/>
      <c r="J63" s="61">
        <f>J88</f>
        <v>0</v>
      </c>
      <c r="L63" s="31"/>
      <c r="AU63" s="17" t="s">
        <v>157</v>
      </c>
    </row>
    <row r="64" spans="2:47" s="8" customFormat="1" ht="24.95" customHeight="1">
      <c r="B64" s="114"/>
      <c r="D64" s="115" t="s">
        <v>832</v>
      </c>
      <c r="E64" s="116"/>
      <c r="F64" s="116"/>
      <c r="G64" s="116"/>
      <c r="H64" s="116"/>
      <c r="I64" s="117"/>
      <c r="J64" s="118">
        <f>J89</f>
        <v>0</v>
      </c>
      <c r="L64" s="114"/>
    </row>
    <row r="65" spans="2:12" s="9" customFormat="1" ht="19.899999999999999" customHeight="1">
      <c r="B65" s="119"/>
      <c r="D65" s="120" t="s">
        <v>833</v>
      </c>
      <c r="E65" s="121"/>
      <c r="F65" s="121"/>
      <c r="G65" s="121"/>
      <c r="H65" s="121"/>
      <c r="I65" s="122"/>
      <c r="J65" s="123">
        <f>J90</f>
        <v>0</v>
      </c>
      <c r="L65" s="119"/>
    </row>
    <row r="66" spans="2:12" s="9" customFormat="1" ht="19.899999999999999" customHeight="1">
      <c r="B66" s="119"/>
      <c r="D66" s="120" t="s">
        <v>834</v>
      </c>
      <c r="E66" s="121"/>
      <c r="F66" s="121"/>
      <c r="G66" s="121"/>
      <c r="H66" s="121"/>
      <c r="I66" s="122"/>
      <c r="J66" s="123">
        <f>J108</f>
        <v>0</v>
      </c>
      <c r="L66" s="119"/>
    </row>
    <row r="67" spans="2:12" s="1" customFormat="1" ht="21.75" customHeight="1">
      <c r="B67" s="31"/>
      <c r="I67" s="92"/>
      <c r="L67" s="31"/>
    </row>
    <row r="68" spans="2:12" s="1" customFormat="1" ht="6.95" customHeight="1">
      <c r="B68" s="40"/>
      <c r="C68" s="41"/>
      <c r="D68" s="41"/>
      <c r="E68" s="41"/>
      <c r="F68" s="41"/>
      <c r="G68" s="41"/>
      <c r="H68" s="41"/>
      <c r="I68" s="108"/>
      <c r="J68" s="41"/>
      <c r="K68" s="41"/>
      <c r="L68" s="31"/>
    </row>
    <row r="72" spans="2:12" s="1" customFormat="1" ht="6.95" customHeight="1">
      <c r="B72" s="42"/>
      <c r="C72" s="43"/>
      <c r="D72" s="43"/>
      <c r="E72" s="43"/>
      <c r="F72" s="43"/>
      <c r="G72" s="43"/>
      <c r="H72" s="43"/>
      <c r="I72" s="109"/>
      <c r="J72" s="43"/>
      <c r="K72" s="43"/>
      <c r="L72" s="31"/>
    </row>
    <row r="73" spans="2:12" s="1" customFormat="1" ht="24.95" customHeight="1">
      <c r="B73" s="31"/>
      <c r="C73" s="21" t="s">
        <v>183</v>
      </c>
      <c r="I73" s="92"/>
      <c r="L73" s="31"/>
    </row>
    <row r="74" spans="2:12" s="1" customFormat="1" ht="6.95" customHeight="1">
      <c r="B74" s="31"/>
      <c r="I74" s="92"/>
      <c r="L74" s="31"/>
    </row>
    <row r="75" spans="2:12" s="1" customFormat="1" ht="12" customHeight="1">
      <c r="B75" s="31"/>
      <c r="C75" s="26" t="s">
        <v>16</v>
      </c>
      <c r="I75" s="92"/>
      <c r="L75" s="31"/>
    </row>
    <row r="76" spans="2:12" s="1" customFormat="1" ht="16.5" customHeight="1">
      <c r="B76" s="31"/>
      <c r="E76" s="249" t="str">
        <f>E7</f>
        <v>II/332, III/27212, III/3323 Straky</v>
      </c>
      <c r="F76" s="250"/>
      <c r="G76" s="250"/>
      <c r="H76" s="250"/>
      <c r="I76" s="92"/>
      <c r="L76" s="31"/>
    </row>
    <row r="77" spans="2:12" ht="12" customHeight="1">
      <c r="B77" s="20"/>
      <c r="C77" s="26" t="s">
        <v>148</v>
      </c>
      <c r="L77" s="20"/>
    </row>
    <row r="78" spans="2:12" s="1" customFormat="1" ht="16.5" customHeight="1">
      <c r="B78" s="31"/>
      <c r="E78" s="249" t="s">
        <v>149</v>
      </c>
      <c r="F78" s="223"/>
      <c r="G78" s="223"/>
      <c r="H78" s="223"/>
      <c r="I78" s="92"/>
      <c r="L78" s="31"/>
    </row>
    <row r="79" spans="2:12" s="1" customFormat="1" ht="12" customHeight="1">
      <c r="B79" s="31"/>
      <c r="C79" s="26" t="s">
        <v>150</v>
      </c>
      <c r="I79" s="92"/>
      <c r="L79" s="31"/>
    </row>
    <row r="80" spans="2:12" s="1" customFormat="1" ht="16.5" customHeight="1">
      <c r="B80" s="31"/>
      <c r="E80" s="224" t="str">
        <f>E11</f>
        <v>VoN.101 - Vedlejší a ostatní náklady</v>
      </c>
      <c r="F80" s="223"/>
      <c r="G80" s="223"/>
      <c r="H80" s="223"/>
      <c r="I80" s="92"/>
      <c r="L80" s="31"/>
    </row>
    <row r="81" spans="2:65" s="1" customFormat="1" ht="6.95" customHeight="1">
      <c r="B81" s="31"/>
      <c r="I81" s="92"/>
      <c r="L81" s="31"/>
    </row>
    <row r="82" spans="2:65" s="1" customFormat="1" ht="12" customHeight="1">
      <c r="B82" s="31"/>
      <c r="C82" s="26" t="s">
        <v>20</v>
      </c>
      <c r="F82" s="17" t="str">
        <f>F14</f>
        <v>Straky</v>
      </c>
      <c r="I82" s="93" t="s">
        <v>22</v>
      </c>
      <c r="J82" s="47" t="str">
        <f>IF(J14="","",J14)</f>
        <v>7. 5. 2019</v>
      </c>
      <c r="L82" s="31"/>
    </row>
    <row r="83" spans="2:65" s="1" customFormat="1" ht="6.95" customHeight="1">
      <c r="B83" s="31"/>
      <c r="I83" s="92"/>
      <c r="L83" s="31"/>
    </row>
    <row r="84" spans="2:65" s="1" customFormat="1" ht="13.7" customHeight="1">
      <c r="B84" s="31"/>
      <c r="C84" s="26" t="s">
        <v>24</v>
      </c>
      <c r="F84" s="17" t="str">
        <f>E17</f>
        <v>Krajská správa a údržba silnic Středočeského kraje</v>
      </c>
      <c r="I84" s="93" t="s">
        <v>32</v>
      </c>
      <c r="J84" s="29" t="str">
        <f>E23</f>
        <v>CR Project s.r.o.</v>
      </c>
      <c r="L84" s="31"/>
    </row>
    <row r="85" spans="2:65" s="1" customFormat="1" ht="13.7" customHeight="1">
      <c r="B85" s="31"/>
      <c r="C85" s="26" t="s">
        <v>30</v>
      </c>
      <c r="F85" s="17" t="str">
        <f>IF(E20="","",E20)</f>
        <v>Vyplň údaj</v>
      </c>
      <c r="I85" s="93" t="s">
        <v>37</v>
      </c>
      <c r="J85" s="29" t="str">
        <f>E26</f>
        <v>Josef Nentwich</v>
      </c>
      <c r="L85" s="31"/>
    </row>
    <row r="86" spans="2:65" s="1" customFormat="1" ht="10.35" customHeight="1">
      <c r="B86" s="31"/>
      <c r="I86" s="92"/>
      <c r="L86" s="31"/>
    </row>
    <row r="87" spans="2:65" s="10" customFormat="1" ht="29.25" customHeight="1">
      <c r="B87" s="124"/>
      <c r="C87" s="125" t="s">
        <v>184</v>
      </c>
      <c r="D87" s="126" t="s">
        <v>60</v>
      </c>
      <c r="E87" s="126" t="s">
        <v>56</v>
      </c>
      <c r="F87" s="126" t="s">
        <v>57</v>
      </c>
      <c r="G87" s="126" t="s">
        <v>185</v>
      </c>
      <c r="H87" s="126" t="s">
        <v>186</v>
      </c>
      <c r="I87" s="127" t="s">
        <v>187</v>
      </c>
      <c r="J87" s="126" t="s">
        <v>155</v>
      </c>
      <c r="K87" s="128" t="s">
        <v>188</v>
      </c>
      <c r="L87" s="124"/>
      <c r="M87" s="54" t="s">
        <v>1</v>
      </c>
      <c r="N87" s="55" t="s">
        <v>45</v>
      </c>
      <c r="O87" s="55" t="s">
        <v>189</v>
      </c>
      <c r="P87" s="55" t="s">
        <v>190</v>
      </c>
      <c r="Q87" s="55" t="s">
        <v>191</v>
      </c>
      <c r="R87" s="55" t="s">
        <v>192</v>
      </c>
      <c r="S87" s="55" t="s">
        <v>193</v>
      </c>
      <c r="T87" s="56" t="s">
        <v>194</v>
      </c>
    </row>
    <row r="88" spans="2:65" s="1" customFormat="1" ht="22.9" customHeight="1">
      <c r="B88" s="31"/>
      <c r="C88" s="59" t="s">
        <v>195</v>
      </c>
      <c r="I88" s="92"/>
      <c r="J88" s="129">
        <f>BK88</f>
        <v>0</v>
      </c>
      <c r="L88" s="31"/>
      <c r="M88" s="57"/>
      <c r="N88" s="48"/>
      <c r="O88" s="48"/>
      <c r="P88" s="130">
        <f>P89</f>
        <v>0</v>
      </c>
      <c r="Q88" s="48"/>
      <c r="R88" s="130">
        <f>R89</f>
        <v>0</v>
      </c>
      <c r="S88" s="48"/>
      <c r="T88" s="131">
        <f>T89</f>
        <v>0</v>
      </c>
      <c r="AT88" s="17" t="s">
        <v>74</v>
      </c>
      <c r="AU88" s="17" t="s">
        <v>157</v>
      </c>
      <c r="BK88" s="132">
        <f>BK89</f>
        <v>0</v>
      </c>
    </row>
    <row r="89" spans="2:65" s="11" customFormat="1" ht="25.9" customHeight="1">
      <c r="B89" s="133"/>
      <c r="D89" s="134" t="s">
        <v>74</v>
      </c>
      <c r="E89" s="135" t="s">
        <v>835</v>
      </c>
      <c r="F89" s="135" t="s">
        <v>836</v>
      </c>
      <c r="I89" s="136"/>
      <c r="J89" s="137">
        <f>BK89</f>
        <v>0</v>
      </c>
      <c r="L89" s="133"/>
      <c r="M89" s="138"/>
      <c r="N89" s="139"/>
      <c r="O89" s="139"/>
      <c r="P89" s="140">
        <f>P90+P108</f>
        <v>0</v>
      </c>
      <c r="Q89" s="139"/>
      <c r="R89" s="140">
        <f>R90+R108</f>
        <v>0</v>
      </c>
      <c r="S89" s="139"/>
      <c r="T89" s="141">
        <f>T90+T108</f>
        <v>0</v>
      </c>
      <c r="AR89" s="134" t="s">
        <v>103</v>
      </c>
      <c r="AT89" s="142" t="s">
        <v>74</v>
      </c>
      <c r="AU89" s="142" t="s">
        <v>75</v>
      </c>
      <c r="AY89" s="134" t="s">
        <v>198</v>
      </c>
      <c r="BK89" s="143">
        <f>BK90+BK108</f>
        <v>0</v>
      </c>
    </row>
    <row r="90" spans="2:65" s="11" customFormat="1" ht="22.9" customHeight="1">
      <c r="B90" s="133"/>
      <c r="D90" s="134" t="s">
        <v>74</v>
      </c>
      <c r="E90" s="144" t="s">
        <v>837</v>
      </c>
      <c r="F90" s="144" t="s">
        <v>838</v>
      </c>
      <c r="I90" s="136"/>
      <c r="J90" s="145">
        <f>BK90</f>
        <v>0</v>
      </c>
      <c r="L90" s="133"/>
      <c r="M90" s="138"/>
      <c r="N90" s="139"/>
      <c r="O90" s="139"/>
      <c r="P90" s="140">
        <f>SUM(P91:P107)</f>
        <v>0</v>
      </c>
      <c r="Q90" s="139"/>
      <c r="R90" s="140">
        <f>SUM(R91:R107)</f>
        <v>0</v>
      </c>
      <c r="S90" s="139"/>
      <c r="T90" s="141">
        <f>SUM(T91:T107)</f>
        <v>0</v>
      </c>
      <c r="AR90" s="134" t="s">
        <v>103</v>
      </c>
      <c r="AT90" s="142" t="s">
        <v>74</v>
      </c>
      <c r="AU90" s="142" t="s">
        <v>82</v>
      </c>
      <c r="AY90" s="134" t="s">
        <v>198</v>
      </c>
      <c r="BK90" s="143">
        <f>SUM(BK91:BK107)</f>
        <v>0</v>
      </c>
    </row>
    <row r="91" spans="2:65" s="1" customFormat="1" ht="16.5" customHeight="1">
      <c r="B91" s="146"/>
      <c r="C91" s="147" t="s">
        <v>82</v>
      </c>
      <c r="D91" s="147" t="s">
        <v>202</v>
      </c>
      <c r="E91" s="148" t="s">
        <v>839</v>
      </c>
      <c r="F91" s="149" t="s">
        <v>840</v>
      </c>
      <c r="G91" s="150" t="s">
        <v>841</v>
      </c>
      <c r="H91" s="151">
        <v>1</v>
      </c>
      <c r="I91" s="152"/>
      <c r="J91" s="153">
        <f t="shared" ref="J91:J107" si="0">ROUND(I91*H91,2)</f>
        <v>0</v>
      </c>
      <c r="K91" s="149" t="s">
        <v>1</v>
      </c>
      <c r="L91" s="31"/>
      <c r="M91" s="154" t="s">
        <v>1</v>
      </c>
      <c r="N91" s="155" t="s">
        <v>46</v>
      </c>
      <c r="O91" s="50"/>
      <c r="P91" s="156">
        <f t="shared" ref="P91:P107" si="1">O91*H91</f>
        <v>0</v>
      </c>
      <c r="Q91" s="156">
        <v>0</v>
      </c>
      <c r="R91" s="156">
        <f t="shared" ref="R91:R107" si="2">Q91*H91</f>
        <v>0</v>
      </c>
      <c r="S91" s="156">
        <v>0</v>
      </c>
      <c r="T91" s="157">
        <f t="shared" ref="T91:T107" si="3">S91*H91</f>
        <v>0</v>
      </c>
      <c r="AR91" s="17" t="s">
        <v>842</v>
      </c>
      <c r="AT91" s="17" t="s">
        <v>202</v>
      </c>
      <c r="AU91" s="17" t="s">
        <v>84</v>
      </c>
      <c r="AY91" s="17" t="s">
        <v>198</v>
      </c>
      <c r="BE91" s="158">
        <f t="shared" ref="BE91:BE107" si="4">IF(N91="základní",J91,0)</f>
        <v>0</v>
      </c>
      <c r="BF91" s="158">
        <f t="shared" ref="BF91:BF107" si="5">IF(N91="snížená",J91,0)</f>
        <v>0</v>
      </c>
      <c r="BG91" s="158">
        <f t="shared" ref="BG91:BG107" si="6">IF(N91="zákl. přenesená",J91,0)</f>
        <v>0</v>
      </c>
      <c r="BH91" s="158">
        <f t="shared" ref="BH91:BH107" si="7">IF(N91="sníž. přenesená",J91,0)</f>
        <v>0</v>
      </c>
      <c r="BI91" s="158">
        <f t="shared" ref="BI91:BI107" si="8">IF(N91="nulová",J91,0)</f>
        <v>0</v>
      </c>
      <c r="BJ91" s="17" t="s">
        <v>82</v>
      </c>
      <c r="BK91" s="158">
        <f t="shared" ref="BK91:BK107" si="9">ROUND(I91*H91,2)</f>
        <v>0</v>
      </c>
      <c r="BL91" s="17" t="s">
        <v>842</v>
      </c>
      <c r="BM91" s="17" t="s">
        <v>843</v>
      </c>
    </row>
    <row r="92" spans="2:65" s="1" customFormat="1" ht="16.5" customHeight="1">
      <c r="B92" s="146"/>
      <c r="C92" s="147" t="s">
        <v>84</v>
      </c>
      <c r="D92" s="147" t="s">
        <v>202</v>
      </c>
      <c r="E92" s="148" t="s">
        <v>844</v>
      </c>
      <c r="F92" s="149" t="s">
        <v>845</v>
      </c>
      <c r="G92" s="150" t="s">
        <v>841</v>
      </c>
      <c r="H92" s="151">
        <v>1</v>
      </c>
      <c r="I92" s="152"/>
      <c r="J92" s="153">
        <f t="shared" si="0"/>
        <v>0</v>
      </c>
      <c r="K92" s="149" t="s">
        <v>1</v>
      </c>
      <c r="L92" s="31"/>
      <c r="M92" s="154" t="s">
        <v>1</v>
      </c>
      <c r="N92" s="155" t="s">
        <v>46</v>
      </c>
      <c r="O92" s="50"/>
      <c r="P92" s="156">
        <f t="shared" si="1"/>
        <v>0</v>
      </c>
      <c r="Q92" s="156">
        <v>0</v>
      </c>
      <c r="R92" s="156">
        <f t="shared" si="2"/>
        <v>0</v>
      </c>
      <c r="S92" s="156">
        <v>0</v>
      </c>
      <c r="T92" s="157">
        <f t="shared" si="3"/>
        <v>0</v>
      </c>
      <c r="AR92" s="17" t="s">
        <v>842</v>
      </c>
      <c r="AT92" s="17" t="s">
        <v>202</v>
      </c>
      <c r="AU92" s="17" t="s">
        <v>84</v>
      </c>
      <c r="AY92" s="17" t="s">
        <v>198</v>
      </c>
      <c r="BE92" s="158">
        <f t="shared" si="4"/>
        <v>0</v>
      </c>
      <c r="BF92" s="158">
        <f t="shared" si="5"/>
        <v>0</v>
      </c>
      <c r="BG92" s="158">
        <f t="shared" si="6"/>
        <v>0</v>
      </c>
      <c r="BH92" s="158">
        <f t="shared" si="7"/>
        <v>0</v>
      </c>
      <c r="BI92" s="158">
        <f t="shared" si="8"/>
        <v>0</v>
      </c>
      <c r="BJ92" s="17" t="s">
        <v>82</v>
      </c>
      <c r="BK92" s="158">
        <f t="shared" si="9"/>
        <v>0</v>
      </c>
      <c r="BL92" s="17" t="s">
        <v>842</v>
      </c>
      <c r="BM92" s="17" t="s">
        <v>846</v>
      </c>
    </row>
    <row r="93" spans="2:65" s="1" customFormat="1" ht="16.5" customHeight="1">
      <c r="B93" s="146"/>
      <c r="C93" s="147" t="s">
        <v>99</v>
      </c>
      <c r="D93" s="147" t="s">
        <v>202</v>
      </c>
      <c r="E93" s="148" t="s">
        <v>847</v>
      </c>
      <c r="F93" s="149" t="s">
        <v>848</v>
      </c>
      <c r="G93" s="150" t="s">
        <v>841</v>
      </c>
      <c r="H93" s="151">
        <v>1</v>
      </c>
      <c r="I93" s="152"/>
      <c r="J93" s="153">
        <f t="shared" si="0"/>
        <v>0</v>
      </c>
      <c r="K93" s="149" t="s">
        <v>1</v>
      </c>
      <c r="L93" s="31"/>
      <c r="M93" s="154" t="s">
        <v>1</v>
      </c>
      <c r="N93" s="155" t="s">
        <v>46</v>
      </c>
      <c r="O93" s="50"/>
      <c r="P93" s="156">
        <f t="shared" si="1"/>
        <v>0</v>
      </c>
      <c r="Q93" s="156">
        <v>0</v>
      </c>
      <c r="R93" s="156">
        <f t="shared" si="2"/>
        <v>0</v>
      </c>
      <c r="S93" s="156">
        <v>0</v>
      </c>
      <c r="T93" s="157">
        <f t="shared" si="3"/>
        <v>0</v>
      </c>
      <c r="AR93" s="17" t="s">
        <v>842</v>
      </c>
      <c r="AT93" s="17" t="s">
        <v>202</v>
      </c>
      <c r="AU93" s="17" t="s">
        <v>84</v>
      </c>
      <c r="AY93" s="17" t="s">
        <v>198</v>
      </c>
      <c r="BE93" s="158">
        <f t="shared" si="4"/>
        <v>0</v>
      </c>
      <c r="BF93" s="158">
        <f t="shared" si="5"/>
        <v>0</v>
      </c>
      <c r="BG93" s="158">
        <f t="shared" si="6"/>
        <v>0</v>
      </c>
      <c r="BH93" s="158">
        <f t="shared" si="7"/>
        <v>0</v>
      </c>
      <c r="BI93" s="158">
        <f t="shared" si="8"/>
        <v>0</v>
      </c>
      <c r="BJ93" s="17" t="s">
        <v>82</v>
      </c>
      <c r="BK93" s="158">
        <f t="shared" si="9"/>
        <v>0</v>
      </c>
      <c r="BL93" s="17" t="s">
        <v>842</v>
      </c>
      <c r="BM93" s="17" t="s">
        <v>849</v>
      </c>
    </row>
    <row r="94" spans="2:65" s="1" customFormat="1" ht="16.5" customHeight="1">
      <c r="B94" s="146"/>
      <c r="C94" s="147" t="s">
        <v>103</v>
      </c>
      <c r="D94" s="147" t="s">
        <v>202</v>
      </c>
      <c r="E94" s="148" t="s">
        <v>850</v>
      </c>
      <c r="F94" s="149" t="s">
        <v>851</v>
      </c>
      <c r="G94" s="150" t="s">
        <v>841</v>
      </c>
      <c r="H94" s="151">
        <v>1</v>
      </c>
      <c r="I94" s="152"/>
      <c r="J94" s="153">
        <f t="shared" si="0"/>
        <v>0</v>
      </c>
      <c r="K94" s="149" t="s">
        <v>1</v>
      </c>
      <c r="L94" s="31"/>
      <c r="M94" s="154" t="s">
        <v>1</v>
      </c>
      <c r="N94" s="155" t="s">
        <v>46</v>
      </c>
      <c r="O94" s="50"/>
      <c r="P94" s="156">
        <f t="shared" si="1"/>
        <v>0</v>
      </c>
      <c r="Q94" s="156">
        <v>0</v>
      </c>
      <c r="R94" s="156">
        <f t="shared" si="2"/>
        <v>0</v>
      </c>
      <c r="S94" s="156">
        <v>0</v>
      </c>
      <c r="T94" s="157">
        <f t="shared" si="3"/>
        <v>0</v>
      </c>
      <c r="AR94" s="17" t="s">
        <v>842</v>
      </c>
      <c r="AT94" s="17" t="s">
        <v>202</v>
      </c>
      <c r="AU94" s="17" t="s">
        <v>84</v>
      </c>
      <c r="AY94" s="17" t="s">
        <v>198</v>
      </c>
      <c r="BE94" s="158">
        <f t="shared" si="4"/>
        <v>0</v>
      </c>
      <c r="BF94" s="158">
        <f t="shared" si="5"/>
        <v>0</v>
      </c>
      <c r="BG94" s="158">
        <f t="shared" si="6"/>
        <v>0</v>
      </c>
      <c r="BH94" s="158">
        <f t="shared" si="7"/>
        <v>0</v>
      </c>
      <c r="BI94" s="158">
        <f t="shared" si="8"/>
        <v>0</v>
      </c>
      <c r="BJ94" s="17" t="s">
        <v>82</v>
      </c>
      <c r="BK94" s="158">
        <f t="shared" si="9"/>
        <v>0</v>
      </c>
      <c r="BL94" s="17" t="s">
        <v>842</v>
      </c>
      <c r="BM94" s="17" t="s">
        <v>852</v>
      </c>
    </row>
    <row r="95" spans="2:65" s="1" customFormat="1" ht="22.5" customHeight="1">
      <c r="B95" s="146"/>
      <c r="C95" s="147" t="s">
        <v>228</v>
      </c>
      <c r="D95" s="147" t="s">
        <v>202</v>
      </c>
      <c r="E95" s="148" t="s">
        <v>853</v>
      </c>
      <c r="F95" s="149" t="s">
        <v>854</v>
      </c>
      <c r="G95" s="150" t="s">
        <v>841</v>
      </c>
      <c r="H95" s="151">
        <v>1</v>
      </c>
      <c r="I95" s="152"/>
      <c r="J95" s="153">
        <f t="shared" si="0"/>
        <v>0</v>
      </c>
      <c r="K95" s="149" t="s">
        <v>1</v>
      </c>
      <c r="L95" s="31"/>
      <c r="M95" s="154" t="s">
        <v>1</v>
      </c>
      <c r="N95" s="155" t="s">
        <v>46</v>
      </c>
      <c r="O95" s="50"/>
      <c r="P95" s="156">
        <f t="shared" si="1"/>
        <v>0</v>
      </c>
      <c r="Q95" s="156">
        <v>0</v>
      </c>
      <c r="R95" s="156">
        <f t="shared" si="2"/>
        <v>0</v>
      </c>
      <c r="S95" s="156">
        <v>0</v>
      </c>
      <c r="T95" s="157">
        <f t="shared" si="3"/>
        <v>0</v>
      </c>
      <c r="AR95" s="17" t="s">
        <v>842</v>
      </c>
      <c r="AT95" s="17" t="s">
        <v>202</v>
      </c>
      <c r="AU95" s="17" t="s">
        <v>84</v>
      </c>
      <c r="AY95" s="17" t="s">
        <v>198</v>
      </c>
      <c r="BE95" s="158">
        <f t="shared" si="4"/>
        <v>0</v>
      </c>
      <c r="BF95" s="158">
        <f t="shared" si="5"/>
        <v>0</v>
      </c>
      <c r="BG95" s="158">
        <f t="shared" si="6"/>
        <v>0</v>
      </c>
      <c r="BH95" s="158">
        <f t="shared" si="7"/>
        <v>0</v>
      </c>
      <c r="BI95" s="158">
        <f t="shared" si="8"/>
        <v>0</v>
      </c>
      <c r="BJ95" s="17" t="s">
        <v>82</v>
      </c>
      <c r="BK95" s="158">
        <f t="shared" si="9"/>
        <v>0</v>
      </c>
      <c r="BL95" s="17" t="s">
        <v>842</v>
      </c>
      <c r="BM95" s="17" t="s">
        <v>855</v>
      </c>
    </row>
    <row r="96" spans="2:65" s="1" customFormat="1" ht="22.5" customHeight="1">
      <c r="B96" s="146"/>
      <c r="C96" s="147" t="s">
        <v>233</v>
      </c>
      <c r="D96" s="147" t="s">
        <v>202</v>
      </c>
      <c r="E96" s="148" t="s">
        <v>856</v>
      </c>
      <c r="F96" s="149" t="s">
        <v>857</v>
      </c>
      <c r="G96" s="150" t="s">
        <v>841</v>
      </c>
      <c r="H96" s="151">
        <v>1</v>
      </c>
      <c r="I96" s="152"/>
      <c r="J96" s="153">
        <f t="shared" si="0"/>
        <v>0</v>
      </c>
      <c r="K96" s="149" t="s">
        <v>1</v>
      </c>
      <c r="L96" s="31"/>
      <c r="M96" s="154" t="s">
        <v>1</v>
      </c>
      <c r="N96" s="155" t="s">
        <v>46</v>
      </c>
      <c r="O96" s="50"/>
      <c r="P96" s="156">
        <f t="shared" si="1"/>
        <v>0</v>
      </c>
      <c r="Q96" s="156">
        <v>0</v>
      </c>
      <c r="R96" s="156">
        <f t="shared" si="2"/>
        <v>0</v>
      </c>
      <c r="S96" s="156">
        <v>0</v>
      </c>
      <c r="T96" s="157">
        <f t="shared" si="3"/>
        <v>0</v>
      </c>
      <c r="AR96" s="17" t="s">
        <v>842</v>
      </c>
      <c r="AT96" s="17" t="s">
        <v>202</v>
      </c>
      <c r="AU96" s="17" t="s">
        <v>84</v>
      </c>
      <c r="AY96" s="17" t="s">
        <v>198</v>
      </c>
      <c r="BE96" s="158">
        <f t="shared" si="4"/>
        <v>0</v>
      </c>
      <c r="BF96" s="158">
        <f t="shared" si="5"/>
        <v>0</v>
      </c>
      <c r="BG96" s="158">
        <f t="shared" si="6"/>
        <v>0</v>
      </c>
      <c r="BH96" s="158">
        <f t="shared" si="7"/>
        <v>0</v>
      </c>
      <c r="BI96" s="158">
        <f t="shared" si="8"/>
        <v>0</v>
      </c>
      <c r="BJ96" s="17" t="s">
        <v>82</v>
      </c>
      <c r="BK96" s="158">
        <f t="shared" si="9"/>
        <v>0</v>
      </c>
      <c r="BL96" s="17" t="s">
        <v>842</v>
      </c>
      <c r="BM96" s="17" t="s">
        <v>858</v>
      </c>
    </row>
    <row r="97" spans="2:65" s="1" customFormat="1" ht="16.5" customHeight="1">
      <c r="B97" s="146"/>
      <c r="C97" s="147" t="s">
        <v>239</v>
      </c>
      <c r="D97" s="147" t="s">
        <v>202</v>
      </c>
      <c r="E97" s="148" t="s">
        <v>859</v>
      </c>
      <c r="F97" s="149" t="s">
        <v>860</v>
      </c>
      <c r="G97" s="150" t="s">
        <v>841</v>
      </c>
      <c r="H97" s="151">
        <v>1</v>
      </c>
      <c r="I97" s="152"/>
      <c r="J97" s="153">
        <f t="shared" si="0"/>
        <v>0</v>
      </c>
      <c r="K97" s="149" t="s">
        <v>1</v>
      </c>
      <c r="L97" s="31"/>
      <c r="M97" s="154" t="s">
        <v>1</v>
      </c>
      <c r="N97" s="155" t="s">
        <v>46</v>
      </c>
      <c r="O97" s="50"/>
      <c r="P97" s="156">
        <f t="shared" si="1"/>
        <v>0</v>
      </c>
      <c r="Q97" s="156">
        <v>0</v>
      </c>
      <c r="R97" s="156">
        <f t="shared" si="2"/>
        <v>0</v>
      </c>
      <c r="S97" s="156">
        <v>0</v>
      </c>
      <c r="T97" s="157">
        <f t="shared" si="3"/>
        <v>0</v>
      </c>
      <c r="AR97" s="17" t="s">
        <v>842</v>
      </c>
      <c r="AT97" s="17" t="s">
        <v>202</v>
      </c>
      <c r="AU97" s="17" t="s">
        <v>84</v>
      </c>
      <c r="AY97" s="17" t="s">
        <v>198</v>
      </c>
      <c r="BE97" s="158">
        <f t="shared" si="4"/>
        <v>0</v>
      </c>
      <c r="BF97" s="158">
        <f t="shared" si="5"/>
        <v>0</v>
      </c>
      <c r="BG97" s="158">
        <f t="shared" si="6"/>
        <v>0</v>
      </c>
      <c r="BH97" s="158">
        <f t="shared" si="7"/>
        <v>0</v>
      </c>
      <c r="BI97" s="158">
        <f t="shared" si="8"/>
        <v>0</v>
      </c>
      <c r="BJ97" s="17" t="s">
        <v>82</v>
      </c>
      <c r="BK97" s="158">
        <f t="shared" si="9"/>
        <v>0</v>
      </c>
      <c r="BL97" s="17" t="s">
        <v>842</v>
      </c>
      <c r="BM97" s="17" t="s">
        <v>861</v>
      </c>
    </row>
    <row r="98" spans="2:65" s="1" customFormat="1" ht="16.5" customHeight="1">
      <c r="B98" s="146"/>
      <c r="C98" s="147" t="s">
        <v>250</v>
      </c>
      <c r="D98" s="147" t="s">
        <v>202</v>
      </c>
      <c r="E98" s="148" t="s">
        <v>862</v>
      </c>
      <c r="F98" s="149" t="s">
        <v>863</v>
      </c>
      <c r="G98" s="150" t="s">
        <v>841</v>
      </c>
      <c r="H98" s="151">
        <v>1</v>
      </c>
      <c r="I98" s="152"/>
      <c r="J98" s="153">
        <f t="shared" si="0"/>
        <v>0</v>
      </c>
      <c r="K98" s="149" t="s">
        <v>1</v>
      </c>
      <c r="L98" s="31"/>
      <c r="M98" s="154" t="s">
        <v>1</v>
      </c>
      <c r="N98" s="155" t="s">
        <v>46</v>
      </c>
      <c r="O98" s="50"/>
      <c r="P98" s="156">
        <f t="shared" si="1"/>
        <v>0</v>
      </c>
      <c r="Q98" s="156">
        <v>0</v>
      </c>
      <c r="R98" s="156">
        <f t="shared" si="2"/>
        <v>0</v>
      </c>
      <c r="S98" s="156">
        <v>0</v>
      </c>
      <c r="T98" s="157">
        <f t="shared" si="3"/>
        <v>0</v>
      </c>
      <c r="AR98" s="17" t="s">
        <v>842</v>
      </c>
      <c r="AT98" s="17" t="s">
        <v>202</v>
      </c>
      <c r="AU98" s="17" t="s">
        <v>84</v>
      </c>
      <c r="AY98" s="17" t="s">
        <v>198</v>
      </c>
      <c r="BE98" s="158">
        <f t="shared" si="4"/>
        <v>0</v>
      </c>
      <c r="BF98" s="158">
        <f t="shared" si="5"/>
        <v>0</v>
      </c>
      <c r="BG98" s="158">
        <f t="shared" si="6"/>
        <v>0</v>
      </c>
      <c r="BH98" s="158">
        <f t="shared" si="7"/>
        <v>0</v>
      </c>
      <c r="BI98" s="158">
        <f t="shared" si="8"/>
        <v>0</v>
      </c>
      <c r="BJ98" s="17" t="s">
        <v>82</v>
      </c>
      <c r="BK98" s="158">
        <f t="shared" si="9"/>
        <v>0</v>
      </c>
      <c r="BL98" s="17" t="s">
        <v>842</v>
      </c>
      <c r="BM98" s="17" t="s">
        <v>864</v>
      </c>
    </row>
    <row r="99" spans="2:65" s="1" customFormat="1" ht="16.5" customHeight="1">
      <c r="B99" s="146"/>
      <c r="C99" s="147" t="s">
        <v>263</v>
      </c>
      <c r="D99" s="147" t="s">
        <v>202</v>
      </c>
      <c r="E99" s="148" t="s">
        <v>865</v>
      </c>
      <c r="F99" s="149" t="s">
        <v>866</v>
      </c>
      <c r="G99" s="150" t="s">
        <v>841</v>
      </c>
      <c r="H99" s="151">
        <v>1</v>
      </c>
      <c r="I99" s="152"/>
      <c r="J99" s="153">
        <f t="shared" si="0"/>
        <v>0</v>
      </c>
      <c r="K99" s="149" t="s">
        <v>1</v>
      </c>
      <c r="L99" s="31"/>
      <c r="M99" s="154" t="s">
        <v>1</v>
      </c>
      <c r="N99" s="155" t="s">
        <v>46</v>
      </c>
      <c r="O99" s="50"/>
      <c r="P99" s="156">
        <f t="shared" si="1"/>
        <v>0</v>
      </c>
      <c r="Q99" s="156">
        <v>0</v>
      </c>
      <c r="R99" s="156">
        <f t="shared" si="2"/>
        <v>0</v>
      </c>
      <c r="S99" s="156">
        <v>0</v>
      </c>
      <c r="T99" s="157">
        <f t="shared" si="3"/>
        <v>0</v>
      </c>
      <c r="AR99" s="17" t="s">
        <v>842</v>
      </c>
      <c r="AT99" s="17" t="s">
        <v>202</v>
      </c>
      <c r="AU99" s="17" t="s">
        <v>84</v>
      </c>
      <c r="AY99" s="17" t="s">
        <v>198</v>
      </c>
      <c r="BE99" s="158">
        <f t="shared" si="4"/>
        <v>0</v>
      </c>
      <c r="BF99" s="158">
        <f t="shared" si="5"/>
        <v>0</v>
      </c>
      <c r="BG99" s="158">
        <f t="shared" si="6"/>
        <v>0</v>
      </c>
      <c r="BH99" s="158">
        <f t="shared" si="7"/>
        <v>0</v>
      </c>
      <c r="BI99" s="158">
        <f t="shared" si="8"/>
        <v>0</v>
      </c>
      <c r="BJ99" s="17" t="s">
        <v>82</v>
      </c>
      <c r="BK99" s="158">
        <f t="shared" si="9"/>
        <v>0</v>
      </c>
      <c r="BL99" s="17" t="s">
        <v>842</v>
      </c>
      <c r="BM99" s="17" t="s">
        <v>867</v>
      </c>
    </row>
    <row r="100" spans="2:65" s="1" customFormat="1" ht="22.5" customHeight="1">
      <c r="B100" s="146"/>
      <c r="C100" s="147" t="s">
        <v>268</v>
      </c>
      <c r="D100" s="147" t="s">
        <v>202</v>
      </c>
      <c r="E100" s="148" t="s">
        <v>868</v>
      </c>
      <c r="F100" s="149" t="s">
        <v>869</v>
      </c>
      <c r="G100" s="150" t="s">
        <v>841</v>
      </c>
      <c r="H100" s="151">
        <v>1</v>
      </c>
      <c r="I100" s="152"/>
      <c r="J100" s="153">
        <f t="shared" si="0"/>
        <v>0</v>
      </c>
      <c r="K100" s="149" t="s">
        <v>1</v>
      </c>
      <c r="L100" s="31"/>
      <c r="M100" s="154" t="s">
        <v>1</v>
      </c>
      <c r="N100" s="155" t="s">
        <v>46</v>
      </c>
      <c r="O100" s="50"/>
      <c r="P100" s="156">
        <f t="shared" si="1"/>
        <v>0</v>
      </c>
      <c r="Q100" s="156">
        <v>0</v>
      </c>
      <c r="R100" s="156">
        <f t="shared" si="2"/>
        <v>0</v>
      </c>
      <c r="S100" s="156">
        <v>0</v>
      </c>
      <c r="T100" s="157">
        <f t="shared" si="3"/>
        <v>0</v>
      </c>
      <c r="AR100" s="17" t="s">
        <v>842</v>
      </c>
      <c r="AT100" s="17" t="s">
        <v>202</v>
      </c>
      <c r="AU100" s="17" t="s">
        <v>84</v>
      </c>
      <c r="AY100" s="17" t="s">
        <v>198</v>
      </c>
      <c r="BE100" s="158">
        <f t="shared" si="4"/>
        <v>0</v>
      </c>
      <c r="BF100" s="158">
        <f t="shared" si="5"/>
        <v>0</v>
      </c>
      <c r="BG100" s="158">
        <f t="shared" si="6"/>
        <v>0</v>
      </c>
      <c r="BH100" s="158">
        <f t="shared" si="7"/>
        <v>0</v>
      </c>
      <c r="BI100" s="158">
        <f t="shared" si="8"/>
        <v>0</v>
      </c>
      <c r="BJ100" s="17" t="s">
        <v>82</v>
      </c>
      <c r="BK100" s="158">
        <f t="shared" si="9"/>
        <v>0</v>
      </c>
      <c r="BL100" s="17" t="s">
        <v>842</v>
      </c>
      <c r="BM100" s="17" t="s">
        <v>870</v>
      </c>
    </row>
    <row r="101" spans="2:65" s="1" customFormat="1" ht="16.5" customHeight="1">
      <c r="B101" s="146"/>
      <c r="C101" s="147" t="s">
        <v>276</v>
      </c>
      <c r="D101" s="147" t="s">
        <v>202</v>
      </c>
      <c r="E101" s="148" t="s">
        <v>871</v>
      </c>
      <c r="F101" s="149" t="s">
        <v>872</v>
      </c>
      <c r="G101" s="150" t="s">
        <v>841</v>
      </c>
      <c r="H101" s="151">
        <v>1</v>
      </c>
      <c r="I101" s="152"/>
      <c r="J101" s="153">
        <f t="shared" si="0"/>
        <v>0</v>
      </c>
      <c r="K101" s="149" t="s">
        <v>1</v>
      </c>
      <c r="L101" s="31"/>
      <c r="M101" s="154" t="s">
        <v>1</v>
      </c>
      <c r="N101" s="155" t="s">
        <v>46</v>
      </c>
      <c r="O101" s="50"/>
      <c r="P101" s="156">
        <f t="shared" si="1"/>
        <v>0</v>
      </c>
      <c r="Q101" s="156">
        <v>0</v>
      </c>
      <c r="R101" s="156">
        <f t="shared" si="2"/>
        <v>0</v>
      </c>
      <c r="S101" s="156">
        <v>0</v>
      </c>
      <c r="T101" s="157">
        <f t="shared" si="3"/>
        <v>0</v>
      </c>
      <c r="AR101" s="17" t="s">
        <v>842</v>
      </c>
      <c r="AT101" s="17" t="s">
        <v>202</v>
      </c>
      <c r="AU101" s="17" t="s">
        <v>84</v>
      </c>
      <c r="AY101" s="17" t="s">
        <v>198</v>
      </c>
      <c r="BE101" s="158">
        <f t="shared" si="4"/>
        <v>0</v>
      </c>
      <c r="BF101" s="158">
        <f t="shared" si="5"/>
        <v>0</v>
      </c>
      <c r="BG101" s="158">
        <f t="shared" si="6"/>
        <v>0</v>
      </c>
      <c r="BH101" s="158">
        <f t="shared" si="7"/>
        <v>0</v>
      </c>
      <c r="BI101" s="158">
        <f t="shared" si="8"/>
        <v>0</v>
      </c>
      <c r="BJ101" s="17" t="s">
        <v>82</v>
      </c>
      <c r="BK101" s="158">
        <f t="shared" si="9"/>
        <v>0</v>
      </c>
      <c r="BL101" s="17" t="s">
        <v>842</v>
      </c>
      <c r="BM101" s="17" t="s">
        <v>873</v>
      </c>
    </row>
    <row r="102" spans="2:65" s="1" customFormat="1" ht="16.5" customHeight="1">
      <c r="B102" s="146"/>
      <c r="C102" s="147" t="s">
        <v>281</v>
      </c>
      <c r="D102" s="147" t="s">
        <v>202</v>
      </c>
      <c r="E102" s="148" t="s">
        <v>874</v>
      </c>
      <c r="F102" s="149" t="s">
        <v>875</v>
      </c>
      <c r="G102" s="150" t="s">
        <v>486</v>
      </c>
      <c r="H102" s="151">
        <v>3</v>
      </c>
      <c r="I102" s="152"/>
      <c r="J102" s="153">
        <f t="shared" si="0"/>
        <v>0</v>
      </c>
      <c r="K102" s="149" t="s">
        <v>1</v>
      </c>
      <c r="L102" s="31"/>
      <c r="M102" s="154" t="s">
        <v>1</v>
      </c>
      <c r="N102" s="155" t="s">
        <v>46</v>
      </c>
      <c r="O102" s="50"/>
      <c r="P102" s="156">
        <f t="shared" si="1"/>
        <v>0</v>
      </c>
      <c r="Q102" s="156">
        <v>0</v>
      </c>
      <c r="R102" s="156">
        <f t="shared" si="2"/>
        <v>0</v>
      </c>
      <c r="S102" s="156">
        <v>0</v>
      </c>
      <c r="T102" s="157">
        <f t="shared" si="3"/>
        <v>0</v>
      </c>
      <c r="AR102" s="17" t="s">
        <v>842</v>
      </c>
      <c r="AT102" s="17" t="s">
        <v>202</v>
      </c>
      <c r="AU102" s="17" t="s">
        <v>84</v>
      </c>
      <c r="AY102" s="17" t="s">
        <v>198</v>
      </c>
      <c r="BE102" s="158">
        <f t="shared" si="4"/>
        <v>0</v>
      </c>
      <c r="BF102" s="158">
        <f t="shared" si="5"/>
        <v>0</v>
      </c>
      <c r="BG102" s="158">
        <f t="shared" si="6"/>
        <v>0</v>
      </c>
      <c r="BH102" s="158">
        <f t="shared" si="7"/>
        <v>0</v>
      </c>
      <c r="BI102" s="158">
        <f t="shared" si="8"/>
        <v>0</v>
      </c>
      <c r="BJ102" s="17" t="s">
        <v>82</v>
      </c>
      <c r="BK102" s="158">
        <f t="shared" si="9"/>
        <v>0</v>
      </c>
      <c r="BL102" s="17" t="s">
        <v>842</v>
      </c>
      <c r="BM102" s="17" t="s">
        <v>876</v>
      </c>
    </row>
    <row r="103" spans="2:65" s="1" customFormat="1" ht="16.5" customHeight="1">
      <c r="B103" s="146"/>
      <c r="C103" s="147" t="s">
        <v>286</v>
      </c>
      <c r="D103" s="147" t="s">
        <v>202</v>
      </c>
      <c r="E103" s="148" t="s">
        <v>877</v>
      </c>
      <c r="F103" s="149" t="s">
        <v>878</v>
      </c>
      <c r="G103" s="150" t="s">
        <v>841</v>
      </c>
      <c r="H103" s="151">
        <v>1</v>
      </c>
      <c r="I103" s="152"/>
      <c r="J103" s="153">
        <f t="shared" si="0"/>
        <v>0</v>
      </c>
      <c r="K103" s="149" t="s">
        <v>1</v>
      </c>
      <c r="L103" s="31"/>
      <c r="M103" s="154" t="s">
        <v>1</v>
      </c>
      <c r="N103" s="155" t="s">
        <v>46</v>
      </c>
      <c r="O103" s="50"/>
      <c r="P103" s="156">
        <f t="shared" si="1"/>
        <v>0</v>
      </c>
      <c r="Q103" s="156">
        <v>0</v>
      </c>
      <c r="R103" s="156">
        <f t="shared" si="2"/>
        <v>0</v>
      </c>
      <c r="S103" s="156">
        <v>0</v>
      </c>
      <c r="T103" s="157">
        <f t="shared" si="3"/>
        <v>0</v>
      </c>
      <c r="AR103" s="17" t="s">
        <v>842</v>
      </c>
      <c r="AT103" s="17" t="s">
        <v>202</v>
      </c>
      <c r="AU103" s="17" t="s">
        <v>84</v>
      </c>
      <c r="AY103" s="17" t="s">
        <v>198</v>
      </c>
      <c r="BE103" s="158">
        <f t="shared" si="4"/>
        <v>0</v>
      </c>
      <c r="BF103" s="158">
        <f t="shared" si="5"/>
        <v>0</v>
      </c>
      <c r="BG103" s="158">
        <f t="shared" si="6"/>
        <v>0</v>
      </c>
      <c r="BH103" s="158">
        <f t="shared" si="7"/>
        <v>0</v>
      </c>
      <c r="BI103" s="158">
        <f t="shared" si="8"/>
        <v>0</v>
      </c>
      <c r="BJ103" s="17" t="s">
        <v>82</v>
      </c>
      <c r="BK103" s="158">
        <f t="shared" si="9"/>
        <v>0</v>
      </c>
      <c r="BL103" s="17" t="s">
        <v>842</v>
      </c>
      <c r="BM103" s="17" t="s">
        <v>879</v>
      </c>
    </row>
    <row r="104" spans="2:65" s="1" customFormat="1" ht="16.5" customHeight="1">
      <c r="B104" s="146"/>
      <c r="C104" s="147" t="s">
        <v>291</v>
      </c>
      <c r="D104" s="147" t="s">
        <v>202</v>
      </c>
      <c r="E104" s="148" t="s">
        <v>880</v>
      </c>
      <c r="F104" s="149" t="s">
        <v>881</v>
      </c>
      <c r="G104" s="150" t="s">
        <v>841</v>
      </c>
      <c r="H104" s="151">
        <v>1</v>
      </c>
      <c r="I104" s="152"/>
      <c r="J104" s="153">
        <f t="shared" si="0"/>
        <v>0</v>
      </c>
      <c r="K104" s="149" t="s">
        <v>1</v>
      </c>
      <c r="L104" s="31"/>
      <c r="M104" s="154" t="s">
        <v>1</v>
      </c>
      <c r="N104" s="155" t="s">
        <v>46</v>
      </c>
      <c r="O104" s="50"/>
      <c r="P104" s="156">
        <f t="shared" si="1"/>
        <v>0</v>
      </c>
      <c r="Q104" s="156">
        <v>0</v>
      </c>
      <c r="R104" s="156">
        <f t="shared" si="2"/>
        <v>0</v>
      </c>
      <c r="S104" s="156">
        <v>0</v>
      </c>
      <c r="T104" s="157">
        <f t="shared" si="3"/>
        <v>0</v>
      </c>
      <c r="AR104" s="17" t="s">
        <v>842</v>
      </c>
      <c r="AT104" s="17" t="s">
        <v>202</v>
      </c>
      <c r="AU104" s="17" t="s">
        <v>84</v>
      </c>
      <c r="AY104" s="17" t="s">
        <v>198</v>
      </c>
      <c r="BE104" s="158">
        <f t="shared" si="4"/>
        <v>0</v>
      </c>
      <c r="BF104" s="158">
        <f t="shared" si="5"/>
        <v>0</v>
      </c>
      <c r="BG104" s="158">
        <f t="shared" si="6"/>
        <v>0</v>
      </c>
      <c r="BH104" s="158">
        <f t="shared" si="7"/>
        <v>0</v>
      </c>
      <c r="BI104" s="158">
        <f t="shared" si="8"/>
        <v>0</v>
      </c>
      <c r="BJ104" s="17" t="s">
        <v>82</v>
      </c>
      <c r="BK104" s="158">
        <f t="shared" si="9"/>
        <v>0</v>
      </c>
      <c r="BL104" s="17" t="s">
        <v>842</v>
      </c>
      <c r="BM104" s="17" t="s">
        <v>882</v>
      </c>
    </row>
    <row r="105" spans="2:65" s="1" customFormat="1" ht="16.5" customHeight="1">
      <c r="B105" s="146"/>
      <c r="C105" s="147" t="s">
        <v>8</v>
      </c>
      <c r="D105" s="147" t="s">
        <v>202</v>
      </c>
      <c r="E105" s="148" t="s">
        <v>883</v>
      </c>
      <c r="F105" s="149" t="s">
        <v>884</v>
      </c>
      <c r="G105" s="150" t="s">
        <v>841</v>
      </c>
      <c r="H105" s="151">
        <v>1</v>
      </c>
      <c r="I105" s="152"/>
      <c r="J105" s="153">
        <f t="shared" si="0"/>
        <v>0</v>
      </c>
      <c r="K105" s="149" t="s">
        <v>1</v>
      </c>
      <c r="L105" s="31"/>
      <c r="M105" s="154" t="s">
        <v>1</v>
      </c>
      <c r="N105" s="155" t="s">
        <v>46</v>
      </c>
      <c r="O105" s="50"/>
      <c r="P105" s="156">
        <f t="shared" si="1"/>
        <v>0</v>
      </c>
      <c r="Q105" s="156">
        <v>0</v>
      </c>
      <c r="R105" s="156">
        <f t="shared" si="2"/>
        <v>0</v>
      </c>
      <c r="S105" s="156">
        <v>0</v>
      </c>
      <c r="T105" s="157">
        <f t="shared" si="3"/>
        <v>0</v>
      </c>
      <c r="AR105" s="17" t="s">
        <v>842</v>
      </c>
      <c r="AT105" s="17" t="s">
        <v>202</v>
      </c>
      <c r="AU105" s="17" t="s">
        <v>84</v>
      </c>
      <c r="AY105" s="17" t="s">
        <v>198</v>
      </c>
      <c r="BE105" s="158">
        <f t="shared" si="4"/>
        <v>0</v>
      </c>
      <c r="BF105" s="158">
        <f t="shared" si="5"/>
        <v>0</v>
      </c>
      <c r="BG105" s="158">
        <f t="shared" si="6"/>
        <v>0</v>
      </c>
      <c r="BH105" s="158">
        <f t="shared" si="7"/>
        <v>0</v>
      </c>
      <c r="BI105" s="158">
        <f t="shared" si="8"/>
        <v>0</v>
      </c>
      <c r="BJ105" s="17" t="s">
        <v>82</v>
      </c>
      <c r="BK105" s="158">
        <f t="shared" si="9"/>
        <v>0</v>
      </c>
      <c r="BL105" s="17" t="s">
        <v>842</v>
      </c>
      <c r="BM105" s="17" t="s">
        <v>885</v>
      </c>
    </row>
    <row r="106" spans="2:65" s="1" customFormat="1" ht="16.5" customHeight="1">
      <c r="B106" s="146"/>
      <c r="C106" s="147" t="s">
        <v>301</v>
      </c>
      <c r="D106" s="147" t="s">
        <v>202</v>
      </c>
      <c r="E106" s="148" t="s">
        <v>886</v>
      </c>
      <c r="F106" s="149" t="s">
        <v>887</v>
      </c>
      <c r="G106" s="150" t="s">
        <v>841</v>
      </c>
      <c r="H106" s="151">
        <v>1</v>
      </c>
      <c r="I106" s="152"/>
      <c r="J106" s="153">
        <f t="shared" si="0"/>
        <v>0</v>
      </c>
      <c r="K106" s="149" t="s">
        <v>1</v>
      </c>
      <c r="L106" s="31"/>
      <c r="M106" s="154" t="s">
        <v>1</v>
      </c>
      <c r="N106" s="155" t="s">
        <v>46</v>
      </c>
      <c r="O106" s="50"/>
      <c r="P106" s="156">
        <f t="shared" si="1"/>
        <v>0</v>
      </c>
      <c r="Q106" s="156">
        <v>0</v>
      </c>
      <c r="R106" s="156">
        <f t="shared" si="2"/>
        <v>0</v>
      </c>
      <c r="S106" s="156">
        <v>0</v>
      </c>
      <c r="T106" s="157">
        <f t="shared" si="3"/>
        <v>0</v>
      </c>
      <c r="AR106" s="17" t="s">
        <v>842</v>
      </c>
      <c r="AT106" s="17" t="s">
        <v>202</v>
      </c>
      <c r="AU106" s="17" t="s">
        <v>84</v>
      </c>
      <c r="AY106" s="17" t="s">
        <v>198</v>
      </c>
      <c r="BE106" s="158">
        <f t="shared" si="4"/>
        <v>0</v>
      </c>
      <c r="BF106" s="158">
        <f t="shared" si="5"/>
        <v>0</v>
      </c>
      <c r="BG106" s="158">
        <f t="shared" si="6"/>
        <v>0</v>
      </c>
      <c r="BH106" s="158">
        <f t="shared" si="7"/>
        <v>0</v>
      </c>
      <c r="BI106" s="158">
        <f t="shared" si="8"/>
        <v>0</v>
      </c>
      <c r="BJ106" s="17" t="s">
        <v>82</v>
      </c>
      <c r="BK106" s="158">
        <f t="shared" si="9"/>
        <v>0</v>
      </c>
      <c r="BL106" s="17" t="s">
        <v>842</v>
      </c>
      <c r="BM106" s="17" t="s">
        <v>888</v>
      </c>
    </row>
    <row r="107" spans="2:65" s="1" customFormat="1" ht="16.5" customHeight="1">
      <c r="B107" s="146"/>
      <c r="C107" s="147" t="s">
        <v>306</v>
      </c>
      <c r="D107" s="147" t="s">
        <v>202</v>
      </c>
      <c r="E107" s="148" t="s">
        <v>889</v>
      </c>
      <c r="F107" s="149" t="s">
        <v>890</v>
      </c>
      <c r="G107" s="150" t="s">
        <v>841</v>
      </c>
      <c r="H107" s="151">
        <v>1</v>
      </c>
      <c r="I107" s="152"/>
      <c r="J107" s="153">
        <f t="shared" si="0"/>
        <v>0</v>
      </c>
      <c r="K107" s="149" t="s">
        <v>1</v>
      </c>
      <c r="L107" s="31"/>
      <c r="M107" s="154" t="s">
        <v>1</v>
      </c>
      <c r="N107" s="155" t="s">
        <v>46</v>
      </c>
      <c r="O107" s="50"/>
      <c r="P107" s="156">
        <f t="shared" si="1"/>
        <v>0</v>
      </c>
      <c r="Q107" s="156">
        <v>0</v>
      </c>
      <c r="R107" s="156">
        <f t="shared" si="2"/>
        <v>0</v>
      </c>
      <c r="S107" s="156">
        <v>0</v>
      </c>
      <c r="T107" s="157">
        <f t="shared" si="3"/>
        <v>0</v>
      </c>
      <c r="AR107" s="17" t="s">
        <v>842</v>
      </c>
      <c r="AT107" s="17" t="s">
        <v>202</v>
      </c>
      <c r="AU107" s="17" t="s">
        <v>84</v>
      </c>
      <c r="AY107" s="17" t="s">
        <v>198</v>
      </c>
      <c r="BE107" s="158">
        <f t="shared" si="4"/>
        <v>0</v>
      </c>
      <c r="BF107" s="158">
        <f t="shared" si="5"/>
        <v>0</v>
      </c>
      <c r="BG107" s="158">
        <f t="shared" si="6"/>
        <v>0</v>
      </c>
      <c r="BH107" s="158">
        <f t="shared" si="7"/>
        <v>0</v>
      </c>
      <c r="BI107" s="158">
        <f t="shared" si="8"/>
        <v>0</v>
      </c>
      <c r="BJ107" s="17" t="s">
        <v>82</v>
      </c>
      <c r="BK107" s="158">
        <f t="shared" si="9"/>
        <v>0</v>
      </c>
      <c r="BL107" s="17" t="s">
        <v>842</v>
      </c>
      <c r="BM107" s="17" t="s">
        <v>891</v>
      </c>
    </row>
    <row r="108" spans="2:65" s="11" customFormat="1" ht="22.9" customHeight="1">
      <c r="B108" s="133"/>
      <c r="D108" s="134" t="s">
        <v>74</v>
      </c>
      <c r="E108" s="144" t="s">
        <v>892</v>
      </c>
      <c r="F108" s="144" t="s">
        <v>893</v>
      </c>
      <c r="I108" s="136"/>
      <c r="J108" s="145">
        <f>BK108</f>
        <v>0</v>
      </c>
      <c r="L108" s="133"/>
      <c r="M108" s="138"/>
      <c r="N108" s="139"/>
      <c r="O108" s="139"/>
      <c r="P108" s="140">
        <f>SUM(P109:P113)</f>
        <v>0</v>
      </c>
      <c r="Q108" s="139"/>
      <c r="R108" s="140">
        <f>SUM(R109:R113)</f>
        <v>0</v>
      </c>
      <c r="S108" s="139"/>
      <c r="T108" s="141">
        <f>SUM(T109:T113)</f>
        <v>0</v>
      </c>
      <c r="AR108" s="134" t="s">
        <v>103</v>
      </c>
      <c r="AT108" s="142" t="s">
        <v>74</v>
      </c>
      <c r="AU108" s="142" t="s">
        <v>82</v>
      </c>
      <c r="AY108" s="134" t="s">
        <v>198</v>
      </c>
      <c r="BK108" s="143">
        <f>SUM(BK109:BK113)</f>
        <v>0</v>
      </c>
    </row>
    <row r="109" spans="2:65" s="1" customFormat="1" ht="16.5" customHeight="1">
      <c r="B109" s="146"/>
      <c r="C109" s="147" t="s">
        <v>312</v>
      </c>
      <c r="D109" s="147" t="s">
        <v>202</v>
      </c>
      <c r="E109" s="148" t="s">
        <v>894</v>
      </c>
      <c r="F109" s="149" t="s">
        <v>895</v>
      </c>
      <c r="G109" s="150" t="s">
        <v>841</v>
      </c>
      <c r="H109" s="151">
        <v>1</v>
      </c>
      <c r="I109" s="152"/>
      <c r="J109" s="153">
        <f>ROUND(I109*H109,2)</f>
        <v>0</v>
      </c>
      <c r="K109" s="149" t="s">
        <v>1</v>
      </c>
      <c r="L109" s="31"/>
      <c r="M109" s="154" t="s">
        <v>1</v>
      </c>
      <c r="N109" s="155" t="s">
        <v>46</v>
      </c>
      <c r="O109" s="50"/>
      <c r="P109" s="156">
        <f>O109*H109</f>
        <v>0</v>
      </c>
      <c r="Q109" s="156">
        <v>0</v>
      </c>
      <c r="R109" s="156">
        <f>Q109*H109</f>
        <v>0</v>
      </c>
      <c r="S109" s="156">
        <v>0</v>
      </c>
      <c r="T109" s="157">
        <f>S109*H109</f>
        <v>0</v>
      </c>
      <c r="AR109" s="17" t="s">
        <v>896</v>
      </c>
      <c r="AT109" s="17" t="s">
        <v>202</v>
      </c>
      <c r="AU109" s="17" t="s">
        <v>84</v>
      </c>
      <c r="AY109" s="17" t="s">
        <v>198</v>
      </c>
      <c r="BE109" s="158">
        <f>IF(N109="základní",J109,0)</f>
        <v>0</v>
      </c>
      <c r="BF109" s="158">
        <f>IF(N109="snížená",J109,0)</f>
        <v>0</v>
      </c>
      <c r="BG109" s="158">
        <f>IF(N109="zákl. přenesená",J109,0)</f>
        <v>0</v>
      </c>
      <c r="BH109" s="158">
        <f>IF(N109="sníž. přenesená",J109,0)</f>
        <v>0</v>
      </c>
      <c r="BI109" s="158">
        <f>IF(N109="nulová",J109,0)</f>
        <v>0</v>
      </c>
      <c r="BJ109" s="17" t="s">
        <v>82</v>
      </c>
      <c r="BK109" s="158">
        <f>ROUND(I109*H109,2)</f>
        <v>0</v>
      </c>
      <c r="BL109" s="17" t="s">
        <v>896</v>
      </c>
      <c r="BM109" s="17" t="s">
        <v>897</v>
      </c>
    </row>
    <row r="110" spans="2:65" s="1" customFormat="1" ht="16.5" customHeight="1">
      <c r="B110" s="146"/>
      <c r="C110" s="147" t="s">
        <v>317</v>
      </c>
      <c r="D110" s="147" t="s">
        <v>202</v>
      </c>
      <c r="E110" s="148" t="s">
        <v>898</v>
      </c>
      <c r="F110" s="149" t="s">
        <v>899</v>
      </c>
      <c r="G110" s="150" t="s">
        <v>841</v>
      </c>
      <c r="H110" s="151">
        <v>1</v>
      </c>
      <c r="I110" s="152"/>
      <c r="J110" s="153">
        <f>ROUND(I110*H110,2)</f>
        <v>0</v>
      </c>
      <c r="K110" s="149" t="s">
        <v>1</v>
      </c>
      <c r="L110" s="31"/>
      <c r="M110" s="154" t="s">
        <v>1</v>
      </c>
      <c r="N110" s="155" t="s">
        <v>46</v>
      </c>
      <c r="O110" s="50"/>
      <c r="P110" s="156">
        <f>O110*H110</f>
        <v>0</v>
      </c>
      <c r="Q110" s="156">
        <v>0</v>
      </c>
      <c r="R110" s="156">
        <f>Q110*H110</f>
        <v>0</v>
      </c>
      <c r="S110" s="156">
        <v>0</v>
      </c>
      <c r="T110" s="157">
        <f>S110*H110</f>
        <v>0</v>
      </c>
      <c r="AR110" s="17" t="s">
        <v>896</v>
      </c>
      <c r="AT110" s="17" t="s">
        <v>202</v>
      </c>
      <c r="AU110" s="17" t="s">
        <v>84</v>
      </c>
      <c r="AY110" s="17" t="s">
        <v>198</v>
      </c>
      <c r="BE110" s="158">
        <f>IF(N110="základní",J110,0)</f>
        <v>0</v>
      </c>
      <c r="BF110" s="158">
        <f>IF(N110="snížená",J110,0)</f>
        <v>0</v>
      </c>
      <c r="BG110" s="158">
        <f>IF(N110="zákl. přenesená",J110,0)</f>
        <v>0</v>
      </c>
      <c r="BH110" s="158">
        <f>IF(N110="sníž. přenesená",J110,0)</f>
        <v>0</v>
      </c>
      <c r="BI110" s="158">
        <f>IF(N110="nulová",J110,0)</f>
        <v>0</v>
      </c>
      <c r="BJ110" s="17" t="s">
        <v>82</v>
      </c>
      <c r="BK110" s="158">
        <f>ROUND(I110*H110,2)</f>
        <v>0</v>
      </c>
      <c r="BL110" s="17" t="s">
        <v>896</v>
      </c>
      <c r="BM110" s="17" t="s">
        <v>900</v>
      </c>
    </row>
    <row r="111" spans="2:65" s="1" customFormat="1" ht="16.5" customHeight="1">
      <c r="B111" s="146"/>
      <c r="C111" s="147" t="s">
        <v>323</v>
      </c>
      <c r="D111" s="147" t="s">
        <v>202</v>
      </c>
      <c r="E111" s="148" t="s">
        <v>901</v>
      </c>
      <c r="F111" s="149" t="s">
        <v>902</v>
      </c>
      <c r="G111" s="150" t="s">
        <v>841</v>
      </c>
      <c r="H111" s="151">
        <v>1</v>
      </c>
      <c r="I111" s="152"/>
      <c r="J111" s="153">
        <f>ROUND(I111*H111,2)</f>
        <v>0</v>
      </c>
      <c r="K111" s="149" t="s">
        <v>1</v>
      </c>
      <c r="L111" s="31"/>
      <c r="M111" s="154" t="s">
        <v>1</v>
      </c>
      <c r="N111" s="155" t="s">
        <v>46</v>
      </c>
      <c r="O111" s="50"/>
      <c r="P111" s="156">
        <f>O111*H111</f>
        <v>0</v>
      </c>
      <c r="Q111" s="156">
        <v>0</v>
      </c>
      <c r="R111" s="156">
        <f>Q111*H111</f>
        <v>0</v>
      </c>
      <c r="S111" s="156">
        <v>0</v>
      </c>
      <c r="T111" s="157">
        <f>S111*H111</f>
        <v>0</v>
      </c>
      <c r="AR111" s="17" t="s">
        <v>896</v>
      </c>
      <c r="AT111" s="17" t="s">
        <v>202</v>
      </c>
      <c r="AU111" s="17" t="s">
        <v>84</v>
      </c>
      <c r="AY111" s="17" t="s">
        <v>198</v>
      </c>
      <c r="BE111" s="158">
        <f>IF(N111="základní",J111,0)</f>
        <v>0</v>
      </c>
      <c r="BF111" s="158">
        <f>IF(N111="snížená",J111,0)</f>
        <v>0</v>
      </c>
      <c r="BG111" s="158">
        <f>IF(N111="zákl. přenesená",J111,0)</f>
        <v>0</v>
      </c>
      <c r="BH111" s="158">
        <f>IF(N111="sníž. přenesená",J111,0)</f>
        <v>0</v>
      </c>
      <c r="BI111" s="158">
        <f>IF(N111="nulová",J111,0)</f>
        <v>0</v>
      </c>
      <c r="BJ111" s="17" t="s">
        <v>82</v>
      </c>
      <c r="BK111" s="158">
        <f>ROUND(I111*H111,2)</f>
        <v>0</v>
      </c>
      <c r="BL111" s="17" t="s">
        <v>896</v>
      </c>
      <c r="BM111" s="17" t="s">
        <v>903</v>
      </c>
    </row>
    <row r="112" spans="2:65" s="1" customFormat="1" ht="16.5" customHeight="1">
      <c r="B112" s="146"/>
      <c r="C112" s="147" t="s">
        <v>7</v>
      </c>
      <c r="D112" s="147" t="s">
        <v>202</v>
      </c>
      <c r="E112" s="148" t="s">
        <v>904</v>
      </c>
      <c r="F112" s="149" t="s">
        <v>905</v>
      </c>
      <c r="G112" s="150" t="s">
        <v>841</v>
      </c>
      <c r="H112" s="151">
        <v>1</v>
      </c>
      <c r="I112" s="152"/>
      <c r="J112" s="153">
        <f>ROUND(I112*H112,2)</f>
        <v>0</v>
      </c>
      <c r="K112" s="149" t="s">
        <v>1</v>
      </c>
      <c r="L112" s="31"/>
      <c r="M112" s="154" t="s">
        <v>1</v>
      </c>
      <c r="N112" s="155" t="s">
        <v>46</v>
      </c>
      <c r="O112" s="50"/>
      <c r="P112" s="156">
        <f>O112*H112</f>
        <v>0</v>
      </c>
      <c r="Q112" s="156">
        <v>0</v>
      </c>
      <c r="R112" s="156">
        <f>Q112*H112</f>
        <v>0</v>
      </c>
      <c r="S112" s="156">
        <v>0</v>
      </c>
      <c r="T112" s="157">
        <f>S112*H112</f>
        <v>0</v>
      </c>
      <c r="AR112" s="17" t="s">
        <v>896</v>
      </c>
      <c r="AT112" s="17" t="s">
        <v>202</v>
      </c>
      <c r="AU112" s="17" t="s">
        <v>84</v>
      </c>
      <c r="AY112" s="17" t="s">
        <v>198</v>
      </c>
      <c r="BE112" s="158">
        <f>IF(N112="základní",J112,0)</f>
        <v>0</v>
      </c>
      <c r="BF112" s="158">
        <f>IF(N112="snížená",J112,0)</f>
        <v>0</v>
      </c>
      <c r="BG112" s="158">
        <f>IF(N112="zákl. přenesená",J112,0)</f>
        <v>0</v>
      </c>
      <c r="BH112" s="158">
        <f>IF(N112="sníž. přenesená",J112,0)</f>
        <v>0</v>
      </c>
      <c r="BI112" s="158">
        <f>IF(N112="nulová",J112,0)</f>
        <v>0</v>
      </c>
      <c r="BJ112" s="17" t="s">
        <v>82</v>
      </c>
      <c r="BK112" s="158">
        <f>ROUND(I112*H112,2)</f>
        <v>0</v>
      </c>
      <c r="BL112" s="17" t="s">
        <v>896</v>
      </c>
      <c r="BM112" s="17" t="s">
        <v>906</v>
      </c>
    </row>
    <row r="113" spans="2:65" s="1" customFormat="1" ht="16.5" customHeight="1">
      <c r="B113" s="146"/>
      <c r="C113" s="147" t="s">
        <v>338</v>
      </c>
      <c r="D113" s="147" t="s">
        <v>202</v>
      </c>
      <c r="E113" s="148" t="s">
        <v>907</v>
      </c>
      <c r="F113" s="149" t="s">
        <v>908</v>
      </c>
      <c r="G113" s="150" t="s">
        <v>841</v>
      </c>
      <c r="H113" s="151">
        <v>1</v>
      </c>
      <c r="I113" s="152"/>
      <c r="J113" s="153">
        <f>ROUND(I113*H113,2)</f>
        <v>0</v>
      </c>
      <c r="K113" s="149" t="s">
        <v>1</v>
      </c>
      <c r="L113" s="31"/>
      <c r="M113" s="201" t="s">
        <v>1</v>
      </c>
      <c r="N113" s="202" t="s">
        <v>46</v>
      </c>
      <c r="O113" s="203"/>
      <c r="P113" s="204">
        <f>O113*H113</f>
        <v>0</v>
      </c>
      <c r="Q113" s="204">
        <v>0</v>
      </c>
      <c r="R113" s="204">
        <f>Q113*H113</f>
        <v>0</v>
      </c>
      <c r="S113" s="204">
        <v>0</v>
      </c>
      <c r="T113" s="205">
        <f>S113*H113</f>
        <v>0</v>
      </c>
      <c r="AR113" s="17" t="s">
        <v>896</v>
      </c>
      <c r="AT113" s="17" t="s">
        <v>202</v>
      </c>
      <c r="AU113" s="17" t="s">
        <v>84</v>
      </c>
      <c r="AY113" s="17" t="s">
        <v>198</v>
      </c>
      <c r="BE113" s="158">
        <f>IF(N113="základní",J113,0)</f>
        <v>0</v>
      </c>
      <c r="BF113" s="158">
        <f>IF(N113="snížená",J113,0)</f>
        <v>0</v>
      </c>
      <c r="BG113" s="158">
        <f>IF(N113="zákl. přenesená",J113,0)</f>
        <v>0</v>
      </c>
      <c r="BH113" s="158">
        <f>IF(N113="sníž. přenesená",J113,0)</f>
        <v>0</v>
      </c>
      <c r="BI113" s="158">
        <f>IF(N113="nulová",J113,0)</f>
        <v>0</v>
      </c>
      <c r="BJ113" s="17" t="s">
        <v>82</v>
      </c>
      <c r="BK113" s="158">
        <f>ROUND(I113*H113,2)</f>
        <v>0</v>
      </c>
      <c r="BL113" s="17" t="s">
        <v>896</v>
      </c>
      <c r="BM113" s="17" t="s">
        <v>909</v>
      </c>
    </row>
    <row r="114" spans="2:65" s="1" customFormat="1" ht="6.95" customHeight="1">
      <c r="B114" s="40"/>
      <c r="C114" s="41"/>
      <c r="D114" s="41"/>
      <c r="E114" s="41"/>
      <c r="F114" s="41"/>
      <c r="G114" s="41"/>
      <c r="H114" s="41"/>
      <c r="I114" s="108"/>
      <c r="J114" s="41"/>
      <c r="K114" s="41"/>
      <c r="L114" s="31"/>
    </row>
  </sheetData>
  <autoFilter ref="C87:K113" xr:uid="{00000000-0009-0000-0000-00000200000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433"/>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104</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910</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913</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ROUND(J115,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ROUND((SUM(BE115:BE432)),  2)</f>
        <v>0</v>
      </c>
      <c r="I37" s="100">
        <v>0.21</v>
      </c>
      <c r="J37" s="99">
        <f>ROUND(((SUM(BE115:BE432))*I37),  2)</f>
        <v>0</v>
      </c>
      <c r="L37" s="31"/>
    </row>
    <row r="38" spans="2:12" s="1" customFormat="1" ht="14.45" customHeight="1">
      <c r="B38" s="31"/>
      <c r="E38" s="26" t="s">
        <v>47</v>
      </c>
      <c r="F38" s="99">
        <f>ROUND((SUM(BF115:BF432)),  2)</f>
        <v>0</v>
      </c>
      <c r="I38" s="100">
        <v>0.15</v>
      </c>
      <c r="J38" s="99">
        <f>ROUND(((SUM(BF115:BF432))*I38),  2)</f>
        <v>0</v>
      </c>
      <c r="L38" s="31"/>
    </row>
    <row r="39" spans="2:12" s="1" customFormat="1" ht="14.45" hidden="1" customHeight="1">
      <c r="B39" s="31"/>
      <c r="E39" s="26" t="s">
        <v>48</v>
      </c>
      <c r="F39" s="99">
        <f>ROUND((SUM(BG115:BG432)),  2)</f>
        <v>0</v>
      </c>
      <c r="I39" s="100">
        <v>0.21</v>
      </c>
      <c r="J39" s="99">
        <f>0</f>
        <v>0</v>
      </c>
      <c r="L39" s="31"/>
    </row>
    <row r="40" spans="2:12" s="1" customFormat="1" ht="14.45" hidden="1" customHeight="1">
      <c r="B40" s="31"/>
      <c r="E40" s="26" t="s">
        <v>49</v>
      </c>
      <c r="F40" s="99">
        <f>ROUND((SUM(BH115:BH432)),  2)</f>
        <v>0</v>
      </c>
      <c r="I40" s="100">
        <v>0.15</v>
      </c>
      <c r="J40" s="99">
        <f>0</f>
        <v>0</v>
      </c>
      <c r="L40" s="31"/>
    </row>
    <row r="41" spans="2:12" s="1" customFormat="1" ht="14.45" hidden="1" customHeight="1">
      <c r="B41" s="31"/>
      <c r="E41" s="26" t="s">
        <v>50</v>
      </c>
      <c r="F41" s="99">
        <f>ROUND((SUM(BI115:BI432)),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910</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SO.102a.H - SO.102a.H - Komunikace II/332 - Krchleby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J115</f>
        <v>0</v>
      </c>
      <c r="L67" s="31"/>
      <c r="AU67" s="17" t="s">
        <v>157</v>
      </c>
    </row>
    <row r="68" spans="2:47" s="8" customFormat="1" ht="24.95" customHeight="1">
      <c r="B68" s="114"/>
      <c r="D68" s="115" t="s">
        <v>158</v>
      </c>
      <c r="E68" s="116"/>
      <c r="F68" s="116"/>
      <c r="G68" s="116"/>
      <c r="H68" s="116"/>
      <c r="I68" s="117"/>
      <c r="J68" s="118">
        <f>J116</f>
        <v>0</v>
      </c>
      <c r="L68" s="114"/>
    </row>
    <row r="69" spans="2:47" s="9" customFormat="1" ht="19.899999999999999" customHeight="1">
      <c r="B69" s="119"/>
      <c r="D69" s="120" t="s">
        <v>159</v>
      </c>
      <c r="E69" s="121"/>
      <c r="F69" s="121"/>
      <c r="G69" s="121"/>
      <c r="H69" s="121"/>
      <c r="I69" s="122"/>
      <c r="J69" s="123">
        <f>J117</f>
        <v>0</v>
      </c>
      <c r="L69" s="119"/>
    </row>
    <row r="70" spans="2:47" s="9" customFormat="1" ht="14.85" customHeight="1">
      <c r="B70" s="119"/>
      <c r="D70" s="120" t="s">
        <v>160</v>
      </c>
      <c r="E70" s="121"/>
      <c r="F70" s="121"/>
      <c r="G70" s="121"/>
      <c r="H70" s="121"/>
      <c r="I70" s="122"/>
      <c r="J70" s="123">
        <f>J118</f>
        <v>0</v>
      </c>
      <c r="L70" s="119"/>
    </row>
    <row r="71" spans="2:47" s="9" customFormat="1" ht="14.85" customHeight="1">
      <c r="B71" s="119"/>
      <c r="D71" s="120" t="s">
        <v>161</v>
      </c>
      <c r="E71" s="121"/>
      <c r="F71" s="121"/>
      <c r="G71" s="121"/>
      <c r="H71" s="121"/>
      <c r="I71" s="122"/>
      <c r="J71" s="123">
        <f>J141</f>
        <v>0</v>
      </c>
      <c r="L71" s="119"/>
    </row>
    <row r="72" spans="2:47" s="9" customFormat="1" ht="14.85" customHeight="1">
      <c r="B72" s="119"/>
      <c r="D72" s="120" t="s">
        <v>162</v>
      </c>
      <c r="E72" s="121"/>
      <c r="F72" s="121"/>
      <c r="G72" s="121"/>
      <c r="H72" s="121"/>
      <c r="I72" s="122"/>
      <c r="J72" s="123">
        <f>J155</f>
        <v>0</v>
      </c>
      <c r="L72" s="119"/>
    </row>
    <row r="73" spans="2:47" s="9" customFormat="1" ht="14.85" customHeight="1">
      <c r="B73" s="119"/>
      <c r="D73" s="120" t="s">
        <v>163</v>
      </c>
      <c r="E73" s="121"/>
      <c r="F73" s="121"/>
      <c r="G73" s="121"/>
      <c r="H73" s="121"/>
      <c r="I73" s="122"/>
      <c r="J73" s="123">
        <f>J188</f>
        <v>0</v>
      </c>
      <c r="L73" s="119"/>
    </row>
    <row r="74" spans="2:47" s="9" customFormat="1" ht="14.85" customHeight="1">
      <c r="B74" s="119"/>
      <c r="D74" s="120" t="s">
        <v>164</v>
      </c>
      <c r="E74" s="121"/>
      <c r="F74" s="121"/>
      <c r="G74" s="121"/>
      <c r="H74" s="121"/>
      <c r="I74" s="122"/>
      <c r="J74" s="123">
        <f>J199</f>
        <v>0</v>
      </c>
      <c r="L74" s="119"/>
    </row>
    <row r="75" spans="2:47" s="9" customFormat="1" ht="19.899999999999999" customHeight="1">
      <c r="B75" s="119"/>
      <c r="D75" s="120" t="s">
        <v>165</v>
      </c>
      <c r="E75" s="121"/>
      <c r="F75" s="121"/>
      <c r="G75" s="121"/>
      <c r="H75" s="121"/>
      <c r="I75" s="122"/>
      <c r="J75" s="123">
        <f>J223</f>
        <v>0</v>
      </c>
      <c r="L75" s="119"/>
    </row>
    <row r="76" spans="2:47" s="9" customFormat="1" ht="14.85" customHeight="1">
      <c r="B76" s="119"/>
      <c r="D76" s="120" t="s">
        <v>166</v>
      </c>
      <c r="E76" s="121"/>
      <c r="F76" s="121"/>
      <c r="G76" s="121"/>
      <c r="H76" s="121"/>
      <c r="I76" s="122"/>
      <c r="J76" s="123">
        <f>J224</f>
        <v>0</v>
      </c>
      <c r="L76" s="119"/>
    </row>
    <row r="77" spans="2:47" s="9" customFormat="1" ht="14.85" customHeight="1">
      <c r="B77" s="119"/>
      <c r="D77" s="120" t="s">
        <v>167</v>
      </c>
      <c r="E77" s="121"/>
      <c r="F77" s="121"/>
      <c r="G77" s="121"/>
      <c r="H77" s="121"/>
      <c r="I77" s="122"/>
      <c r="J77" s="123">
        <f>J234</f>
        <v>0</v>
      </c>
      <c r="L77" s="119"/>
    </row>
    <row r="78" spans="2:47" s="9" customFormat="1" ht="14.85" customHeight="1">
      <c r="B78" s="119"/>
      <c r="D78" s="120" t="s">
        <v>914</v>
      </c>
      <c r="E78" s="121"/>
      <c r="F78" s="121"/>
      <c r="G78" s="121"/>
      <c r="H78" s="121"/>
      <c r="I78" s="122"/>
      <c r="J78" s="123">
        <f>J249</f>
        <v>0</v>
      </c>
      <c r="L78" s="119"/>
    </row>
    <row r="79" spans="2:47" s="9" customFormat="1" ht="19.899999999999999" customHeight="1">
      <c r="B79" s="119"/>
      <c r="D79" s="120" t="s">
        <v>170</v>
      </c>
      <c r="E79" s="121"/>
      <c r="F79" s="121"/>
      <c r="G79" s="121"/>
      <c r="H79" s="121"/>
      <c r="I79" s="122"/>
      <c r="J79" s="123">
        <f>J254</f>
        <v>0</v>
      </c>
      <c r="L79" s="119"/>
    </row>
    <row r="80" spans="2:47" s="9" customFormat="1" ht="14.85" customHeight="1">
      <c r="B80" s="119"/>
      <c r="D80" s="120" t="s">
        <v>171</v>
      </c>
      <c r="E80" s="121"/>
      <c r="F80" s="121"/>
      <c r="G80" s="121"/>
      <c r="H80" s="121"/>
      <c r="I80" s="122"/>
      <c r="J80" s="123">
        <f>J255</f>
        <v>0</v>
      </c>
      <c r="L80" s="119"/>
    </row>
    <row r="81" spans="2:12" s="9" customFormat="1" ht="14.85" customHeight="1">
      <c r="B81" s="119"/>
      <c r="D81" s="120" t="s">
        <v>172</v>
      </c>
      <c r="E81" s="121"/>
      <c r="F81" s="121"/>
      <c r="G81" s="121"/>
      <c r="H81" s="121"/>
      <c r="I81" s="122"/>
      <c r="J81" s="123">
        <f>J257</f>
        <v>0</v>
      </c>
      <c r="L81" s="119"/>
    </row>
    <row r="82" spans="2:12" s="9" customFormat="1" ht="14.85" customHeight="1">
      <c r="B82" s="119"/>
      <c r="D82" s="120" t="s">
        <v>173</v>
      </c>
      <c r="E82" s="121"/>
      <c r="F82" s="121"/>
      <c r="G82" s="121"/>
      <c r="H82" s="121"/>
      <c r="I82" s="122"/>
      <c r="J82" s="123">
        <f>J288</f>
        <v>0</v>
      </c>
      <c r="L82" s="119"/>
    </row>
    <row r="83" spans="2:12" s="9" customFormat="1" ht="14.85" customHeight="1">
      <c r="B83" s="119"/>
      <c r="D83" s="120" t="s">
        <v>174</v>
      </c>
      <c r="E83" s="121"/>
      <c r="F83" s="121"/>
      <c r="G83" s="121"/>
      <c r="H83" s="121"/>
      <c r="I83" s="122"/>
      <c r="J83" s="123">
        <f>J297</f>
        <v>0</v>
      </c>
      <c r="L83" s="119"/>
    </row>
    <row r="84" spans="2:12" s="9" customFormat="1" ht="19.899999999999999" customHeight="1">
      <c r="B84" s="119"/>
      <c r="D84" s="120" t="s">
        <v>175</v>
      </c>
      <c r="E84" s="121"/>
      <c r="F84" s="121"/>
      <c r="G84" s="121"/>
      <c r="H84" s="121"/>
      <c r="I84" s="122"/>
      <c r="J84" s="123">
        <f>J316</f>
        <v>0</v>
      </c>
      <c r="L84" s="119"/>
    </row>
    <row r="85" spans="2:12" s="9" customFormat="1" ht="14.85" customHeight="1">
      <c r="B85" s="119"/>
      <c r="D85" s="120" t="s">
        <v>176</v>
      </c>
      <c r="E85" s="121"/>
      <c r="F85" s="121"/>
      <c r="G85" s="121"/>
      <c r="H85" s="121"/>
      <c r="I85" s="122"/>
      <c r="J85" s="123">
        <f>J317</f>
        <v>0</v>
      </c>
      <c r="L85" s="119"/>
    </row>
    <row r="86" spans="2:12" s="9" customFormat="1" ht="14.85" customHeight="1">
      <c r="B86" s="119"/>
      <c r="D86" s="120" t="s">
        <v>177</v>
      </c>
      <c r="E86" s="121"/>
      <c r="F86" s="121"/>
      <c r="G86" s="121"/>
      <c r="H86" s="121"/>
      <c r="I86" s="122"/>
      <c r="J86" s="123">
        <f>J333</f>
        <v>0</v>
      </c>
      <c r="L86" s="119"/>
    </row>
    <row r="87" spans="2:12" s="9" customFormat="1" ht="14.85" customHeight="1">
      <c r="B87" s="119"/>
      <c r="D87" s="120" t="s">
        <v>178</v>
      </c>
      <c r="E87" s="121"/>
      <c r="F87" s="121"/>
      <c r="G87" s="121"/>
      <c r="H87" s="121"/>
      <c r="I87" s="122"/>
      <c r="J87" s="123">
        <f>J340</f>
        <v>0</v>
      </c>
      <c r="L87" s="119"/>
    </row>
    <row r="88" spans="2:12" s="9" customFormat="1" ht="14.85" customHeight="1">
      <c r="B88" s="119"/>
      <c r="D88" s="120" t="s">
        <v>179</v>
      </c>
      <c r="E88" s="121"/>
      <c r="F88" s="121"/>
      <c r="G88" s="121"/>
      <c r="H88" s="121"/>
      <c r="I88" s="122"/>
      <c r="J88" s="123">
        <f>J359</f>
        <v>0</v>
      </c>
      <c r="L88" s="119"/>
    </row>
    <row r="89" spans="2:12" s="9" customFormat="1" ht="14.85" customHeight="1">
      <c r="B89" s="119"/>
      <c r="D89" s="120" t="s">
        <v>180</v>
      </c>
      <c r="E89" s="121"/>
      <c r="F89" s="121"/>
      <c r="G89" s="121"/>
      <c r="H89" s="121"/>
      <c r="I89" s="122"/>
      <c r="J89" s="123">
        <f>J367</f>
        <v>0</v>
      </c>
      <c r="L89" s="119"/>
    </row>
    <row r="90" spans="2:12" s="9" customFormat="1" ht="14.85" customHeight="1">
      <c r="B90" s="119"/>
      <c r="D90" s="120" t="s">
        <v>181</v>
      </c>
      <c r="E90" s="121"/>
      <c r="F90" s="121"/>
      <c r="G90" s="121"/>
      <c r="H90" s="121"/>
      <c r="I90" s="122"/>
      <c r="J90" s="123">
        <f>J410</f>
        <v>0</v>
      </c>
      <c r="L90" s="119"/>
    </row>
    <row r="91" spans="2:12" s="9" customFormat="1" ht="14.85" customHeight="1">
      <c r="B91" s="119"/>
      <c r="D91" s="120" t="s">
        <v>182</v>
      </c>
      <c r="E91" s="121"/>
      <c r="F91" s="121"/>
      <c r="G91" s="121"/>
      <c r="H91" s="121"/>
      <c r="I91" s="122"/>
      <c r="J91" s="123">
        <f>J428</f>
        <v>0</v>
      </c>
      <c r="L91" s="119"/>
    </row>
    <row r="92" spans="2:12" s="1" customFormat="1" ht="21.75" customHeight="1">
      <c r="B92" s="31"/>
      <c r="I92" s="92"/>
      <c r="L92" s="31"/>
    </row>
    <row r="93" spans="2:12" s="1" customFormat="1" ht="6.95" customHeight="1">
      <c r="B93" s="40"/>
      <c r="C93" s="41"/>
      <c r="D93" s="41"/>
      <c r="E93" s="41"/>
      <c r="F93" s="41"/>
      <c r="G93" s="41"/>
      <c r="H93" s="41"/>
      <c r="I93" s="108"/>
      <c r="J93" s="41"/>
      <c r="K93" s="41"/>
      <c r="L93" s="31"/>
    </row>
    <row r="97" spans="2:12" s="1" customFormat="1" ht="6.95" customHeight="1">
      <c r="B97" s="42"/>
      <c r="C97" s="43"/>
      <c r="D97" s="43"/>
      <c r="E97" s="43"/>
      <c r="F97" s="43"/>
      <c r="G97" s="43"/>
      <c r="H97" s="43"/>
      <c r="I97" s="109"/>
      <c r="J97" s="43"/>
      <c r="K97" s="43"/>
      <c r="L97" s="31"/>
    </row>
    <row r="98" spans="2:12" s="1" customFormat="1" ht="24.95" customHeight="1">
      <c r="B98" s="31"/>
      <c r="C98" s="21" t="s">
        <v>183</v>
      </c>
      <c r="I98" s="92"/>
      <c r="L98" s="31"/>
    </row>
    <row r="99" spans="2:12" s="1" customFormat="1" ht="6.95" customHeight="1">
      <c r="B99" s="31"/>
      <c r="I99" s="92"/>
      <c r="L99" s="31"/>
    </row>
    <row r="100" spans="2:12" s="1" customFormat="1" ht="12" customHeight="1">
      <c r="B100" s="31"/>
      <c r="C100" s="26" t="s">
        <v>16</v>
      </c>
      <c r="I100" s="92"/>
      <c r="L100" s="31"/>
    </row>
    <row r="101" spans="2:12" s="1" customFormat="1" ht="16.5" customHeight="1">
      <c r="B101" s="31"/>
      <c r="E101" s="249" t="str">
        <f>E7</f>
        <v>II/332, III/27212, III/3323 Straky</v>
      </c>
      <c r="F101" s="250"/>
      <c r="G101" s="250"/>
      <c r="H101" s="250"/>
      <c r="I101" s="92"/>
      <c r="L101" s="31"/>
    </row>
    <row r="102" spans="2:12" ht="12" customHeight="1">
      <c r="B102" s="20"/>
      <c r="C102" s="26" t="s">
        <v>148</v>
      </c>
      <c r="L102" s="20"/>
    </row>
    <row r="103" spans="2:12" ht="16.5" customHeight="1">
      <c r="B103" s="20"/>
      <c r="E103" s="249" t="s">
        <v>910</v>
      </c>
      <c r="F103" s="217"/>
      <c r="G103" s="217"/>
      <c r="H103" s="217"/>
      <c r="L103" s="20"/>
    </row>
    <row r="104" spans="2:12" ht="12" customHeight="1">
      <c r="B104" s="20"/>
      <c r="C104" s="26" t="s">
        <v>150</v>
      </c>
      <c r="L104" s="20"/>
    </row>
    <row r="105" spans="2:12" s="1" customFormat="1" ht="16.5" customHeight="1">
      <c r="B105" s="31"/>
      <c r="E105" s="250" t="s">
        <v>911</v>
      </c>
      <c r="F105" s="223"/>
      <c r="G105" s="223"/>
      <c r="H105" s="223"/>
      <c r="I105" s="92"/>
      <c r="L105" s="31"/>
    </row>
    <row r="106" spans="2:12" s="1" customFormat="1" ht="12" customHeight="1">
      <c r="B106" s="31"/>
      <c r="C106" s="26" t="s">
        <v>912</v>
      </c>
      <c r="I106" s="92"/>
      <c r="L106" s="31"/>
    </row>
    <row r="107" spans="2:12" s="1" customFormat="1" ht="16.5" customHeight="1">
      <c r="B107" s="31"/>
      <c r="E107" s="224" t="str">
        <f>E13</f>
        <v>SO.102a.H - SO.102a.H - Komunikace II/332 - Krchleby</v>
      </c>
      <c r="F107" s="223"/>
      <c r="G107" s="223"/>
      <c r="H107" s="223"/>
      <c r="I107" s="92"/>
      <c r="L107" s="31"/>
    </row>
    <row r="108" spans="2:12" s="1" customFormat="1" ht="6.95" customHeight="1">
      <c r="B108" s="31"/>
      <c r="I108" s="92"/>
      <c r="L108" s="31"/>
    </row>
    <row r="109" spans="2:12" s="1" customFormat="1" ht="12" customHeight="1">
      <c r="B109" s="31"/>
      <c r="C109" s="26" t="s">
        <v>20</v>
      </c>
      <c r="F109" s="17" t="str">
        <f>F16</f>
        <v>Straky</v>
      </c>
      <c r="I109" s="93" t="s">
        <v>22</v>
      </c>
      <c r="J109" s="47" t="str">
        <f>IF(J16="","",J16)</f>
        <v>7. 5. 2019</v>
      </c>
      <c r="L109" s="31"/>
    </row>
    <row r="110" spans="2:12" s="1" customFormat="1" ht="6.95" customHeight="1">
      <c r="B110" s="31"/>
      <c r="I110" s="92"/>
      <c r="L110" s="31"/>
    </row>
    <row r="111" spans="2:12" s="1" customFormat="1" ht="13.7" customHeight="1">
      <c r="B111" s="31"/>
      <c r="C111" s="26" t="s">
        <v>24</v>
      </c>
      <c r="F111" s="17" t="str">
        <f>E19</f>
        <v>Krajská správa a údržba silnic Středočeského kraje</v>
      </c>
      <c r="I111" s="93" t="s">
        <v>32</v>
      </c>
      <c r="J111" s="29" t="str">
        <f>E25</f>
        <v>CR Project s.r.o.</v>
      </c>
      <c r="L111" s="31"/>
    </row>
    <row r="112" spans="2:12" s="1" customFormat="1" ht="13.7" customHeight="1">
      <c r="B112" s="31"/>
      <c r="C112" s="26" t="s">
        <v>30</v>
      </c>
      <c r="F112" s="17" t="str">
        <f>IF(E22="","",E22)</f>
        <v>Vyplň údaj</v>
      </c>
      <c r="I112" s="93" t="s">
        <v>37</v>
      </c>
      <c r="J112" s="29" t="str">
        <f>E28</f>
        <v>Josef Nentwich</v>
      </c>
      <c r="L112" s="31"/>
    </row>
    <row r="113" spans="2:65" s="1" customFormat="1" ht="10.35" customHeight="1">
      <c r="B113" s="31"/>
      <c r="I113" s="92"/>
      <c r="L113" s="31"/>
    </row>
    <row r="114" spans="2:65" s="10" customFormat="1" ht="29.25" customHeight="1">
      <c r="B114" s="124"/>
      <c r="C114" s="125" t="s">
        <v>184</v>
      </c>
      <c r="D114" s="126" t="s">
        <v>60</v>
      </c>
      <c r="E114" s="126" t="s">
        <v>56</v>
      </c>
      <c r="F114" s="126" t="s">
        <v>57</v>
      </c>
      <c r="G114" s="126" t="s">
        <v>185</v>
      </c>
      <c r="H114" s="126" t="s">
        <v>186</v>
      </c>
      <c r="I114" s="127" t="s">
        <v>187</v>
      </c>
      <c r="J114" s="126" t="s">
        <v>155</v>
      </c>
      <c r="K114" s="128" t="s">
        <v>188</v>
      </c>
      <c r="L114" s="124"/>
      <c r="M114" s="54" t="s">
        <v>1</v>
      </c>
      <c r="N114" s="55" t="s">
        <v>45</v>
      </c>
      <c r="O114" s="55" t="s">
        <v>189</v>
      </c>
      <c r="P114" s="55" t="s">
        <v>190</v>
      </c>
      <c r="Q114" s="55" t="s">
        <v>191</v>
      </c>
      <c r="R114" s="55" t="s">
        <v>192</v>
      </c>
      <c r="S114" s="55" t="s">
        <v>193</v>
      </c>
      <c r="T114" s="56" t="s">
        <v>194</v>
      </c>
    </row>
    <row r="115" spans="2:65" s="1" customFormat="1" ht="22.9" customHeight="1">
      <c r="B115" s="31"/>
      <c r="C115" s="59" t="s">
        <v>195</v>
      </c>
      <c r="I115" s="92"/>
      <c r="J115" s="129">
        <f>BK115</f>
        <v>0</v>
      </c>
      <c r="L115" s="31"/>
      <c r="M115" s="57"/>
      <c r="N115" s="48"/>
      <c r="O115" s="48"/>
      <c r="P115" s="130">
        <f>P116</f>
        <v>0</v>
      </c>
      <c r="Q115" s="48"/>
      <c r="R115" s="130">
        <f>R116</f>
        <v>6427.966989999999</v>
      </c>
      <c r="S115" s="48"/>
      <c r="T115" s="131">
        <f>T116</f>
        <v>3875.7150000000001</v>
      </c>
      <c r="AT115" s="17" t="s">
        <v>74</v>
      </c>
      <c r="AU115" s="17" t="s">
        <v>157</v>
      </c>
      <c r="BK115" s="132">
        <f>BK116</f>
        <v>0</v>
      </c>
    </row>
    <row r="116" spans="2:65" s="11" customFormat="1" ht="25.9" customHeight="1">
      <c r="B116" s="133"/>
      <c r="D116" s="134" t="s">
        <v>74</v>
      </c>
      <c r="E116" s="135" t="s">
        <v>196</v>
      </c>
      <c r="F116" s="135" t="s">
        <v>197</v>
      </c>
      <c r="I116" s="136"/>
      <c r="J116" s="137">
        <f>BK116</f>
        <v>0</v>
      </c>
      <c r="L116" s="133"/>
      <c r="M116" s="138"/>
      <c r="N116" s="139"/>
      <c r="O116" s="139"/>
      <c r="P116" s="140">
        <f>P117+P223+P254+P316</f>
        <v>0</v>
      </c>
      <c r="Q116" s="139"/>
      <c r="R116" s="140">
        <f>R117+R223+R254+R316</f>
        <v>6427.966989999999</v>
      </c>
      <c r="S116" s="139"/>
      <c r="T116" s="141">
        <f>T117+T223+T254+T316</f>
        <v>3875.7150000000001</v>
      </c>
      <c r="AR116" s="134" t="s">
        <v>82</v>
      </c>
      <c r="AT116" s="142" t="s">
        <v>74</v>
      </c>
      <c r="AU116" s="142" t="s">
        <v>75</v>
      </c>
      <c r="AY116" s="134" t="s">
        <v>198</v>
      </c>
      <c r="BK116" s="143">
        <f>BK117+BK223+BK254+BK316</f>
        <v>0</v>
      </c>
    </row>
    <row r="117" spans="2:65" s="11" customFormat="1" ht="22.9" customHeight="1">
      <c r="B117" s="133"/>
      <c r="D117" s="134" t="s">
        <v>74</v>
      </c>
      <c r="E117" s="144" t="s">
        <v>82</v>
      </c>
      <c r="F117" s="144" t="s">
        <v>199</v>
      </c>
      <c r="I117" s="136"/>
      <c r="J117" s="145">
        <f>BK117</f>
        <v>0</v>
      </c>
      <c r="L117" s="133"/>
      <c r="M117" s="138"/>
      <c r="N117" s="139"/>
      <c r="O117" s="139"/>
      <c r="P117" s="140">
        <f>P118+P141+P155+P188+P199</f>
        <v>0</v>
      </c>
      <c r="Q117" s="139"/>
      <c r="R117" s="140">
        <f>R118+R141+R155+R188+R199</f>
        <v>576.23171799999989</v>
      </c>
      <c r="S117" s="139"/>
      <c r="T117" s="141">
        <f>T118+T141+T155+T188+T199</f>
        <v>0</v>
      </c>
      <c r="AR117" s="134" t="s">
        <v>82</v>
      </c>
      <c r="AT117" s="142" t="s">
        <v>74</v>
      </c>
      <c r="AU117" s="142" t="s">
        <v>82</v>
      </c>
      <c r="AY117" s="134" t="s">
        <v>198</v>
      </c>
      <c r="BK117" s="143">
        <f>BK118+BK141+BK155+BK188+BK199</f>
        <v>0</v>
      </c>
    </row>
    <row r="118" spans="2:65" s="11" customFormat="1" ht="20.85" customHeight="1">
      <c r="B118" s="133"/>
      <c r="D118" s="134" t="s">
        <v>74</v>
      </c>
      <c r="E118" s="144" t="s">
        <v>200</v>
      </c>
      <c r="F118" s="144" t="s">
        <v>201</v>
      </c>
      <c r="I118" s="136"/>
      <c r="J118" s="145">
        <f>BK118</f>
        <v>0</v>
      </c>
      <c r="L118" s="133"/>
      <c r="M118" s="138"/>
      <c r="N118" s="139"/>
      <c r="O118" s="139"/>
      <c r="P118" s="140">
        <f>SUM(P119:P140)</f>
        <v>0</v>
      </c>
      <c r="Q118" s="139"/>
      <c r="R118" s="140">
        <f>SUM(R119:R140)</f>
        <v>0</v>
      </c>
      <c r="S118" s="139"/>
      <c r="T118" s="141">
        <f>SUM(T119:T140)</f>
        <v>0</v>
      </c>
      <c r="AR118" s="134" t="s">
        <v>82</v>
      </c>
      <c r="AT118" s="142" t="s">
        <v>74</v>
      </c>
      <c r="AU118" s="142" t="s">
        <v>84</v>
      </c>
      <c r="AY118" s="134" t="s">
        <v>198</v>
      </c>
      <c r="BK118" s="143">
        <f>SUM(BK119:BK140)</f>
        <v>0</v>
      </c>
    </row>
    <row r="119" spans="2:65" s="1" customFormat="1" ht="16.5" customHeight="1">
      <c r="B119" s="146"/>
      <c r="C119" s="147" t="s">
        <v>82</v>
      </c>
      <c r="D119" s="147" t="s">
        <v>202</v>
      </c>
      <c r="E119" s="148" t="s">
        <v>203</v>
      </c>
      <c r="F119" s="149" t="s">
        <v>204</v>
      </c>
      <c r="G119" s="150" t="s">
        <v>205</v>
      </c>
      <c r="H119" s="151">
        <v>121.02500000000001</v>
      </c>
      <c r="I119" s="152"/>
      <c r="J119" s="153">
        <f>ROUND(I119*H119,2)</f>
        <v>0</v>
      </c>
      <c r="K119" s="149" t="s">
        <v>1</v>
      </c>
      <c r="L119" s="31"/>
      <c r="M119" s="154" t="s">
        <v>1</v>
      </c>
      <c r="N119" s="155" t="s">
        <v>46</v>
      </c>
      <c r="O119" s="50"/>
      <c r="P119" s="156">
        <f>O119*H119</f>
        <v>0</v>
      </c>
      <c r="Q119" s="156">
        <v>0</v>
      </c>
      <c r="R119" s="156">
        <f>Q119*H119</f>
        <v>0</v>
      </c>
      <c r="S119" s="156">
        <v>0</v>
      </c>
      <c r="T119" s="157">
        <f>S119*H119</f>
        <v>0</v>
      </c>
      <c r="AR119" s="17" t="s">
        <v>103</v>
      </c>
      <c r="AT119" s="17" t="s">
        <v>202</v>
      </c>
      <c r="AU119" s="17" t="s">
        <v>99</v>
      </c>
      <c r="AY119" s="17" t="s">
        <v>198</v>
      </c>
      <c r="BE119" s="158">
        <f>IF(N119="základní",J119,0)</f>
        <v>0</v>
      </c>
      <c r="BF119" s="158">
        <f>IF(N119="snížená",J119,0)</f>
        <v>0</v>
      </c>
      <c r="BG119" s="158">
        <f>IF(N119="zákl. přenesená",J119,0)</f>
        <v>0</v>
      </c>
      <c r="BH119" s="158">
        <f>IF(N119="sníž. přenesená",J119,0)</f>
        <v>0</v>
      </c>
      <c r="BI119" s="158">
        <f>IF(N119="nulová",J119,0)</f>
        <v>0</v>
      </c>
      <c r="BJ119" s="17" t="s">
        <v>82</v>
      </c>
      <c r="BK119" s="158">
        <f>ROUND(I119*H119,2)</f>
        <v>0</v>
      </c>
      <c r="BL119" s="17" t="s">
        <v>103</v>
      </c>
      <c r="BM119" s="17" t="s">
        <v>206</v>
      </c>
    </row>
    <row r="120" spans="2:65" s="12" customFormat="1" ht="11.25">
      <c r="B120" s="159"/>
      <c r="D120" s="160" t="s">
        <v>207</v>
      </c>
      <c r="E120" s="161" t="s">
        <v>1</v>
      </c>
      <c r="F120" s="162" t="s">
        <v>915</v>
      </c>
      <c r="H120" s="163">
        <v>121.02500000000001</v>
      </c>
      <c r="I120" s="164"/>
      <c r="L120" s="159"/>
      <c r="M120" s="165"/>
      <c r="N120" s="166"/>
      <c r="O120" s="166"/>
      <c r="P120" s="166"/>
      <c r="Q120" s="166"/>
      <c r="R120" s="166"/>
      <c r="S120" s="166"/>
      <c r="T120" s="167"/>
      <c r="AT120" s="161" t="s">
        <v>207</v>
      </c>
      <c r="AU120" s="161" t="s">
        <v>99</v>
      </c>
      <c r="AV120" s="12" t="s">
        <v>84</v>
      </c>
      <c r="AW120" s="12" t="s">
        <v>36</v>
      </c>
      <c r="AX120" s="12" t="s">
        <v>82</v>
      </c>
      <c r="AY120" s="161" t="s">
        <v>198</v>
      </c>
    </row>
    <row r="121" spans="2:65" s="1" customFormat="1" ht="16.5" customHeight="1">
      <c r="B121" s="146"/>
      <c r="C121" s="147" t="s">
        <v>84</v>
      </c>
      <c r="D121" s="147" t="s">
        <v>202</v>
      </c>
      <c r="E121" s="148" t="s">
        <v>209</v>
      </c>
      <c r="F121" s="149" t="s">
        <v>210</v>
      </c>
      <c r="G121" s="150" t="s">
        <v>205</v>
      </c>
      <c r="H121" s="151">
        <v>129.1</v>
      </c>
      <c r="I121" s="152"/>
      <c r="J121" s="153">
        <f>ROUND(I121*H121,2)</f>
        <v>0</v>
      </c>
      <c r="K121" s="149" t="s">
        <v>211</v>
      </c>
      <c r="L121" s="31"/>
      <c r="M121" s="154" t="s">
        <v>1</v>
      </c>
      <c r="N121" s="155" t="s">
        <v>46</v>
      </c>
      <c r="O121" s="50"/>
      <c r="P121" s="156">
        <f>O121*H121</f>
        <v>0</v>
      </c>
      <c r="Q121" s="156">
        <v>0</v>
      </c>
      <c r="R121" s="156">
        <f>Q121*H121</f>
        <v>0</v>
      </c>
      <c r="S121" s="156">
        <v>0</v>
      </c>
      <c r="T121" s="157">
        <f>S121*H121</f>
        <v>0</v>
      </c>
      <c r="AR121" s="17" t="s">
        <v>103</v>
      </c>
      <c r="AT121" s="17" t="s">
        <v>202</v>
      </c>
      <c r="AU121" s="17" t="s">
        <v>99</v>
      </c>
      <c r="AY121" s="17" t="s">
        <v>198</v>
      </c>
      <c r="BE121" s="158">
        <f>IF(N121="základní",J121,0)</f>
        <v>0</v>
      </c>
      <c r="BF121" s="158">
        <f>IF(N121="snížená",J121,0)</f>
        <v>0</v>
      </c>
      <c r="BG121" s="158">
        <f>IF(N121="zákl. přenesená",J121,0)</f>
        <v>0</v>
      </c>
      <c r="BH121" s="158">
        <f>IF(N121="sníž. přenesená",J121,0)</f>
        <v>0</v>
      </c>
      <c r="BI121" s="158">
        <f>IF(N121="nulová",J121,0)</f>
        <v>0</v>
      </c>
      <c r="BJ121" s="17" t="s">
        <v>82</v>
      </c>
      <c r="BK121" s="158">
        <f>ROUND(I121*H121,2)</f>
        <v>0</v>
      </c>
      <c r="BL121" s="17" t="s">
        <v>103</v>
      </c>
      <c r="BM121" s="17" t="s">
        <v>212</v>
      </c>
    </row>
    <row r="122" spans="2:65" s="13" customFormat="1" ht="11.25">
      <c r="B122" s="168"/>
      <c r="D122" s="160" t="s">
        <v>207</v>
      </c>
      <c r="E122" s="169" t="s">
        <v>1</v>
      </c>
      <c r="F122" s="170" t="s">
        <v>213</v>
      </c>
      <c r="H122" s="169" t="s">
        <v>1</v>
      </c>
      <c r="I122" s="171"/>
      <c r="L122" s="168"/>
      <c r="M122" s="172"/>
      <c r="N122" s="173"/>
      <c r="O122" s="173"/>
      <c r="P122" s="173"/>
      <c r="Q122" s="173"/>
      <c r="R122" s="173"/>
      <c r="S122" s="173"/>
      <c r="T122" s="174"/>
      <c r="AT122" s="169" t="s">
        <v>207</v>
      </c>
      <c r="AU122" s="169" t="s">
        <v>99</v>
      </c>
      <c r="AV122" s="13" t="s">
        <v>82</v>
      </c>
      <c r="AW122" s="13" t="s">
        <v>36</v>
      </c>
      <c r="AX122" s="13" t="s">
        <v>75</v>
      </c>
      <c r="AY122" s="169" t="s">
        <v>198</v>
      </c>
    </row>
    <row r="123" spans="2:65" s="12" customFormat="1" ht="11.25">
      <c r="B123" s="159"/>
      <c r="D123" s="160" t="s">
        <v>207</v>
      </c>
      <c r="E123" s="161" t="s">
        <v>1</v>
      </c>
      <c r="F123" s="162" t="s">
        <v>916</v>
      </c>
      <c r="H123" s="163">
        <v>129.1</v>
      </c>
      <c r="I123" s="164"/>
      <c r="L123" s="159"/>
      <c r="M123" s="165"/>
      <c r="N123" s="166"/>
      <c r="O123" s="166"/>
      <c r="P123" s="166"/>
      <c r="Q123" s="166"/>
      <c r="R123" s="166"/>
      <c r="S123" s="166"/>
      <c r="T123" s="167"/>
      <c r="AT123" s="161" t="s">
        <v>207</v>
      </c>
      <c r="AU123" s="161" t="s">
        <v>99</v>
      </c>
      <c r="AV123" s="12" t="s">
        <v>84</v>
      </c>
      <c r="AW123" s="12" t="s">
        <v>36</v>
      </c>
      <c r="AX123" s="12" t="s">
        <v>82</v>
      </c>
      <c r="AY123" s="161" t="s">
        <v>198</v>
      </c>
    </row>
    <row r="124" spans="2:65" s="1" customFormat="1" ht="16.5" customHeight="1">
      <c r="B124" s="146"/>
      <c r="C124" s="147" t="s">
        <v>99</v>
      </c>
      <c r="D124" s="147" t="s">
        <v>202</v>
      </c>
      <c r="E124" s="148" t="s">
        <v>215</v>
      </c>
      <c r="F124" s="149" t="s">
        <v>216</v>
      </c>
      <c r="G124" s="150" t="s">
        <v>205</v>
      </c>
      <c r="H124" s="151">
        <v>129.1</v>
      </c>
      <c r="I124" s="152"/>
      <c r="J124" s="153">
        <f>ROUND(I124*H124,2)</f>
        <v>0</v>
      </c>
      <c r="K124" s="149" t="s">
        <v>211</v>
      </c>
      <c r="L124" s="31"/>
      <c r="M124" s="154" t="s">
        <v>1</v>
      </c>
      <c r="N124" s="155" t="s">
        <v>46</v>
      </c>
      <c r="O124" s="50"/>
      <c r="P124" s="156">
        <f>O124*H124</f>
        <v>0</v>
      </c>
      <c r="Q124" s="156">
        <v>0</v>
      </c>
      <c r="R124" s="156">
        <f>Q124*H124</f>
        <v>0</v>
      </c>
      <c r="S124" s="156">
        <v>0</v>
      </c>
      <c r="T124" s="157">
        <f>S124*H124</f>
        <v>0</v>
      </c>
      <c r="AR124" s="17" t="s">
        <v>103</v>
      </c>
      <c r="AT124" s="17" t="s">
        <v>202</v>
      </c>
      <c r="AU124" s="17" t="s">
        <v>99</v>
      </c>
      <c r="AY124" s="17" t="s">
        <v>198</v>
      </c>
      <c r="BE124" s="158">
        <f>IF(N124="základní",J124,0)</f>
        <v>0</v>
      </c>
      <c r="BF124" s="158">
        <f>IF(N124="snížená",J124,0)</f>
        <v>0</v>
      </c>
      <c r="BG124" s="158">
        <f>IF(N124="zákl. přenesená",J124,0)</f>
        <v>0</v>
      </c>
      <c r="BH124" s="158">
        <f>IF(N124="sníž. přenesená",J124,0)</f>
        <v>0</v>
      </c>
      <c r="BI124" s="158">
        <f>IF(N124="nulová",J124,0)</f>
        <v>0</v>
      </c>
      <c r="BJ124" s="17" t="s">
        <v>82</v>
      </c>
      <c r="BK124" s="158">
        <f>ROUND(I124*H124,2)</f>
        <v>0</v>
      </c>
      <c r="BL124" s="17" t="s">
        <v>103</v>
      </c>
      <c r="BM124" s="17" t="s">
        <v>217</v>
      </c>
    </row>
    <row r="125" spans="2:65" s="13" customFormat="1" ht="11.25">
      <c r="B125" s="168"/>
      <c r="D125" s="160" t="s">
        <v>207</v>
      </c>
      <c r="E125" s="169" t="s">
        <v>1</v>
      </c>
      <c r="F125" s="170" t="s">
        <v>218</v>
      </c>
      <c r="H125" s="169" t="s">
        <v>1</v>
      </c>
      <c r="I125" s="171"/>
      <c r="L125" s="168"/>
      <c r="M125" s="172"/>
      <c r="N125" s="173"/>
      <c r="O125" s="173"/>
      <c r="P125" s="173"/>
      <c r="Q125" s="173"/>
      <c r="R125" s="173"/>
      <c r="S125" s="173"/>
      <c r="T125" s="174"/>
      <c r="AT125" s="169" t="s">
        <v>207</v>
      </c>
      <c r="AU125" s="169" t="s">
        <v>99</v>
      </c>
      <c r="AV125" s="13" t="s">
        <v>82</v>
      </c>
      <c r="AW125" s="13" t="s">
        <v>36</v>
      </c>
      <c r="AX125" s="13" t="s">
        <v>75</v>
      </c>
      <c r="AY125" s="169" t="s">
        <v>198</v>
      </c>
    </row>
    <row r="126" spans="2:65" s="12" customFormat="1" ht="11.25">
      <c r="B126" s="159"/>
      <c r="D126" s="160" t="s">
        <v>207</v>
      </c>
      <c r="E126" s="161" t="s">
        <v>1</v>
      </c>
      <c r="F126" s="162" t="s">
        <v>916</v>
      </c>
      <c r="H126" s="163">
        <v>129.1</v>
      </c>
      <c r="I126" s="164"/>
      <c r="L126" s="159"/>
      <c r="M126" s="165"/>
      <c r="N126" s="166"/>
      <c r="O126" s="166"/>
      <c r="P126" s="166"/>
      <c r="Q126" s="166"/>
      <c r="R126" s="166"/>
      <c r="S126" s="166"/>
      <c r="T126" s="167"/>
      <c r="AT126" s="161" t="s">
        <v>207</v>
      </c>
      <c r="AU126" s="161" t="s">
        <v>99</v>
      </c>
      <c r="AV126" s="12" t="s">
        <v>84</v>
      </c>
      <c r="AW126" s="12" t="s">
        <v>36</v>
      </c>
      <c r="AX126" s="12" t="s">
        <v>82</v>
      </c>
      <c r="AY126" s="161" t="s">
        <v>198</v>
      </c>
    </row>
    <row r="127" spans="2:65" s="1" customFormat="1" ht="16.5" customHeight="1">
      <c r="B127" s="146"/>
      <c r="C127" s="147" t="s">
        <v>103</v>
      </c>
      <c r="D127" s="147" t="s">
        <v>202</v>
      </c>
      <c r="E127" s="148" t="s">
        <v>219</v>
      </c>
      <c r="F127" s="149" t="s">
        <v>220</v>
      </c>
      <c r="G127" s="150" t="s">
        <v>205</v>
      </c>
      <c r="H127" s="151">
        <v>2854.3150000000001</v>
      </c>
      <c r="I127" s="152"/>
      <c r="J127" s="153">
        <f>ROUND(I127*H127,2)</f>
        <v>0</v>
      </c>
      <c r="K127" s="149" t="s">
        <v>211</v>
      </c>
      <c r="L127" s="31"/>
      <c r="M127" s="154" t="s">
        <v>1</v>
      </c>
      <c r="N127" s="155" t="s">
        <v>46</v>
      </c>
      <c r="O127" s="50"/>
      <c r="P127" s="156">
        <f>O127*H127</f>
        <v>0</v>
      </c>
      <c r="Q127" s="156">
        <v>0</v>
      </c>
      <c r="R127" s="156">
        <f>Q127*H127</f>
        <v>0</v>
      </c>
      <c r="S127" s="156">
        <v>0</v>
      </c>
      <c r="T127" s="157">
        <f>S127*H127</f>
        <v>0</v>
      </c>
      <c r="AR127" s="17" t="s">
        <v>103</v>
      </c>
      <c r="AT127" s="17" t="s">
        <v>202</v>
      </c>
      <c r="AU127" s="17" t="s">
        <v>99</v>
      </c>
      <c r="AY127" s="17" t="s">
        <v>198</v>
      </c>
      <c r="BE127" s="158">
        <f>IF(N127="základní",J127,0)</f>
        <v>0</v>
      </c>
      <c r="BF127" s="158">
        <f>IF(N127="snížená",J127,0)</f>
        <v>0</v>
      </c>
      <c r="BG127" s="158">
        <f>IF(N127="zákl. přenesená",J127,0)</f>
        <v>0</v>
      </c>
      <c r="BH127" s="158">
        <f>IF(N127="sníž. přenesená",J127,0)</f>
        <v>0</v>
      </c>
      <c r="BI127" s="158">
        <f>IF(N127="nulová",J127,0)</f>
        <v>0</v>
      </c>
      <c r="BJ127" s="17" t="s">
        <v>82</v>
      </c>
      <c r="BK127" s="158">
        <f>ROUND(I127*H127,2)</f>
        <v>0</v>
      </c>
      <c r="BL127" s="17" t="s">
        <v>103</v>
      </c>
      <c r="BM127" s="17" t="s">
        <v>221</v>
      </c>
    </row>
    <row r="128" spans="2:65" s="13" customFormat="1" ht="11.25">
      <c r="B128" s="168"/>
      <c r="D128" s="160" t="s">
        <v>207</v>
      </c>
      <c r="E128" s="169" t="s">
        <v>1</v>
      </c>
      <c r="F128" s="170" t="s">
        <v>222</v>
      </c>
      <c r="H128" s="169" t="s">
        <v>1</v>
      </c>
      <c r="I128" s="171"/>
      <c r="L128" s="168"/>
      <c r="M128" s="172"/>
      <c r="N128" s="173"/>
      <c r="O128" s="173"/>
      <c r="P128" s="173"/>
      <c r="Q128" s="173"/>
      <c r="R128" s="173"/>
      <c r="S128" s="173"/>
      <c r="T128" s="174"/>
      <c r="AT128" s="169" t="s">
        <v>207</v>
      </c>
      <c r="AU128" s="169" t="s">
        <v>99</v>
      </c>
      <c r="AV128" s="13" t="s">
        <v>82</v>
      </c>
      <c r="AW128" s="13" t="s">
        <v>36</v>
      </c>
      <c r="AX128" s="13" t="s">
        <v>75</v>
      </c>
      <c r="AY128" s="169" t="s">
        <v>198</v>
      </c>
    </row>
    <row r="129" spans="2:65" s="12" customFormat="1" ht="11.25">
      <c r="B129" s="159"/>
      <c r="D129" s="160" t="s">
        <v>207</v>
      </c>
      <c r="E129" s="161" t="s">
        <v>1</v>
      </c>
      <c r="F129" s="162" t="s">
        <v>917</v>
      </c>
      <c r="H129" s="163">
        <v>2207.69</v>
      </c>
      <c r="I129" s="164"/>
      <c r="L129" s="159"/>
      <c r="M129" s="165"/>
      <c r="N129" s="166"/>
      <c r="O129" s="166"/>
      <c r="P129" s="166"/>
      <c r="Q129" s="166"/>
      <c r="R129" s="166"/>
      <c r="S129" s="166"/>
      <c r="T129" s="167"/>
      <c r="AT129" s="161" t="s">
        <v>207</v>
      </c>
      <c r="AU129" s="161" t="s">
        <v>99</v>
      </c>
      <c r="AV129" s="12" t="s">
        <v>84</v>
      </c>
      <c r="AW129" s="12" t="s">
        <v>36</v>
      </c>
      <c r="AX129" s="12" t="s">
        <v>75</v>
      </c>
      <c r="AY129" s="161" t="s">
        <v>198</v>
      </c>
    </row>
    <row r="130" spans="2:65" s="12" customFormat="1" ht="11.25">
      <c r="B130" s="159"/>
      <c r="D130" s="160" t="s">
        <v>207</v>
      </c>
      <c r="E130" s="161" t="s">
        <v>1</v>
      </c>
      <c r="F130" s="162" t="s">
        <v>918</v>
      </c>
      <c r="H130" s="163">
        <v>49.725000000000001</v>
      </c>
      <c r="I130" s="164"/>
      <c r="L130" s="159"/>
      <c r="M130" s="165"/>
      <c r="N130" s="166"/>
      <c r="O130" s="166"/>
      <c r="P130" s="166"/>
      <c r="Q130" s="166"/>
      <c r="R130" s="166"/>
      <c r="S130" s="166"/>
      <c r="T130" s="167"/>
      <c r="AT130" s="161" t="s">
        <v>207</v>
      </c>
      <c r="AU130" s="161" t="s">
        <v>99</v>
      </c>
      <c r="AV130" s="12" t="s">
        <v>84</v>
      </c>
      <c r="AW130" s="12" t="s">
        <v>36</v>
      </c>
      <c r="AX130" s="12" t="s">
        <v>75</v>
      </c>
      <c r="AY130" s="161" t="s">
        <v>198</v>
      </c>
    </row>
    <row r="131" spans="2:65" s="12" customFormat="1" ht="11.25">
      <c r="B131" s="159"/>
      <c r="D131" s="160" t="s">
        <v>207</v>
      </c>
      <c r="E131" s="161" t="s">
        <v>1</v>
      </c>
      <c r="F131" s="162" t="s">
        <v>919</v>
      </c>
      <c r="H131" s="163">
        <v>330</v>
      </c>
      <c r="I131" s="164"/>
      <c r="L131" s="159"/>
      <c r="M131" s="165"/>
      <c r="N131" s="166"/>
      <c r="O131" s="166"/>
      <c r="P131" s="166"/>
      <c r="Q131" s="166"/>
      <c r="R131" s="166"/>
      <c r="S131" s="166"/>
      <c r="T131" s="167"/>
      <c r="AT131" s="161" t="s">
        <v>207</v>
      </c>
      <c r="AU131" s="161" t="s">
        <v>99</v>
      </c>
      <c r="AV131" s="12" t="s">
        <v>84</v>
      </c>
      <c r="AW131" s="12" t="s">
        <v>36</v>
      </c>
      <c r="AX131" s="12" t="s">
        <v>75</v>
      </c>
      <c r="AY131" s="161" t="s">
        <v>198</v>
      </c>
    </row>
    <row r="132" spans="2:65" s="12" customFormat="1" ht="11.25">
      <c r="B132" s="159"/>
      <c r="D132" s="160" t="s">
        <v>207</v>
      </c>
      <c r="E132" s="161" t="s">
        <v>1</v>
      </c>
      <c r="F132" s="162" t="s">
        <v>920</v>
      </c>
      <c r="H132" s="163">
        <v>266.89999999999998</v>
      </c>
      <c r="I132" s="164"/>
      <c r="L132" s="159"/>
      <c r="M132" s="165"/>
      <c r="N132" s="166"/>
      <c r="O132" s="166"/>
      <c r="P132" s="166"/>
      <c r="Q132" s="166"/>
      <c r="R132" s="166"/>
      <c r="S132" s="166"/>
      <c r="T132" s="167"/>
      <c r="AT132" s="161" t="s">
        <v>207</v>
      </c>
      <c r="AU132" s="161" t="s">
        <v>99</v>
      </c>
      <c r="AV132" s="12" t="s">
        <v>84</v>
      </c>
      <c r="AW132" s="12" t="s">
        <v>36</v>
      </c>
      <c r="AX132" s="12" t="s">
        <v>75</v>
      </c>
      <c r="AY132" s="161" t="s">
        <v>198</v>
      </c>
    </row>
    <row r="133" spans="2:65" s="14" customFormat="1" ht="11.25">
      <c r="B133" s="175"/>
      <c r="D133" s="160" t="s">
        <v>207</v>
      </c>
      <c r="E133" s="176" t="s">
        <v>1</v>
      </c>
      <c r="F133" s="177" t="s">
        <v>227</v>
      </c>
      <c r="H133" s="178">
        <v>2854.3150000000001</v>
      </c>
      <c r="I133" s="179"/>
      <c r="L133" s="175"/>
      <c r="M133" s="180"/>
      <c r="N133" s="181"/>
      <c r="O133" s="181"/>
      <c r="P133" s="181"/>
      <c r="Q133" s="181"/>
      <c r="R133" s="181"/>
      <c r="S133" s="181"/>
      <c r="T133" s="182"/>
      <c r="AT133" s="176" t="s">
        <v>207</v>
      </c>
      <c r="AU133" s="176" t="s">
        <v>99</v>
      </c>
      <c r="AV133" s="14" t="s">
        <v>103</v>
      </c>
      <c r="AW133" s="14" t="s">
        <v>36</v>
      </c>
      <c r="AX133" s="14" t="s">
        <v>82</v>
      </c>
      <c r="AY133" s="176" t="s">
        <v>198</v>
      </c>
    </row>
    <row r="134" spans="2:65" s="1" customFormat="1" ht="16.5" customHeight="1">
      <c r="B134" s="146"/>
      <c r="C134" s="147" t="s">
        <v>228</v>
      </c>
      <c r="D134" s="147" t="s">
        <v>202</v>
      </c>
      <c r="E134" s="148" t="s">
        <v>229</v>
      </c>
      <c r="F134" s="149" t="s">
        <v>230</v>
      </c>
      <c r="G134" s="150" t="s">
        <v>205</v>
      </c>
      <c r="H134" s="151">
        <v>2854.3150000000001</v>
      </c>
      <c r="I134" s="152"/>
      <c r="J134" s="153">
        <f>ROUND(I134*H134,2)</f>
        <v>0</v>
      </c>
      <c r="K134" s="149" t="s">
        <v>211</v>
      </c>
      <c r="L134" s="31"/>
      <c r="M134" s="154" t="s">
        <v>1</v>
      </c>
      <c r="N134" s="155" t="s">
        <v>46</v>
      </c>
      <c r="O134" s="50"/>
      <c r="P134" s="156">
        <f>O134*H134</f>
        <v>0</v>
      </c>
      <c r="Q134" s="156">
        <v>0</v>
      </c>
      <c r="R134" s="156">
        <f>Q134*H134</f>
        <v>0</v>
      </c>
      <c r="S134" s="156">
        <v>0</v>
      </c>
      <c r="T134" s="157">
        <f>S134*H134</f>
        <v>0</v>
      </c>
      <c r="AR134" s="17" t="s">
        <v>103</v>
      </c>
      <c r="AT134" s="17" t="s">
        <v>202</v>
      </c>
      <c r="AU134" s="17" t="s">
        <v>99</v>
      </c>
      <c r="AY134" s="17" t="s">
        <v>198</v>
      </c>
      <c r="BE134" s="158">
        <f>IF(N134="základní",J134,0)</f>
        <v>0</v>
      </c>
      <c r="BF134" s="158">
        <f>IF(N134="snížená",J134,0)</f>
        <v>0</v>
      </c>
      <c r="BG134" s="158">
        <f>IF(N134="zákl. přenesená",J134,0)</f>
        <v>0</v>
      </c>
      <c r="BH134" s="158">
        <f>IF(N134="sníž. přenesená",J134,0)</f>
        <v>0</v>
      </c>
      <c r="BI134" s="158">
        <f>IF(N134="nulová",J134,0)</f>
        <v>0</v>
      </c>
      <c r="BJ134" s="17" t="s">
        <v>82</v>
      </c>
      <c r="BK134" s="158">
        <f>ROUND(I134*H134,2)</f>
        <v>0</v>
      </c>
      <c r="BL134" s="17" t="s">
        <v>103</v>
      </c>
      <c r="BM134" s="17" t="s">
        <v>231</v>
      </c>
    </row>
    <row r="135" spans="2:65" s="12" customFormat="1" ht="11.25">
      <c r="B135" s="159"/>
      <c r="D135" s="160" t="s">
        <v>207</v>
      </c>
      <c r="E135" s="161" t="s">
        <v>1</v>
      </c>
      <c r="F135" s="162" t="s">
        <v>921</v>
      </c>
      <c r="H135" s="163">
        <v>2854.3150000000001</v>
      </c>
      <c r="I135" s="164"/>
      <c r="L135" s="159"/>
      <c r="M135" s="165"/>
      <c r="N135" s="166"/>
      <c r="O135" s="166"/>
      <c r="P135" s="166"/>
      <c r="Q135" s="166"/>
      <c r="R135" s="166"/>
      <c r="S135" s="166"/>
      <c r="T135" s="167"/>
      <c r="AT135" s="161" t="s">
        <v>207</v>
      </c>
      <c r="AU135" s="161" t="s">
        <v>99</v>
      </c>
      <c r="AV135" s="12" t="s">
        <v>84</v>
      </c>
      <c r="AW135" s="12" t="s">
        <v>36</v>
      </c>
      <c r="AX135" s="12" t="s">
        <v>82</v>
      </c>
      <c r="AY135" s="161" t="s">
        <v>198</v>
      </c>
    </row>
    <row r="136" spans="2:65" s="1" customFormat="1" ht="16.5" customHeight="1">
      <c r="B136" s="146"/>
      <c r="C136" s="147" t="s">
        <v>233</v>
      </c>
      <c r="D136" s="147" t="s">
        <v>202</v>
      </c>
      <c r="E136" s="148" t="s">
        <v>234</v>
      </c>
      <c r="F136" s="149" t="s">
        <v>235</v>
      </c>
      <c r="G136" s="150" t="s">
        <v>236</v>
      </c>
      <c r="H136" s="151">
        <v>5280.4830000000002</v>
      </c>
      <c r="I136" s="152"/>
      <c r="J136" s="153">
        <f>ROUND(I136*H136,2)</f>
        <v>0</v>
      </c>
      <c r="K136" s="149" t="s">
        <v>211</v>
      </c>
      <c r="L136" s="31"/>
      <c r="M136" s="154" t="s">
        <v>1</v>
      </c>
      <c r="N136" s="155" t="s">
        <v>46</v>
      </c>
      <c r="O136" s="50"/>
      <c r="P136" s="156">
        <f>O136*H136</f>
        <v>0</v>
      </c>
      <c r="Q136" s="156">
        <v>0</v>
      </c>
      <c r="R136" s="156">
        <f>Q136*H136</f>
        <v>0</v>
      </c>
      <c r="S136" s="156">
        <v>0</v>
      </c>
      <c r="T136" s="157">
        <f>S136*H136</f>
        <v>0</v>
      </c>
      <c r="AR136" s="17" t="s">
        <v>103</v>
      </c>
      <c r="AT136" s="17" t="s">
        <v>202</v>
      </c>
      <c r="AU136" s="17" t="s">
        <v>99</v>
      </c>
      <c r="AY136" s="17" t="s">
        <v>198</v>
      </c>
      <c r="BE136" s="158">
        <f>IF(N136="základní",J136,0)</f>
        <v>0</v>
      </c>
      <c r="BF136" s="158">
        <f>IF(N136="snížená",J136,0)</f>
        <v>0</v>
      </c>
      <c r="BG136" s="158">
        <f>IF(N136="zákl. přenesená",J136,0)</f>
        <v>0</v>
      </c>
      <c r="BH136" s="158">
        <f>IF(N136="sníž. přenesená",J136,0)</f>
        <v>0</v>
      </c>
      <c r="BI136" s="158">
        <f>IF(N136="nulová",J136,0)</f>
        <v>0</v>
      </c>
      <c r="BJ136" s="17" t="s">
        <v>82</v>
      </c>
      <c r="BK136" s="158">
        <f>ROUND(I136*H136,2)</f>
        <v>0</v>
      </c>
      <c r="BL136" s="17" t="s">
        <v>103</v>
      </c>
      <c r="BM136" s="17" t="s">
        <v>237</v>
      </c>
    </row>
    <row r="137" spans="2:65" s="12" customFormat="1" ht="11.25">
      <c r="B137" s="159"/>
      <c r="D137" s="160" t="s">
        <v>207</v>
      </c>
      <c r="E137" s="161" t="s">
        <v>1</v>
      </c>
      <c r="F137" s="162" t="s">
        <v>922</v>
      </c>
      <c r="H137" s="163">
        <v>5280.4830000000002</v>
      </c>
      <c r="I137" s="164"/>
      <c r="L137" s="159"/>
      <c r="M137" s="165"/>
      <c r="N137" s="166"/>
      <c r="O137" s="166"/>
      <c r="P137" s="166"/>
      <c r="Q137" s="166"/>
      <c r="R137" s="166"/>
      <c r="S137" s="166"/>
      <c r="T137" s="167"/>
      <c r="AT137" s="161" t="s">
        <v>207</v>
      </c>
      <c r="AU137" s="161" t="s">
        <v>99</v>
      </c>
      <c r="AV137" s="12" t="s">
        <v>84</v>
      </c>
      <c r="AW137" s="12" t="s">
        <v>36</v>
      </c>
      <c r="AX137" s="12" t="s">
        <v>82</v>
      </c>
      <c r="AY137" s="161" t="s">
        <v>198</v>
      </c>
    </row>
    <row r="138" spans="2:65" s="1" customFormat="1" ht="16.5" customHeight="1">
      <c r="B138" s="146"/>
      <c r="C138" s="147" t="s">
        <v>239</v>
      </c>
      <c r="D138" s="147" t="s">
        <v>202</v>
      </c>
      <c r="E138" s="148" t="s">
        <v>240</v>
      </c>
      <c r="F138" s="149" t="s">
        <v>241</v>
      </c>
      <c r="G138" s="150" t="s">
        <v>242</v>
      </c>
      <c r="H138" s="151">
        <v>4459.9799999999996</v>
      </c>
      <c r="I138" s="152"/>
      <c r="J138" s="153">
        <f>ROUND(I138*H138,2)</f>
        <v>0</v>
      </c>
      <c r="K138" s="149" t="s">
        <v>211</v>
      </c>
      <c r="L138" s="31"/>
      <c r="M138" s="154" t="s">
        <v>1</v>
      </c>
      <c r="N138" s="155" t="s">
        <v>46</v>
      </c>
      <c r="O138" s="50"/>
      <c r="P138" s="156">
        <f>O138*H138</f>
        <v>0</v>
      </c>
      <c r="Q138" s="156">
        <v>0</v>
      </c>
      <c r="R138" s="156">
        <f>Q138*H138</f>
        <v>0</v>
      </c>
      <c r="S138" s="156">
        <v>0</v>
      </c>
      <c r="T138" s="157">
        <f>S138*H138</f>
        <v>0</v>
      </c>
      <c r="AR138" s="17" t="s">
        <v>103</v>
      </c>
      <c r="AT138" s="17" t="s">
        <v>202</v>
      </c>
      <c r="AU138" s="17" t="s">
        <v>99</v>
      </c>
      <c r="AY138" s="17" t="s">
        <v>198</v>
      </c>
      <c r="BE138" s="158">
        <f>IF(N138="základní",J138,0)</f>
        <v>0</v>
      </c>
      <c r="BF138" s="158">
        <f>IF(N138="snížená",J138,0)</f>
        <v>0</v>
      </c>
      <c r="BG138" s="158">
        <f>IF(N138="zákl. přenesená",J138,0)</f>
        <v>0</v>
      </c>
      <c r="BH138" s="158">
        <f>IF(N138="sníž. přenesená",J138,0)</f>
        <v>0</v>
      </c>
      <c r="BI138" s="158">
        <f>IF(N138="nulová",J138,0)</f>
        <v>0</v>
      </c>
      <c r="BJ138" s="17" t="s">
        <v>82</v>
      </c>
      <c r="BK138" s="158">
        <f>ROUND(I138*H138,2)</f>
        <v>0</v>
      </c>
      <c r="BL138" s="17" t="s">
        <v>103</v>
      </c>
      <c r="BM138" s="17" t="s">
        <v>243</v>
      </c>
    </row>
    <row r="139" spans="2:65" s="13" customFormat="1" ht="11.25">
      <c r="B139" s="168"/>
      <c r="D139" s="160" t="s">
        <v>207</v>
      </c>
      <c r="E139" s="169" t="s">
        <v>1</v>
      </c>
      <c r="F139" s="170" t="s">
        <v>244</v>
      </c>
      <c r="H139" s="169" t="s">
        <v>1</v>
      </c>
      <c r="I139" s="171"/>
      <c r="L139" s="168"/>
      <c r="M139" s="172"/>
      <c r="N139" s="173"/>
      <c r="O139" s="173"/>
      <c r="P139" s="173"/>
      <c r="Q139" s="173"/>
      <c r="R139" s="173"/>
      <c r="S139" s="173"/>
      <c r="T139" s="174"/>
      <c r="AT139" s="169" t="s">
        <v>207</v>
      </c>
      <c r="AU139" s="169" t="s">
        <v>99</v>
      </c>
      <c r="AV139" s="13" t="s">
        <v>82</v>
      </c>
      <c r="AW139" s="13" t="s">
        <v>36</v>
      </c>
      <c r="AX139" s="13" t="s">
        <v>75</v>
      </c>
      <c r="AY139" s="169" t="s">
        <v>198</v>
      </c>
    </row>
    <row r="140" spans="2:65" s="12" customFormat="1" ht="11.25">
      <c r="B140" s="159"/>
      <c r="D140" s="160" t="s">
        <v>207</v>
      </c>
      <c r="E140" s="161" t="s">
        <v>1</v>
      </c>
      <c r="F140" s="162" t="s">
        <v>923</v>
      </c>
      <c r="H140" s="163">
        <v>4459.9799999999996</v>
      </c>
      <c r="I140" s="164"/>
      <c r="L140" s="159"/>
      <c r="M140" s="165"/>
      <c r="N140" s="166"/>
      <c r="O140" s="166"/>
      <c r="P140" s="166"/>
      <c r="Q140" s="166"/>
      <c r="R140" s="166"/>
      <c r="S140" s="166"/>
      <c r="T140" s="167"/>
      <c r="AT140" s="161" t="s">
        <v>207</v>
      </c>
      <c r="AU140" s="161" t="s">
        <v>99</v>
      </c>
      <c r="AV140" s="12" t="s">
        <v>84</v>
      </c>
      <c r="AW140" s="12" t="s">
        <v>36</v>
      </c>
      <c r="AX140" s="12" t="s">
        <v>82</v>
      </c>
      <c r="AY140" s="161" t="s">
        <v>198</v>
      </c>
    </row>
    <row r="141" spans="2:65" s="11" customFormat="1" ht="20.85" customHeight="1">
      <c r="B141" s="133"/>
      <c r="D141" s="134" t="s">
        <v>74</v>
      </c>
      <c r="E141" s="144" t="s">
        <v>248</v>
      </c>
      <c r="F141" s="144" t="s">
        <v>249</v>
      </c>
      <c r="I141" s="136"/>
      <c r="J141" s="145">
        <f>BK141</f>
        <v>0</v>
      </c>
      <c r="L141" s="133"/>
      <c r="M141" s="138"/>
      <c r="N141" s="139"/>
      <c r="O141" s="139"/>
      <c r="P141" s="140">
        <f>SUM(P142:P154)</f>
        <v>0</v>
      </c>
      <c r="Q141" s="139"/>
      <c r="R141" s="140">
        <f>SUM(R142:R154)</f>
        <v>0</v>
      </c>
      <c r="S141" s="139"/>
      <c r="T141" s="141">
        <f>SUM(T142:T154)</f>
        <v>0</v>
      </c>
      <c r="AR141" s="134" t="s">
        <v>82</v>
      </c>
      <c r="AT141" s="142" t="s">
        <v>74</v>
      </c>
      <c r="AU141" s="142" t="s">
        <v>84</v>
      </c>
      <c r="AY141" s="134" t="s">
        <v>198</v>
      </c>
      <c r="BK141" s="143">
        <f>SUM(BK142:BK154)</f>
        <v>0</v>
      </c>
    </row>
    <row r="142" spans="2:65" s="1" customFormat="1" ht="16.5" customHeight="1">
      <c r="B142" s="146"/>
      <c r="C142" s="147" t="s">
        <v>250</v>
      </c>
      <c r="D142" s="147" t="s">
        <v>202</v>
      </c>
      <c r="E142" s="148" t="s">
        <v>251</v>
      </c>
      <c r="F142" s="149" t="s">
        <v>252</v>
      </c>
      <c r="G142" s="150" t="s">
        <v>205</v>
      </c>
      <c r="H142" s="151">
        <v>2207.69</v>
      </c>
      <c r="I142" s="152"/>
      <c r="J142" s="153">
        <f>ROUND(I142*H142,2)</f>
        <v>0</v>
      </c>
      <c r="K142" s="149" t="s">
        <v>211</v>
      </c>
      <c r="L142" s="31"/>
      <c r="M142" s="154" t="s">
        <v>1</v>
      </c>
      <c r="N142" s="155" t="s">
        <v>46</v>
      </c>
      <c r="O142" s="50"/>
      <c r="P142" s="156">
        <f>O142*H142</f>
        <v>0</v>
      </c>
      <c r="Q142" s="156">
        <v>0</v>
      </c>
      <c r="R142" s="156">
        <f>Q142*H142</f>
        <v>0</v>
      </c>
      <c r="S142" s="156">
        <v>0</v>
      </c>
      <c r="T142" s="157">
        <f>S142*H142</f>
        <v>0</v>
      </c>
      <c r="AR142" s="17" t="s">
        <v>103</v>
      </c>
      <c r="AT142" s="17" t="s">
        <v>202</v>
      </c>
      <c r="AU142" s="17" t="s">
        <v>99</v>
      </c>
      <c r="AY142" s="17" t="s">
        <v>198</v>
      </c>
      <c r="BE142" s="158">
        <f>IF(N142="základní",J142,0)</f>
        <v>0</v>
      </c>
      <c r="BF142" s="158">
        <f>IF(N142="snížená",J142,0)</f>
        <v>0</v>
      </c>
      <c r="BG142" s="158">
        <f>IF(N142="zákl. přenesená",J142,0)</f>
        <v>0</v>
      </c>
      <c r="BH142" s="158">
        <f>IF(N142="sníž. přenesená",J142,0)</f>
        <v>0</v>
      </c>
      <c r="BI142" s="158">
        <f>IF(N142="nulová",J142,0)</f>
        <v>0</v>
      </c>
      <c r="BJ142" s="17" t="s">
        <v>82</v>
      </c>
      <c r="BK142" s="158">
        <f>ROUND(I142*H142,2)</f>
        <v>0</v>
      </c>
      <c r="BL142" s="17" t="s">
        <v>103</v>
      </c>
      <c r="BM142" s="17" t="s">
        <v>253</v>
      </c>
    </row>
    <row r="143" spans="2:65" s="13" customFormat="1" ht="11.25">
      <c r="B143" s="168"/>
      <c r="D143" s="160" t="s">
        <v>207</v>
      </c>
      <c r="E143" s="169" t="s">
        <v>1</v>
      </c>
      <c r="F143" s="170" t="s">
        <v>254</v>
      </c>
      <c r="H143" s="169" t="s">
        <v>1</v>
      </c>
      <c r="I143" s="171"/>
      <c r="L143" s="168"/>
      <c r="M143" s="172"/>
      <c r="N143" s="173"/>
      <c r="O143" s="173"/>
      <c r="P143" s="173"/>
      <c r="Q143" s="173"/>
      <c r="R143" s="173"/>
      <c r="S143" s="173"/>
      <c r="T143" s="174"/>
      <c r="AT143" s="169" t="s">
        <v>207</v>
      </c>
      <c r="AU143" s="169" t="s">
        <v>99</v>
      </c>
      <c r="AV143" s="13" t="s">
        <v>82</v>
      </c>
      <c r="AW143" s="13" t="s">
        <v>36</v>
      </c>
      <c r="AX143" s="13" t="s">
        <v>75</v>
      </c>
      <c r="AY143" s="169" t="s">
        <v>198</v>
      </c>
    </row>
    <row r="144" spans="2:65" s="12" customFormat="1" ht="11.25">
      <c r="B144" s="159"/>
      <c r="D144" s="160" t="s">
        <v>207</v>
      </c>
      <c r="E144" s="161" t="s">
        <v>1</v>
      </c>
      <c r="F144" s="162" t="s">
        <v>924</v>
      </c>
      <c r="H144" s="163">
        <v>423.69799999999998</v>
      </c>
      <c r="I144" s="164"/>
      <c r="L144" s="159"/>
      <c r="M144" s="165"/>
      <c r="N144" s="166"/>
      <c r="O144" s="166"/>
      <c r="P144" s="166"/>
      <c r="Q144" s="166"/>
      <c r="R144" s="166"/>
      <c r="S144" s="166"/>
      <c r="T144" s="167"/>
      <c r="AT144" s="161" t="s">
        <v>207</v>
      </c>
      <c r="AU144" s="161" t="s">
        <v>99</v>
      </c>
      <c r="AV144" s="12" t="s">
        <v>84</v>
      </c>
      <c r="AW144" s="12" t="s">
        <v>36</v>
      </c>
      <c r="AX144" s="12" t="s">
        <v>75</v>
      </c>
      <c r="AY144" s="161" t="s">
        <v>198</v>
      </c>
    </row>
    <row r="145" spans="2:65" s="15" customFormat="1" ht="11.25">
      <c r="B145" s="183"/>
      <c r="D145" s="160" t="s">
        <v>207</v>
      </c>
      <c r="E145" s="184" t="s">
        <v>1</v>
      </c>
      <c r="F145" s="185" t="s">
        <v>258</v>
      </c>
      <c r="H145" s="186">
        <v>423.69799999999998</v>
      </c>
      <c r="I145" s="187"/>
      <c r="L145" s="183"/>
      <c r="M145" s="188"/>
      <c r="N145" s="189"/>
      <c r="O145" s="189"/>
      <c r="P145" s="189"/>
      <c r="Q145" s="189"/>
      <c r="R145" s="189"/>
      <c r="S145" s="189"/>
      <c r="T145" s="190"/>
      <c r="AT145" s="184" t="s">
        <v>207</v>
      </c>
      <c r="AU145" s="184" t="s">
        <v>99</v>
      </c>
      <c r="AV145" s="15" t="s">
        <v>99</v>
      </c>
      <c r="AW145" s="15" t="s">
        <v>36</v>
      </c>
      <c r="AX145" s="15" t="s">
        <v>75</v>
      </c>
      <c r="AY145" s="184" t="s">
        <v>198</v>
      </c>
    </row>
    <row r="146" spans="2:65" s="13" customFormat="1" ht="11.25">
      <c r="B146" s="168"/>
      <c r="D146" s="160" t="s">
        <v>207</v>
      </c>
      <c r="E146" s="169" t="s">
        <v>1</v>
      </c>
      <c r="F146" s="170" t="s">
        <v>259</v>
      </c>
      <c r="H146" s="169" t="s">
        <v>1</v>
      </c>
      <c r="I146" s="171"/>
      <c r="L146" s="168"/>
      <c r="M146" s="172"/>
      <c r="N146" s="173"/>
      <c r="O146" s="173"/>
      <c r="P146" s="173"/>
      <c r="Q146" s="173"/>
      <c r="R146" s="173"/>
      <c r="S146" s="173"/>
      <c r="T146" s="174"/>
      <c r="AT146" s="169" t="s">
        <v>207</v>
      </c>
      <c r="AU146" s="169" t="s">
        <v>99</v>
      </c>
      <c r="AV146" s="13" t="s">
        <v>82</v>
      </c>
      <c r="AW146" s="13" t="s">
        <v>36</v>
      </c>
      <c r="AX146" s="13" t="s">
        <v>75</v>
      </c>
      <c r="AY146" s="169" t="s">
        <v>198</v>
      </c>
    </row>
    <row r="147" spans="2:65" s="12" customFormat="1" ht="11.25">
      <c r="B147" s="159"/>
      <c r="D147" s="160" t="s">
        <v>207</v>
      </c>
      <c r="E147" s="161" t="s">
        <v>1</v>
      </c>
      <c r="F147" s="162" t="s">
        <v>925</v>
      </c>
      <c r="H147" s="163">
        <v>1783.992</v>
      </c>
      <c r="I147" s="164"/>
      <c r="L147" s="159"/>
      <c r="M147" s="165"/>
      <c r="N147" s="166"/>
      <c r="O147" s="166"/>
      <c r="P147" s="166"/>
      <c r="Q147" s="166"/>
      <c r="R147" s="166"/>
      <c r="S147" s="166"/>
      <c r="T147" s="167"/>
      <c r="AT147" s="161" t="s">
        <v>207</v>
      </c>
      <c r="AU147" s="161" t="s">
        <v>99</v>
      </c>
      <c r="AV147" s="12" t="s">
        <v>84</v>
      </c>
      <c r="AW147" s="12" t="s">
        <v>36</v>
      </c>
      <c r="AX147" s="12" t="s">
        <v>75</v>
      </c>
      <c r="AY147" s="161" t="s">
        <v>198</v>
      </c>
    </row>
    <row r="148" spans="2:65" s="15" customFormat="1" ht="11.25">
      <c r="B148" s="183"/>
      <c r="D148" s="160" t="s">
        <v>207</v>
      </c>
      <c r="E148" s="184" t="s">
        <v>1</v>
      </c>
      <c r="F148" s="185" t="s">
        <v>258</v>
      </c>
      <c r="H148" s="186">
        <v>1783.992</v>
      </c>
      <c r="I148" s="187"/>
      <c r="L148" s="183"/>
      <c r="M148" s="188"/>
      <c r="N148" s="189"/>
      <c r="O148" s="189"/>
      <c r="P148" s="189"/>
      <c r="Q148" s="189"/>
      <c r="R148" s="189"/>
      <c r="S148" s="189"/>
      <c r="T148" s="190"/>
      <c r="AT148" s="184" t="s">
        <v>207</v>
      </c>
      <c r="AU148" s="184" t="s">
        <v>99</v>
      </c>
      <c r="AV148" s="15" t="s">
        <v>99</v>
      </c>
      <c r="AW148" s="15" t="s">
        <v>36</v>
      </c>
      <c r="AX148" s="15" t="s">
        <v>75</v>
      </c>
      <c r="AY148" s="184" t="s">
        <v>198</v>
      </c>
    </row>
    <row r="149" spans="2:65" s="14" customFormat="1" ht="11.25">
      <c r="B149" s="175"/>
      <c r="D149" s="160" t="s">
        <v>207</v>
      </c>
      <c r="E149" s="176" t="s">
        <v>1</v>
      </c>
      <c r="F149" s="177" t="s">
        <v>227</v>
      </c>
      <c r="H149" s="178">
        <v>2207.69</v>
      </c>
      <c r="I149" s="179"/>
      <c r="L149" s="175"/>
      <c r="M149" s="180"/>
      <c r="N149" s="181"/>
      <c r="O149" s="181"/>
      <c r="P149" s="181"/>
      <c r="Q149" s="181"/>
      <c r="R149" s="181"/>
      <c r="S149" s="181"/>
      <c r="T149" s="182"/>
      <c r="AT149" s="176" t="s">
        <v>207</v>
      </c>
      <c r="AU149" s="176" t="s">
        <v>99</v>
      </c>
      <c r="AV149" s="14" t="s">
        <v>103</v>
      </c>
      <c r="AW149" s="14" t="s">
        <v>36</v>
      </c>
      <c r="AX149" s="14" t="s">
        <v>82</v>
      </c>
      <c r="AY149" s="176" t="s">
        <v>198</v>
      </c>
    </row>
    <row r="150" spans="2:65" s="1" customFormat="1" ht="16.5" customHeight="1">
      <c r="B150" s="146"/>
      <c r="C150" s="147" t="s">
        <v>263</v>
      </c>
      <c r="D150" s="147" t="s">
        <v>202</v>
      </c>
      <c r="E150" s="148" t="s">
        <v>264</v>
      </c>
      <c r="F150" s="149" t="s">
        <v>265</v>
      </c>
      <c r="G150" s="150" t="s">
        <v>205</v>
      </c>
      <c r="H150" s="151">
        <v>2207.69</v>
      </c>
      <c r="I150" s="152"/>
      <c r="J150" s="153">
        <f>ROUND(I150*H150,2)</f>
        <v>0</v>
      </c>
      <c r="K150" s="149" t="s">
        <v>211</v>
      </c>
      <c r="L150" s="31"/>
      <c r="M150" s="154" t="s">
        <v>1</v>
      </c>
      <c r="N150" s="155" t="s">
        <v>46</v>
      </c>
      <c r="O150" s="50"/>
      <c r="P150" s="156">
        <f>O150*H150</f>
        <v>0</v>
      </c>
      <c r="Q150" s="156">
        <v>0</v>
      </c>
      <c r="R150" s="156">
        <f>Q150*H150</f>
        <v>0</v>
      </c>
      <c r="S150" s="156">
        <v>0</v>
      </c>
      <c r="T150" s="157">
        <f>S150*H150</f>
        <v>0</v>
      </c>
      <c r="AR150" s="17" t="s">
        <v>103</v>
      </c>
      <c r="AT150" s="17" t="s">
        <v>202</v>
      </c>
      <c r="AU150" s="17" t="s">
        <v>99</v>
      </c>
      <c r="AY150" s="17" t="s">
        <v>198</v>
      </c>
      <c r="BE150" s="158">
        <f>IF(N150="základní",J150,0)</f>
        <v>0</v>
      </c>
      <c r="BF150" s="158">
        <f>IF(N150="snížená",J150,0)</f>
        <v>0</v>
      </c>
      <c r="BG150" s="158">
        <f>IF(N150="zákl. přenesená",J150,0)</f>
        <v>0</v>
      </c>
      <c r="BH150" s="158">
        <f>IF(N150="sníž. přenesená",J150,0)</f>
        <v>0</v>
      </c>
      <c r="BI150" s="158">
        <f>IF(N150="nulová",J150,0)</f>
        <v>0</v>
      </c>
      <c r="BJ150" s="17" t="s">
        <v>82</v>
      </c>
      <c r="BK150" s="158">
        <f>ROUND(I150*H150,2)</f>
        <v>0</v>
      </c>
      <c r="BL150" s="17" t="s">
        <v>103</v>
      </c>
      <c r="BM150" s="17" t="s">
        <v>266</v>
      </c>
    </row>
    <row r="151" spans="2:65" s="12" customFormat="1" ht="11.25">
      <c r="B151" s="159"/>
      <c r="D151" s="160" t="s">
        <v>207</v>
      </c>
      <c r="E151" s="161" t="s">
        <v>1</v>
      </c>
      <c r="F151" s="162" t="s">
        <v>926</v>
      </c>
      <c r="H151" s="163">
        <v>2207.69</v>
      </c>
      <c r="I151" s="164"/>
      <c r="L151" s="159"/>
      <c r="M151" s="165"/>
      <c r="N151" s="166"/>
      <c r="O151" s="166"/>
      <c r="P151" s="166"/>
      <c r="Q151" s="166"/>
      <c r="R151" s="166"/>
      <c r="S151" s="166"/>
      <c r="T151" s="167"/>
      <c r="AT151" s="161" t="s">
        <v>207</v>
      </c>
      <c r="AU151" s="161" t="s">
        <v>99</v>
      </c>
      <c r="AV151" s="12" t="s">
        <v>84</v>
      </c>
      <c r="AW151" s="12" t="s">
        <v>36</v>
      </c>
      <c r="AX151" s="12" t="s">
        <v>82</v>
      </c>
      <c r="AY151" s="161" t="s">
        <v>198</v>
      </c>
    </row>
    <row r="152" spans="2:65" s="1" customFormat="1" ht="16.5" customHeight="1">
      <c r="B152" s="146"/>
      <c r="C152" s="147" t="s">
        <v>268</v>
      </c>
      <c r="D152" s="147" t="s">
        <v>202</v>
      </c>
      <c r="E152" s="148" t="s">
        <v>269</v>
      </c>
      <c r="F152" s="149" t="s">
        <v>270</v>
      </c>
      <c r="G152" s="150" t="s">
        <v>205</v>
      </c>
      <c r="H152" s="151">
        <v>331.154</v>
      </c>
      <c r="I152" s="152"/>
      <c r="J152" s="153">
        <f>ROUND(I152*H152,2)</f>
        <v>0</v>
      </c>
      <c r="K152" s="149" t="s">
        <v>211</v>
      </c>
      <c r="L152" s="31"/>
      <c r="M152" s="154" t="s">
        <v>1</v>
      </c>
      <c r="N152" s="155" t="s">
        <v>46</v>
      </c>
      <c r="O152" s="50"/>
      <c r="P152" s="156">
        <f>O152*H152</f>
        <v>0</v>
      </c>
      <c r="Q152" s="156">
        <v>0</v>
      </c>
      <c r="R152" s="156">
        <f>Q152*H152</f>
        <v>0</v>
      </c>
      <c r="S152" s="156">
        <v>0</v>
      </c>
      <c r="T152" s="157">
        <f>S152*H152</f>
        <v>0</v>
      </c>
      <c r="AR152" s="17" t="s">
        <v>103</v>
      </c>
      <c r="AT152" s="17" t="s">
        <v>202</v>
      </c>
      <c r="AU152" s="17" t="s">
        <v>99</v>
      </c>
      <c r="AY152" s="17" t="s">
        <v>198</v>
      </c>
      <c r="BE152" s="158">
        <f>IF(N152="základní",J152,0)</f>
        <v>0</v>
      </c>
      <c r="BF152" s="158">
        <f>IF(N152="snížená",J152,0)</f>
        <v>0</v>
      </c>
      <c r="BG152" s="158">
        <f>IF(N152="zákl. přenesená",J152,0)</f>
        <v>0</v>
      </c>
      <c r="BH152" s="158">
        <f>IF(N152="sníž. přenesená",J152,0)</f>
        <v>0</v>
      </c>
      <c r="BI152" s="158">
        <f>IF(N152="nulová",J152,0)</f>
        <v>0</v>
      </c>
      <c r="BJ152" s="17" t="s">
        <v>82</v>
      </c>
      <c r="BK152" s="158">
        <f>ROUND(I152*H152,2)</f>
        <v>0</v>
      </c>
      <c r="BL152" s="17" t="s">
        <v>103</v>
      </c>
      <c r="BM152" s="17" t="s">
        <v>271</v>
      </c>
    </row>
    <row r="153" spans="2:65" s="13" customFormat="1" ht="11.25">
      <c r="B153" s="168"/>
      <c r="D153" s="160" t="s">
        <v>207</v>
      </c>
      <c r="E153" s="169" t="s">
        <v>1</v>
      </c>
      <c r="F153" s="170" t="s">
        <v>272</v>
      </c>
      <c r="H153" s="169" t="s">
        <v>1</v>
      </c>
      <c r="I153" s="171"/>
      <c r="L153" s="168"/>
      <c r="M153" s="172"/>
      <c r="N153" s="173"/>
      <c r="O153" s="173"/>
      <c r="P153" s="173"/>
      <c r="Q153" s="173"/>
      <c r="R153" s="173"/>
      <c r="S153" s="173"/>
      <c r="T153" s="174"/>
      <c r="AT153" s="169" t="s">
        <v>207</v>
      </c>
      <c r="AU153" s="169" t="s">
        <v>99</v>
      </c>
      <c r="AV153" s="13" t="s">
        <v>82</v>
      </c>
      <c r="AW153" s="13" t="s">
        <v>36</v>
      </c>
      <c r="AX153" s="13" t="s">
        <v>75</v>
      </c>
      <c r="AY153" s="169" t="s">
        <v>198</v>
      </c>
    </row>
    <row r="154" spans="2:65" s="12" customFormat="1" ht="11.25">
      <c r="B154" s="159"/>
      <c r="D154" s="160" t="s">
        <v>207</v>
      </c>
      <c r="E154" s="161" t="s">
        <v>1</v>
      </c>
      <c r="F154" s="162" t="s">
        <v>927</v>
      </c>
      <c r="H154" s="163">
        <v>331.154</v>
      </c>
      <c r="I154" s="164"/>
      <c r="L154" s="159"/>
      <c r="M154" s="165"/>
      <c r="N154" s="166"/>
      <c r="O154" s="166"/>
      <c r="P154" s="166"/>
      <c r="Q154" s="166"/>
      <c r="R154" s="166"/>
      <c r="S154" s="166"/>
      <c r="T154" s="167"/>
      <c r="AT154" s="161" t="s">
        <v>207</v>
      </c>
      <c r="AU154" s="161" t="s">
        <v>99</v>
      </c>
      <c r="AV154" s="12" t="s">
        <v>84</v>
      </c>
      <c r="AW154" s="12" t="s">
        <v>36</v>
      </c>
      <c r="AX154" s="12" t="s">
        <v>82</v>
      </c>
      <c r="AY154" s="161" t="s">
        <v>198</v>
      </c>
    </row>
    <row r="155" spans="2:65" s="11" customFormat="1" ht="20.85" customHeight="1">
      <c r="B155" s="133"/>
      <c r="D155" s="134" t="s">
        <v>74</v>
      </c>
      <c r="E155" s="144" t="s">
        <v>274</v>
      </c>
      <c r="F155" s="144" t="s">
        <v>275</v>
      </c>
      <c r="I155" s="136"/>
      <c r="J155" s="145">
        <f>BK155</f>
        <v>0</v>
      </c>
      <c r="L155" s="133"/>
      <c r="M155" s="138"/>
      <c r="N155" s="139"/>
      <c r="O155" s="139"/>
      <c r="P155" s="140">
        <f>SUM(P156:P187)</f>
        <v>0</v>
      </c>
      <c r="Q155" s="139"/>
      <c r="R155" s="140">
        <f>SUM(R156:R187)</f>
        <v>576.21643999999992</v>
      </c>
      <c r="S155" s="139"/>
      <c r="T155" s="141">
        <f>SUM(T156:T187)</f>
        <v>0</v>
      </c>
      <c r="AR155" s="134" t="s">
        <v>82</v>
      </c>
      <c r="AT155" s="142" t="s">
        <v>74</v>
      </c>
      <c r="AU155" s="142" t="s">
        <v>84</v>
      </c>
      <c r="AY155" s="134" t="s">
        <v>198</v>
      </c>
      <c r="BK155" s="143">
        <f>SUM(BK156:BK187)</f>
        <v>0</v>
      </c>
    </row>
    <row r="156" spans="2:65" s="1" customFormat="1" ht="16.5" customHeight="1">
      <c r="B156" s="146"/>
      <c r="C156" s="147" t="s">
        <v>276</v>
      </c>
      <c r="D156" s="147" t="s">
        <v>202</v>
      </c>
      <c r="E156" s="148" t="s">
        <v>277</v>
      </c>
      <c r="F156" s="149" t="s">
        <v>278</v>
      </c>
      <c r="G156" s="150" t="s">
        <v>205</v>
      </c>
      <c r="H156" s="151">
        <v>49.725000000000001</v>
      </c>
      <c r="I156" s="152"/>
      <c r="J156" s="153">
        <f>ROUND(I156*H156,2)</f>
        <v>0</v>
      </c>
      <c r="K156" s="149" t="s">
        <v>211</v>
      </c>
      <c r="L156" s="31"/>
      <c r="M156" s="154" t="s">
        <v>1</v>
      </c>
      <c r="N156" s="155" t="s">
        <v>46</v>
      </c>
      <c r="O156" s="50"/>
      <c r="P156" s="156">
        <f>O156*H156</f>
        <v>0</v>
      </c>
      <c r="Q156" s="156">
        <v>0</v>
      </c>
      <c r="R156" s="156">
        <f>Q156*H156</f>
        <v>0</v>
      </c>
      <c r="S156" s="156">
        <v>0</v>
      </c>
      <c r="T156" s="157">
        <f>S156*H156</f>
        <v>0</v>
      </c>
      <c r="AR156" s="17" t="s">
        <v>103</v>
      </c>
      <c r="AT156" s="17" t="s">
        <v>202</v>
      </c>
      <c r="AU156" s="17" t="s">
        <v>99</v>
      </c>
      <c r="AY156" s="17" t="s">
        <v>198</v>
      </c>
      <c r="BE156" s="158">
        <f>IF(N156="základní",J156,0)</f>
        <v>0</v>
      </c>
      <c r="BF156" s="158">
        <f>IF(N156="snížená",J156,0)</f>
        <v>0</v>
      </c>
      <c r="BG156" s="158">
        <f>IF(N156="zákl. přenesená",J156,0)</f>
        <v>0</v>
      </c>
      <c r="BH156" s="158">
        <f>IF(N156="sníž. přenesená",J156,0)</f>
        <v>0</v>
      </c>
      <c r="BI156" s="158">
        <f>IF(N156="nulová",J156,0)</f>
        <v>0</v>
      </c>
      <c r="BJ156" s="17" t="s">
        <v>82</v>
      </c>
      <c r="BK156" s="158">
        <f>ROUND(I156*H156,2)</f>
        <v>0</v>
      </c>
      <c r="BL156" s="17" t="s">
        <v>103</v>
      </c>
      <c r="BM156" s="17" t="s">
        <v>279</v>
      </c>
    </row>
    <row r="157" spans="2:65" s="12" customFormat="1" ht="11.25">
      <c r="B157" s="159"/>
      <c r="D157" s="160" t="s">
        <v>207</v>
      </c>
      <c r="E157" s="161" t="s">
        <v>1</v>
      </c>
      <c r="F157" s="162" t="s">
        <v>928</v>
      </c>
      <c r="H157" s="163">
        <v>49.725000000000001</v>
      </c>
      <c r="I157" s="164"/>
      <c r="L157" s="159"/>
      <c r="M157" s="165"/>
      <c r="N157" s="166"/>
      <c r="O157" s="166"/>
      <c r="P157" s="166"/>
      <c r="Q157" s="166"/>
      <c r="R157" s="166"/>
      <c r="S157" s="166"/>
      <c r="T157" s="167"/>
      <c r="AT157" s="161" t="s">
        <v>207</v>
      </c>
      <c r="AU157" s="161" t="s">
        <v>99</v>
      </c>
      <c r="AV157" s="12" t="s">
        <v>84</v>
      </c>
      <c r="AW157" s="12" t="s">
        <v>36</v>
      </c>
      <c r="AX157" s="12" t="s">
        <v>82</v>
      </c>
      <c r="AY157" s="161" t="s">
        <v>198</v>
      </c>
    </row>
    <row r="158" spans="2:65" s="1" customFormat="1" ht="16.5" customHeight="1">
      <c r="B158" s="146"/>
      <c r="C158" s="147" t="s">
        <v>281</v>
      </c>
      <c r="D158" s="147" t="s">
        <v>202</v>
      </c>
      <c r="E158" s="148" t="s">
        <v>282</v>
      </c>
      <c r="F158" s="149" t="s">
        <v>283</v>
      </c>
      <c r="G158" s="150" t="s">
        <v>205</v>
      </c>
      <c r="H158" s="151">
        <v>49.725000000000001</v>
      </c>
      <c r="I158" s="152"/>
      <c r="J158" s="153">
        <f>ROUND(I158*H158,2)</f>
        <v>0</v>
      </c>
      <c r="K158" s="149" t="s">
        <v>211</v>
      </c>
      <c r="L158" s="31"/>
      <c r="M158" s="154" t="s">
        <v>1</v>
      </c>
      <c r="N158" s="155" t="s">
        <v>46</v>
      </c>
      <c r="O158" s="50"/>
      <c r="P158" s="156">
        <f>O158*H158</f>
        <v>0</v>
      </c>
      <c r="Q158" s="156">
        <v>0</v>
      </c>
      <c r="R158" s="156">
        <f>Q158*H158</f>
        <v>0</v>
      </c>
      <c r="S158" s="156">
        <v>0</v>
      </c>
      <c r="T158" s="157">
        <f>S158*H158</f>
        <v>0</v>
      </c>
      <c r="AR158" s="17" t="s">
        <v>103</v>
      </c>
      <c r="AT158" s="17" t="s">
        <v>202</v>
      </c>
      <c r="AU158" s="17" t="s">
        <v>99</v>
      </c>
      <c r="AY158" s="17" t="s">
        <v>198</v>
      </c>
      <c r="BE158" s="158">
        <f>IF(N158="základní",J158,0)</f>
        <v>0</v>
      </c>
      <c r="BF158" s="158">
        <f>IF(N158="snížená",J158,0)</f>
        <v>0</v>
      </c>
      <c r="BG158" s="158">
        <f>IF(N158="zákl. přenesená",J158,0)</f>
        <v>0</v>
      </c>
      <c r="BH158" s="158">
        <f>IF(N158="sníž. přenesená",J158,0)</f>
        <v>0</v>
      </c>
      <c r="BI158" s="158">
        <f>IF(N158="nulová",J158,0)</f>
        <v>0</v>
      </c>
      <c r="BJ158" s="17" t="s">
        <v>82</v>
      </c>
      <c r="BK158" s="158">
        <f>ROUND(I158*H158,2)</f>
        <v>0</v>
      </c>
      <c r="BL158" s="17" t="s">
        <v>103</v>
      </c>
      <c r="BM158" s="17" t="s">
        <v>284</v>
      </c>
    </row>
    <row r="159" spans="2:65" s="12" customFormat="1" ht="11.25">
      <c r="B159" s="159"/>
      <c r="D159" s="160" t="s">
        <v>207</v>
      </c>
      <c r="E159" s="161" t="s">
        <v>1</v>
      </c>
      <c r="F159" s="162" t="s">
        <v>929</v>
      </c>
      <c r="H159" s="163">
        <v>49.725000000000001</v>
      </c>
      <c r="I159" s="164"/>
      <c r="L159" s="159"/>
      <c r="M159" s="165"/>
      <c r="N159" s="166"/>
      <c r="O159" s="166"/>
      <c r="P159" s="166"/>
      <c r="Q159" s="166"/>
      <c r="R159" s="166"/>
      <c r="S159" s="166"/>
      <c r="T159" s="167"/>
      <c r="AT159" s="161" t="s">
        <v>207</v>
      </c>
      <c r="AU159" s="161" t="s">
        <v>99</v>
      </c>
      <c r="AV159" s="12" t="s">
        <v>84</v>
      </c>
      <c r="AW159" s="12" t="s">
        <v>36</v>
      </c>
      <c r="AX159" s="12" t="s">
        <v>82</v>
      </c>
      <c r="AY159" s="161" t="s">
        <v>198</v>
      </c>
    </row>
    <row r="160" spans="2:65" s="1" customFormat="1" ht="16.5" customHeight="1">
      <c r="B160" s="146"/>
      <c r="C160" s="147" t="s">
        <v>286</v>
      </c>
      <c r="D160" s="147" t="s">
        <v>202</v>
      </c>
      <c r="E160" s="148" t="s">
        <v>287</v>
      </c>
      <c r="F160" s="149" t="s">
        <v>288</v>
      </c>
      <c r="G160" s="150" t="s">
        <v>205</v>
      </c>
      <c r="H160" s="151">
        <v>330</v>
      </c>
      <c r="I160" s="152"/>
      <c r="J160" s="153">
        <f>ROUND(I160*H160,2)</f>
        <v>0</v>
      </c>
      <c r="K160" s="149" t="s">
        <v>211</v>
      </c>
      <c r="L160" s="31"/>
      <c r="M160" s="154" t="s">
        <v>1</v>
      </c>
      <c r="N160" s="155" t="s">
        <v>46</v>
      </c>
      <c r="O160" s="50"/>
      <c r="P160" s="156">
        <f>O160*H160</f>
        <v>0</v>
      </c>
      <c r="Q160" s="156">
        <v>0</v>
      </c>
      <c r="R160" s="156">
        <f>Q160*H160</f>
        <v>0</v>
      </c>
      <c r="S160" s="156">
        <v>0</v>
      </c>
      <c r="T160" s="157">
        <f>S160*H160</f>
        <v>0</v>
      </c>
      <c r="AR160" s="17" t="s">
        <v>103</v>
      </c>
      <c r="AT160" s="17" t="s">
        <v>202</v>
      </c>
      <c r="AU160" s="17" t="s">
        <v>99</v>
      </c>
      <c r="AY160" s="17" t="s">
        <v>198</v>
      </c>
      <c r="BE160" s="158">
        <f>IF(N160="základní",J160,0)</f>
        <v>0</v>
      </c>
      <c r="BF160" s="158">
        <f>IF(N160="snížená",J160,0)</f>
        <v>0</v>
      </c>
      <c r="BG160" s="158">
        <f>IF(N160="zákl. přenesená",J160,0)</f>
        <v>0</v>
      </c>
      <c r="BH160" s="158">
        <f>IF(N160="sníž. přenesená",J160,0)</f>
        <v>0</v>
      </c>
      <c r="BI160" s="158">
        <f>IF(N160="nulová",J160,0)</f>
        <v>0</v>
      </c>
      <c r="BJ160" s="17" t="s">
        <v>82</v>
      </c>
      <c r="BK160" s="158">
        <f>ROUND(I160*H160,2)</f>
        <v>0</v>
      </c>
      <c r="BL160" s="17" t="s">
        <v>103</v>
      </c>
      <c r="BM160" s="17" t="s">
        <v>289</v>
      </c>
    </row>
    <row r="161" spans="2:65" s="12" customFormat="1" ht="11.25">
      <c r="B161" s="159"/>
      <c r="D161" s="160" t="s">
        <v>207</v>
      </c>
      <c r="E161" s="161" t="s">
        <v>1</v>
      </c>
      <c r="F161" s="162" t="s">
        <v>930</v>
      </c>
      <c r="H161" s="163">
        <v>330</v>
      </c>
      <c r="I161" s="164"/>
      <c r="L161" s="159"/>
      <c r="M161" s="165"/>
      <c r="N161" s="166"/>
      <c r="O161" s="166"/>
      <c r="P161" s="166"/>
      <c r="Q161" s="166"/>
      <c r="R161" s="166"/>
      <c r="S161" s="166"/>
      <c r="T161" s="167"/>
      <c r="AT161" s="161" t="s">
        <v>207</v>
      </c>
      <c r="AU161" s="161" t="s">
        <v>99</v>
      </c>
      <c r="AV161" s="12" t="s">
        <v>84</v>
      </c>
      <c r="AW161" s="12" t="s">
        <v>36</v>
      </c>
      <c r="AX161" s="12" t="s">
        <v>82</v>
      </c>
      <c r="AY161" s="161" t="s">
        <v>198</v>
      </c>
    </row>
    <row r="162" spans="2:65" s="1" customFormat="1" ht="16.5" customHeight="1">
      <c r="B162" s="146"/>
      <c r="C162" s="147" t="s">
        <v>291</v>
      </c>
      <c r="D162" s="147" t="s">
        <v>202</v>
      </c>
      <c r="E162" s="148" t="s">
        <v>292</v>
      </c>
      <c r="F162" s="149" t="s">
        <v>293</v>
      </c>
      <c r="G162" s="150" t="s">
        <v>205</v>
      </c>
      <c r="H162" s="151">
        <v>330</v>
      </c>
      <c r="I162" s="152"/>
      <c r="J162" s="153">
        <f>ROUND(I162*H162,2)</f>
        <v>0</v>
      </c>
      <c r="K162" s="149" t="s">
        <v>211</v>
      </c>
      <c r="L162" s="31"/>
      <c r="M162" s="154" t="s">
        <v>1</v>
      </c>
      <c r="N162" s="155" t="s">
        <v>46</v>
      </c>
      <c r="O162" s="50"/>
      <c r="P162" s="156">
        <f>O162*H162</f>
        <v>0</v>
      </c>
      <c r="Q162" s="156">
        <v>0</v>
      </c>
      <c r="R162" s="156">
        <f>Q162*H162</f>
        <v>0</v>
      </c>
      <c r="S162" s="156">
        <v>0</v>
      </c>
      <c r="T162" s="157">
        <f>S162*H162</f>
        <v>0</v>
      </c>
      <c r="AR162" s="17" t="s">
        <v>103</v>
      </c>
      <c r="AT162" s="17" t="s">
        <v>202</v>
      </c>
      <c r="AU162" s="17" t="s">
        <v>99</v>
      </c>
      <c r="AY162" s="17" t="s">
        <v>198</v>
      </c>
      <c r="BE162" s="158">
        <f>IF(N162="základní",J162,0)</f>
        <v>0</v>
      </c>
      <c r="BF162" s="158">
        <f>IF(N162="snížená",J162,0)</f>
        <v>0</v>
      </c>
      <c r="BG162" s="158">
        <f>IF(N162="zákl. přenesená",J162,0)</f>
        <v>0</v>
      </c>
      <c r="BH162" s="158">
        <f>IF(N162="sníž. přenesená",J162,0)</f>
        <v>0</v>
      </c>
      <c r="BI162" s="158">
        <f>IF(N162="nulová",J162,0)</f>
        <v>0</v>
      </c>
      <c r="BJ162" s="17" t="s">
        <v>82</v>
      </c>
      <c r="BK162" s="158">
        <f>ROUND(I162*H162,2)</f>
        <v>0</v>
      </c>
      <c r="BL162" s="17" t="s">
        <v>103</v>
      </c>
      <c r="BM162" s="17" t="s">
        <v>294</v>
      </c>
    </row>
    <row r="163" spans="2:65" s="12" customFormat="1" ht="11.25">
      <c r="B163" s="159"/>
      <c r="D163" s="160" t="s">
        <v>207</v>
      </c>
      <c r="E163" s="161" t="s">
        <v>1</v>
      </c>
      <c r="F163" s="162" t="s">
        <v>931</v>
      </c>
      <c r="H163" s="163">
        <v>330</v>
      </c>
      <c r="I163" s="164"/>
      <c r="L163" s="159"/>
      <c r="M163" s="165"/>
      <c r="N163" s="166"/>
      <c r="O163" s="166"/>
      <c r="P163" s="166"/>
      <c r="Q163" s="166"/>
      <c r="R163" s="166"/>
      <c r="S163" s="166"/>
      <c r="T163" s="167"/>
      <c r="AT163" s="161" t="s">
        <v>207</v>
      </c>
      <c r="AU163" s="161" t="s">
        <v>99</v>
      </c>
      <c r="AV163" s="12" t="s">
        <v>84</v>
      </c>
      <c r="AW163" s="12" t="s">
        <v>36</v>
      </c>
      <c r="AX163" s="12" t="s">
        <v>82</v>
      </c>
      <c r="AY163" s="161" t="s">
        <v>198</v>
      </c>
    </row>
    <row r="164" spans="2:65" s="1" customFormat="1" ht="16.5" customHeight="1">
      <c r="B164" s="146"/>
      <c r="C164" s="147" t="s">
        <v>8</v>
      </c>
      <c r="D164" s="147" t="s">
        <v>202</v>
      </c>
      <c r="E164" s="148" t="s">
        <v>296</v>
      </c>
      <c r="F164" s="149" t="s">
        <v>297</v>
      </c>
      <c r="G164" s="150" t="s">
        <v>205</v>
      </c>
      <c r="H164" s="151">
        <v>266.89999999999998</v>
      </c>
      <c r="I164" s="152"/>
      <c r="J164" s="153">
        <f>ROUND(I164*H164,2)</f>
        <v>0</v>
      </c>
      <c r="K164" s="149" t="s">
        <v>211</v>
      </c>
      <c r="L164" s="31"/>
      <c r="M164" s="154" t="s">
        <v>1</v>
      </c>
      <c r="N164" s="155" t="s">
        <v>46</v>
      </c>
      <c r="O164" s="50"/>
      <c r="P164" s="156">
        <f>O164*H164</f>
        <v>0</v>
      </c>
      <c r="Q164" s="156">
        <v>0</v>
      </c>
      <c r="R164" s="156">
        <f>Q164*H164</f>
        <v>0</v>
      </c>
      <c r="S164" s="156">
        <v>0</v>
      </c>
      <c r="T164" s="157">
        <f>S164*H164</f>
        <v>0</v>
      </c>
      <c r="AR164" s="17" t="s">
        <v>103</v>
      </c>
      <c r="AT164" s="17" t="s">
        <v>202</v>
      </c>
      <c r="AU164" s="17" t="s">
        <v>99</v>
      </c>
      <c r="AY164" s="17" t="s">
        <v>198</v>
      </c>
      <c r="BE164" s="158">
        <f>IF(N164="základní",J164,0)</f>
        <v>0</v>
      </c>
      <c r="BF164" s="158">
        <f>IF(N164="snížená",J164,0)</f>
        <v>0</v>
      </c>
      <c r="BG164" s="158">
        <f>IF(N164="zákl. přenesená",J164,0)</f>
        <v>0</v>
      </c>
      <c r="BH164" s="158">
        <f>IF(N164="sníž. přenesená",J164,0)</f>
        <v>0</v>
      </c>
      <c r="BI164" s="158">
        <f>IF(N164="nulová",J164,0)</f>
        <v>0</v>
      </c>
      <c r="BJ164" s="17" t="s">
        <v>82</v>
      </c>
      <c r="BK164" s="158">
        <f>ROUND(I164*H164,2)</f>
        <v>0</v>
      </c>
      <c r="BL164" s="17" t="s">
        <v>103</v>
      </c>
      <c r="BM164" s="17" t="s">
        <v>298</v>
      </c>
    </row>
    <row r="165" spans="2:65" s="12" customFormat="1" ht="11.25">
      <c r="B165" s="159"/>
      <c r="D165" s="160" t="s">
        <v>207</v>
      </c>
      <c r="E165" s="161" t="s">
        <v>1</v>
      </c>
      <c r="F165" s="162" t="s">
        <v>932</v>
      </c>
      <c r="H165" s="163">
        <v>266.89999999999998</v>
      </c>
      <c r="I165" s="164"/>
      <c r="L165" s="159"/>
      <c r="M165" s="165"/>
      <c r="N165" s="166"/>
      <c r="O165" s="166"/>
      <c r="P165" s="166"/>
      <c r="Q165" s="166"/>
      <c r="R165" s="166"/>
      <c r="S165" s="166"/>
      <c r="T165" s="167"/>
      <c r="AT165" s="161" t="s">
        <v>207</v>
      </c>
      <c r="AU165" s="161" t="s">
        <v>99</v>
      </c>
      <c r="AV165" s="12" t="s">
        <v>84</v>
      </c>
      <c r="AW165" s="12" t="s">
        <v>36</v>
      </c>
      <c r="AX165" s="12" t="s">
        <v>82</v>
      </c>
      <c r="AY165" s="161" t="s">
        <v>198</v>
      </c>
    </row>
    <row r="166" spans="2:65" s="1" customFormat="1" ht="16.5" customHeight="1">
      <c r="B166" s="146"/>
      <c r="C166" s="147" t="s">
        <v>301</v>
      </c>
      <c r="D166" s="147" t="s">
        <v>202</v>
      </c>
      <c r="E166" s="148" t="s">
        <v>302</v>
      </c>
      <c r="F166" s="149" t="s">
        <v>303</v>
      </c>
      <c r="G166" s="150" t="s">
        <v>205</v>
      </c>
      <c r="H166" s="151">
        <v>266.89999999999998</v>
      </c>
      <c r="I166" s="152"/>
      <c r="J166" s="153">
        <f>ROUND(I166*H166,2)</f>
        <v>0</v>
      </c>
      <c r="K166" s="149" t="s">
        <v>211</v>
      </c>
      <c r="L166" s="31"/>
      <c r="M166" s="154" t="s">
        <v>1</v>
      </c>
      <c r="N166" s="155" t="s">
        <v>46</v>
      </c>
      <c r="O166" s="50"/>
      <c r="P166" s="156">
        <f>O166*H166</f>
        <v>0</v>
      </c>
      <c r="Q166" s="156">
        <v>0</v>
      </c>
      <c r="R166" s="156">
        <f>Q166*H166</f>
        <v>0</v>
      </c>
      <c r="S166" s="156">
        <v>0</v>
      </c>
      <c r="T166" s="157">
        <f>S166*H166</f>
        <v>0</v>
      </c>
      <c r="AR166" s="17" t="s">
        <v>103</v>
      </c>
      <c r="AT166" s="17" t="s">
        <v>202</v>
      </c>
      <c r="AU166" s="17" t="s">
        <v>99</v>
      </c>
      <c r="AY166" s="17" t="s">
        <v>198</v>
      </c>
      <c r="BE166" s="158">
        <f>IF(N166="základní",J166,0)</f>
        <v>0</v>
      </c>
      <c r="BF166" s="158">
        <f>IF(N166="snížená",J166,0)</f>
        <v>0</v>
      </c>
      <c r="BG166" s="158">
        <f>IF(N166="zákl. přenesená",J166,0)</f>
        <v>0</v>
      </c>
      <c r="BH166" s="158">
        <f>IF(N166="sníž. přenesená",J166,0)</f>
        <v>0</v>
      </c>
      <c r="BI166" s="158">
        <f>IF(N166="nulová",J166,0)</f>
        <v>0</v>
      </c>
      <c r="BJ166" s="17" t="s">
        <v>82</v>
      </c>
      <c r="BK166" s="158">
        <f>ROUND(I166*H166,2)</f>
        <v>0</v>
      </c>
      <c r="BL166" s="17" t="s">
        <v>103</v>
      </c>
      <c r="BM166" s="17" t="s">
        <v>304</v>
      </c>
    </row>
    <row r="167" spans="2:65" s="12" customFormat="1" ht="11.25">
      <c r="B167" s="159"/>
      <c r="D167" s="160" t="s">
        <v>207</v>
      </c>
      <c r="E167" s="161" t="s">
        <v>1</v>
      </c>
      <c r="F167" s="162" t="s">
        <v>933</v>
      </c>
      <c r="H167" s="163">
        <v>266.89999999999998</v>
      </c>
      <c r="I167" s="164"/>
      <c r="L167" s="159"/>
      <c r="M167" s="165"/>
      <c r="N167" s="166"/>
      <c r="O167" s="166"/>
      <c r="P167" s="166"/>
      <c r="Q167" s="166"/>
      <c r="R167" s="166"/>
      <c r="S167" s="166"/>
      <c r="T167" s="167"/>
      <c r="AT167" s="161" t="s">
        <v>207</v>
      </c>
      <c r="AU167" s="161" t="s">
        <v>99</v>
      </c>
      <c r="AV167" s="12" t="s">
        <v>84</v>
      </c>
      <c r="AW167" s="12" t="s">
        <v>36</v>
      </c>
      <c r="AX167" s="12" t="s">
        <v>82</v>
      </c>
      <c r="AY167" s="161" t="s">
        <v>198</v>
      </c>
    </row>
    <row r="168" spans="2:65" s="1" customFormat="1" ht="16.5" customHeight="1">
      <c r="B168" s="146"/>
      <c r="C168" s="147" t="s">
        <v>306</v>
      </c>
      <c r="D168" s="147" t="s">
        <v>202</v>
      </c>
      <c r="E168" s="148" t="s">
        <v>307</v>
      </c>
      <c r="F168" s="149" t="s">
        <v>308</v>
      </c>
      <c r="G168" s="150" t="s">
        <v>242</v>
      </c>
      <c r="H168" s="151">
        <v>666.4</v>
      </c>
      <c r="I168" s="152"/>
      <c r="J168" s="153">
        <f>ROUND(I168*H168,2)</f>
        <v>0</v>
      </c>
      <c r="K168" s="149" t="s">
        <v>211</v>
      </c>
      <c r="L168" s="31"/>
      <c r="M168" s="154" t="s">
        <v>1</v>
      </c>
      <c r="N168" s="155" t="s">
        <v>46</v>
      </c>
      <c r="O168" s="50"/>
      <c r="P168" s="156">
        <f>O168*H168</f>
        <v>0</v>
      </c>
      <c r="Q168" s="156">
        <v>8.4999999999999995E-4</v>
      </c>
      <c r="R168" s="156">
        <f>Q168*H168</f>
        <v>0.56643999999999994</v>
      </c>
      <c r="S168" s="156">
        <v>0</v>
      </c>
      <c r="T168" s="157">
        <f>S168*H168</f>
        <v>0</v>
      </c>
      <c r="AR168" s="17" t="s">
        <v>103</v>
      </c>
      <c r="AT168" s="17" t="s">
        <v>202</v>
      </c>
      <c r="AU168" s="17" t="s">
        <v>99</v>
      </c>
      <c r="AY168" s="17" t="s">
        <v>198</v>
      </c>
      <c r="BE168" s="158">
        <f>IF(N168="základní",J168,0)</f>
        <v>0</v>
      </c>
      <c r="BF168" s="158">
        <f>IF(N168="snížená",J168,0)</f>
        <v>0</v>
      </c>
      <c r="BG168" s="158">
        <f>IF(N168="zákl. přenesená",J168,0)</f>
        <v>0</v>
      </c>
      <c r="BH168" s="158">
        <f>IF(N168="sníž. přenesená",J168,0)</f>
        <v>0</v>
      </c>
      <c r="BI168" s="158">
        <f>IF(N168="nulová",J168,0)</f>
        <v>0</v>
      </c>
      <c r="BJ168" s="17" t="s">
        <v>82</v>
      </c>
      <c r="BK168" s="158">
        <f>ROUND(I168*H168,2)</f>
        <v>0</v>
      </c>
      <c r="BL168" s="17" t="s">
        <v>103</v>
      </c>
      <c r="BM168" s="17" t="s">
        <v>309</v>
      </c>
    </row>
    <row r="169" spans="2:65" s="12" customFormat="1" ht="11.25">
      <c r="B169" s="159"/>
      <c r="D169" s="160" t="s">
        <v>207</v>
      </c>
      <c r="E169" s="161" t="s">
        <v>1</v>
      </c>
      <c r="F169" s="162" t="s">
        <v>934</v>
      </c>
      <c r="H169" s="163">
        <v>132.6</v>
      </c>
      <c r="I169" s="164"/>
      <c r="L169" s="159"/>
      <c r="M169" s="165"/>
      <c r="N169" s="166"/>
      <c r="O169" s="166"/>
      <c r="P169" s="166"/>
      <c r="Q169" s="166"/>
      <c r="R169" s="166"/>
      <c r="S169" s="166"/>
      <c r="T169" s="167"/>
      <c r="AT169" s="161" t="s">
        <v>207</v>
      </c>
      <c r="AU169" s="161" t="s">
        <v>99</v>
      </c>
      <c r="AV169" s="12" t="s">
        <v>84</v>
      </c>
      <c r="AW169" s="12" t="s">
        <v>36</v>
      </c>
      <c r="AX169" s="12" t="s">
        <v>75</v>
      </c>
      <c r="AY169" s="161" t="s">
        <v>198</v>
      </c>
    </row>
    <row r="170" spans="2:65" s="12" customFormat="1" ht="11.25">
      <c r="B170" s="159"/>
      <c r="D170" s="160" t="s">
        <v>207</v>
      </c>
      <c r="E170" s="161" t="s">
        <v>1</v>
      </c>
      <c r="F170" s="162" t="s">
        <v>935</v>
      </c>
      <c r="H170" s="163">
        <v>533.79999999999995</v>
      </c>
      <c r="I170" s="164"/>
      <c r="L170" s="159"/>
      <c r="M170" s="165"/>
      <c r="N170" s="166"/>
      <c r="O170" s="166"/>
      <c r="P170" s="166"/>
      <c r="Q170" s="166"/>
      <c r="R170" s="166"/>
      <c r="S170" s="166"/>
      <c r="T170" s="167"/>
      <c r="AT170" s="161" t="s">
        <v>207</v>
      </c>
      <c r="AU170" s="161" t="s">
        <v>99</v>
      </c>
      <c r="AV170" s="12" t="s">
        <v>84</v>
      </c>
      <c r="AW170" s="12" t="s">
        <v>36</v>
      </c>
      <c r="AX170" s="12" t="s">
        <v>75</v>
      </c>
      <c r="AY170" s="161" t="s">
        <v>198</v>
      </c>
    </row>
    <row r="171" spans="2:65" s="14" customFormat="1" ht="11.25">
      <c r="B171" s="175"/>
      <c r="D171" s="160" t="s">
        <v>207</v>
      </c>
      <c r="E171" s="176" t="s">
        <v>1</v>
      </c>
      <c r="F171" s="177" t="s">
        <v>227</v>
      </c>
      <c r="H171" s="178">
        <v>666.4</v>
      </c>
      <c r="I171" s="179"/>
      <c r="L171" s="175"/>
      <c r="M171" s="180"/>
      <c r="N171" s="181"/>
      <c r="O171" s="181"/>
      <c r="P171" s="181"/>
      <c r="Q171" s="181"/>
      <c r="R171" s="181"/>
      <c r="S171" s="181"/>
      <c r="T171" s="182"/>
      <c r="AT171" s="176" t="s">
        <v>207</v>
      </c>
      <c r="AU171" s="176" t="s">
        <v>99</v>
      </c>
      <c r="AV171" s="14" t="s">
        <v>103</v>
      </c>
      <c r="AW171" s="14" t="s">
        <v>36</v>
      </c>
      <c r="AX171" s="14" t="s">
        <v>82</v>
      </c>
      <c r="AY171" s="176" t="s">
        <v>198</v>
      </c>
    </row>
    <row r="172" spans="2:65" s="1" customFormat="1" ht="16.5" customHeight="1">
      <c r="B172" s="146"/>
      <c r="C172" s="147" t="s">
        <v>312</v>
      </c>
      <c r="D172" s="147" t="s">
        <v>202</v>
      </c>
      <c r="E172" s="148" t="s">
        <v>313</v>
      </c>
      <c r="F172" s="149" t="s">
        <v>314</v>
      </c>
      <c r="G172" s="150" t="s">
        <v>242</v>
      </c>
      <c r="H172" s="151">
        <v>666.4</v>
      </c>
      <c r="I172" s="152"/>
      <c r="J172" s="153">
        <f>ROUND(I172*H172,2)</f>
        <v>0</v>
      </c>
      <c r="K172" s="149" t="s">
        <v>211</v>
      </c>
      <c r="L172" s="31"/>
      <c r="M172" s="154" t="s">
        <v>1</v>
      </c>
      <c r="N172" s="155" t="s">
        <v>46</v>
      </c>
      <c r="O172" s="50"/>
      <c r="P172" s="156">
        <f>O172*H172</f>
        <v>0</v>
      </c>
      <c r="Q172" s="156">
        <v>0</v>
      </c>
      <c r="R172" s="156">
        <f>Q172*H172</f>
        <v>0</v>
      </c>
      <c r="S172" s="156">
        <v>0</v>
      </c>
      <c r="T172" s="157">
        <f>S172*H172</f>
        <v>0</v>
      </c>
      <c r="AR172" s="17" t="s">
        <v>103</v>
      </c>
      <c r="AT172" s="17" t="s">
        <v>202</v>
      </c>
      <c r="AU172" s="17" t="s">
        <v>99</v>
      </c>
      <c r="AY172" s="17" t="s">
        <v>198</v>
      </c>
      <c r="BE172" s="158">
        <f>IF(N172="základní",J172,0)</f>
        <v>0</v>
      </c>
      <c r="BF172" s="158">
        <f>IF(N172="snížená",J172,0)</f>
        <v>0</v>
      </c>
      <c r="BG172" s="158">
        <f>IF(N172="zákl. přenesená",J172,0)</f>
        <v>0</v>
      </c>
      <c r="BH172" s="158">
        <f>IF(N172="sníž. přenesená",J172,0)</f>
        <v>0</v>
      </c>
      <c r="BI172" s="158">
        <f>IF(N172="nulová",J172,0)</f>
        <v>0</v>
      </c>
      <c r="BJ172" s="17" t="s">
        <v>82</v>
      </c>
      <c r="BK172" s="158">
        <f>ROUND(I172*H172,2)</f>
        <v>0</v>
      </c>
      <c r="BL172" s="17" t="s">
        <v>103</v>
      </c>
      <c r="BM172" s="17" t="s">
        <v>315</v>
      </c>
    </row>
    <row r="173" spans="2:65" s="12" customFormat="1" ht="11.25">
      <c r="B173" s="159"/>
      <c r="D173" s="160" t="s">
        <v>207</v>
      </c>
      <c r="E173" s="161" t="s">
        <v>1</v>
      </c>
      <c r="F173" s="162" t="s">
        <v>936</v>
      </c>
      <c r="H173" s="163">
        <v>666.4</v>
      </c>
      <c r="I173" s="164"/>
      <c r="L173" s="159"/>
      <c r="M173" s="165"/>
      <c r="N173" s="166"/>
      <c r="O173" s="166"/>
      <c r="P173" s="166"/>
      <c r="Q173" s="166"/>
      <c r="R173" s="166"/>
      <c r="S173" s="166"/>
      <c r="T173" s="167"/>
      <c r="AT173" s="161" t="s">
        <v>207</v>
      </c>
      <c r="AU173" s="161" t="s">
        <v>99</v>
      </c>
      <c r="AV173" s="12" t="s">
        <v>84</v>
      </c>
      <c r="AW173" s="12" t="s">
        <v>36</v>
      </c>
      <c r="AX173" s="12" t="s">
        <v>82</v>
      </c>
      <c r="AY173" s="161" t="s">
        <v>198</v>
      </c>
    </row>
    <row r="174" spans="2:65" s="1" customFormat="1" ht="16.5" customHeight="1">
      <c r="B174" s="146"/>
      <c r="C174" s="147" t="s">
        <v>317</v>
      </c>
      <c r="D174" s="147" t="s">
        <v>202</v>
      </c>
      <c r="E174" s="148" t="s">
        <v>318</v>
      </c>
      <c r="F174" s="149" t="s">
        <v>319</v>
      </c>
      <c r="G174" s="150" t="s">
        <v>205</v>
      </c>
      <c r="H174" s="151">
        <v>646.625</v>
      </c>
      <c r="I174" s="152"/>
      <c r="J174" s="153">
        <f>ROUND(I174*H174,2)</f>
        <v>0</v>
      </c>
      <c r="K174" s="149" t="s">
        <v>211</v>
      </c>
      <c r="L174" s="31"/>
      <c r="M174" s="154" t="s">
        <v>1</v>
      </c>
      <c r="N174" s="155" t="s">
        <v>46</v>
      </c>
      <c r="O174" s="50"/>
      <c r="P174" s="156">
        <f>O174*H174</f>
        <v>0</v>
      </c>
      <c r="Q174" s="156">
        <v>0</v>
      </c>
      <c r="R174" s="156">
        <f>Q174*H174</f>
        <v>0</v>
      </c>
      <c r="S174" s="156">
        <v>0</v>
      </c>
      <c r="T174" s="157">
        <f>S174*H174</f>
        <v>0</v>
      </c>
      <c r="AR174" s="17" t="s">
        <v>103</v>
      </c>
      <c r="AT174" s="17" t="s">
        <v>202</v>
      </c>
      <c r="AU174" s="17" t="s">
        <v>99</v>
      </c>
      <c r="AY174" s="17" t="s">
        <v>198</v>
      </c>
      <c r="BE174" s="158">
        <f>IF(N174="základní",J174,0)</f>
        <v>0</v>
      </c>
      <c r="BF174" s="158">
        <f>IF(N174="snížená",J174,0)</f>
        <v>0</v>
      </c>
      <c r="BG174" s="158">
        <f>IF(N174="zákl. přenesená",J174,0)</f>
        <v>0</v>
      </c>
      <c r="BH174" s="158">
        <f>IF(N174="sníž. přenesená",J174,0)</f>
        <v>0</v>
      </c>
      <c r="BI174" s="158">
        <f>IF(N174="nulová",J174,0)</f>
        <v>0</v>
      </c>
      <c r="BJ174" s="17" t="s">
        <v>82</v>
      </c>
      <c r="BK174" s="158">
        <f>ROUND(I174*H174,2)</f>
        <v>0</v>
      </c>
      <c r="BL174" s="17" t="s">
        <v>103</v>
      </c>
      <c r="BM174" s="17" t="s">
        <v>320</v>
      </c>
    </row>
    <row r="175" spans="2:65" s="12" customFormat="1" ht="11.25">
      <c r="B175" s="159"/>
      <c r="D175" s="160" t="s">
        <v>207</v>
      </c>
      <c r="E175" s="161" t="s">
        <v>1</v>
      </c>
      <c r="F175" s="162" t="s">
        <v>918</v>
      </c>
      <c r="H175" s="163">
        <v>49.725000000000001</v>
      </c>
      <c r="I175" s="164"/>
      <c r="L175" s="159"/>
      <c r="M175" s="165"/>
      <c r="N175" s="166"/>
      <c r="O175" s="166"/>
      <c r="P175" s="166"/>
      <c r="Q175" s="166"/>
      <c r="R175" s="166"/>
      <c r="S175" s="166"/>
      <c r="T175" s="167"/>
      <c r="AT175" s="161" t="s">
        <v>207</v>
      </c>
      <c r="AU175" s="161" t="s">
        <v>99</v>
      </c>
      <c r="AV175" s="12" t="s">
        <v>84</v>
      </c>
      <c r="AW175" s="12" t="s">
        <v>36</v>
      </c>
      <c r="AX175" s="12" t="s">
        <v>75</v>
      </c>
      <c r="AY175" s="161" t="s">
        <v>198</v>
      </c>
    </row>
    <row r="176" spans="2:65" s="12" customFormat="1" ht="11.25">
      <c r="B176" s="159"/>
      <c r="D176" s="160" t="s">
        <v>207</v>
      </c>
      <c r="E176" s="161" t="s">
        <v>1</v>
      </c>
      <c r="F176" s="162" t="s">
        <v>919</v>
      </c>
      <c r="H176" s="163">
        <v>330</v>
      </c>
      <c r="I176" s="164"/>
      <c r="L176" s="159"/>
      <c r="M176" s="165"/>
      <c r="N176" s="166"/>
      <c r="O176" s="166"/>
      <c r="P176" s="166"/>
      <c r="Q176" s="166"/>
      <c r="R176" s="166"/>
      <c r="S176" s="166"/>
      <c r="T176" s="167"/>
      <c r="AT176" s="161" t="s">
        <v>207</v>
      </c>
      <c r="AU176" s="161" t="s">
        <v>99</v>
      </c>
      <c r="AV176" s="12" t="s">
        <v>84</v>
      </c>
      <c r="AW176" s="12" t="s">
        <v>36</v>
      </c>
      <c r="AX176" s="12" t="s">
        <v>75</v>
      </c>
      <c r="AY176" s="161" t="s">
        <v>198</v>
      </c>
    </row>
    <row r="177" spans="2:65" s="12" customFormat="1" ht="11.25">
      <c r="B177" s="159"/>
      <c r="D177" s="160" t="s">
        <v>207</v>
      </c>
      <c r="E177" s="161" t="s">
        <v>1</v>
      </c>
      <c r="F177" s="162" t="s">
        <v>920</v>
      </c>
      <c r="H177" s="163">
        <v>266.89999999999998</v>
      </c>
      <c r="I177" s="164"/>
      <c r="L177" s="159"/>
      <c r="M177" s="165"/>
      <c r="N177" s="166"/>
      <c r="O177" s="166"/>
      <c r="P177" s="166"/>
      <c r="Q177" s="166"/>
      <c r="R177" s="166"/>
      <c r="S177" s="166"/>
      <c r="T177" s="167"/>
      <c r="AT177" s="161" t="s">
        <v>207</v>
      </c>
      <c r="AU177" s="161" t="s">
        <v>99</v>
      </c>
      <c r="AV177" s="12" t="s">
        <v>84</v>
      </c>
      <c r="AW177" s="12" t="s">
        <v>36</v>
      </c>
      <c r="AX177" s="12" t="s">
        <v>75</v>
      </c>
      <c r="AY177" s="161" t="s">
        <v>198</v>
      </c>
    </row>
    <row r="178" spans="2:65" s="14" customFormat="1" ht="11.25">
      <c r="B178" s="175"/>
      <c r="D178" s="160" t="s">
        <v>207</v>
      </c>
      <c r="E178" s="176" t="s">
        <v>1</v>
      </c>
      <c r="F178" s="177" t="s">
        <v>227</v>
      </c>
      <c r="H178" s="178">
        <v>646.625</v>
      </c>
      <c r="I178" s="179"/>
      <c r="L178" s="175"/>
      <c r="M178" s="180"/>
      <c r="N178" s="181"/>
      <c r="O178" s="181"/>
      <c r="P178" s="181"/>
      <c r="Q178" s="181"/>
      <c r="R178" s="181"/>
      <c r="S178" s="181"/>
      <c r="T178" s="182"/>
      <c r="AT178" s="176" t="s">
        <v>207</v>
      </c>
      <c r="AU178" s="176" t="s">
        <v>99</v>
      </c>
      <c r="AV178" s="14" t="s">
        <v>103</v>
      </c>
      <c r="AW178" s="14" t="s">
        <v>36</v>
      </c>
      <c r="AX178" s="14" t="s">
        <v>82</v>
      </c>
      <c r="AY178" s="176" t="s">
        <v>198</v>
      </c>
    </row>
    <row r="179" spans="2:65" s="1" customFormat="1" ht="16.5" customHeight="1">
      <c r="B179" s="146"/>
      <c r="C179" s="147" t="s">
        <v>323</v>
      </c>
      <c r="D179" s="147" t="s">
        <v>202</v>
      </c>
      <c r="E179" s="148" t="s">
        <v>324</v>
      </c>
      <c r="F179" s="149" t="s">
        <v>325</v>
      </c>
      <c r="G179" s="150" t="s">
        <v>205</v>
      </c>
      <c r="H179" s="151">
        <v>280.80500000000001</v>
      </c>
      <c r="I179" s="152"/>
      <c r="J179" s="153">
        <f>ROUND(I179*H179,2)</f>
        <v>0</v>
      </c>
      <c r="K179" s="149" t="s">
        <v>211</v>
      </c>
      <c r="L179" s="31"/>
      <c r="M179" s="154" t="s">
        <v>1</v>
      </c>
      <c r="N179" s="155" t="s">
        <v>46</v>
      </c>
      <c r="O179" s="50"/>
      <c r="P179" s="156">
        <f>O179*H179</f>
        <v>0</v>
      </c>
      <c r="Q179" s="156">
        <v>0</v>
      </c>
      <c r="R179" s="156">
        <f>Q179*H179</f>
        <v>0</v>
      </c>
      <c r="S179" s="156">
        <v>0</v>
      </c>
      <c r="T179" s="157">
        <f>S179*H179</f>
        <v>0</v>
      </c>
      <c r="AR179" s="17" t="s">
        <v>103</v>
      </c>
      <c r="AT179" s="17" t="s">
        <v>202</v>
      </c>
      <c r="AU179" s="17" t="s">
        <v>99</v>
      </c>
      <c r="AY179" s="17" t="s">
        <v>198</v>
      </c>
      <c r="BE179" s="158">
        <f>IF(N179="základní",J179,0)</f>
        <v>0</v>
      </c>
      <c r="BF179" s="158">
        <f>IF(N179="snížená",J179,0)</f>
        <v>0</v>
      </c>
      <c r="BG179" s="158">
        <f>IF(N179="zákl. přenesená",J179,0)</f>
        <v>0</v>
      </c>
      <c r="BH179" s="158">
        <f>IF(N179="sníž. přenesená",J179,0)</f>
        <v>0</v>
      </c>
      <c r="BI179" s="158">
        <f>IF(N179="nulová",J179,0)</f>
        <v>0</v>
      </c>
      <c r="BJ179" s="17" t="s">
        <v>82</v>
      </c>
      <c r="BK179" s="158">
        <f>ROUND(I179*H179,2)</f>
        <v>0</v>
      </c>
      <c r="BL179" s="17" t="s">
        <v>103</v>
      </c>
      <c r="BM179" s="17" t="s">
        <v>326</v>
      </c>
    </row>
    <row r="180" spans="2:65" s="12" customFormat="1" ht="11.25">
      <c r="B180" s="159"/>
      <c r="D180" s="160" t="s">
        <v>207</v>
      </c>
      <c r="E180" s="161" t="s">
        <v>1</v>
      </c>
      <c r="F180" s="162" t="s">
        <v>937</v>
      </c>
      <c r="H180" s="163">
        <v>45.305</v>
      </c>
      <c r="I180" s="164"/>
      <c r="L180" s="159"/>
      <c r="M180" s="165"/>
      <c r="N180" s="166"/>
      <c r="O180" s="166"/>
      <c r="P180" s="166"/>
      <c r="Q180" s="166"/>
      <c r="R180" s="166"/>
      <c r="S180" s="166"/>
      <c r="T180" s="167"/>
      <c r="AT180" s="161" t="s">
        <v>207</v>
      </c>
      <c r="AU180" s="161" t="s">
        <v>99</v>
      </c>
      <c r="AV180" s="12" t="s">
        <v>84</v>
      </c>
      <c r="AW180" s="12" t="s">
        <v>36</v>
      </c>
      <c r="AX180" s="12" t="s">
        <v>75</v>
      </c>
      <c r="AY180" s="161" t="s">
        <v>198</v>
      </c>
    </row>
    <row r="181" spans="2:65" s="12" customFormat="1" ht="11.25">
      <c r="B181" s="159"/>
      <c r="D181" s="160" t="s">
        <v>207</v>
      </c>
      <c r="E181" s="161" t="s">
        <v>1</v>
      </c>
      <c r="F181" s="162" t="s">
        <v>938</v>
      </c>
      <c r="H181" s="163">
        <v>235.5</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4" customFormat="1" ht="11.25">
      <c r="B182" s="175"/>
      <c r="D182" s="160" t="s">
        <v>207</v>
      </c>
      <c r="E182" s="176" t="s">
        <v>1</v>
      </c>
      <c r="F182" s="177" t="s">
        <v>227</v>
      </c>
      <c r="H182" s="178">
        <v>280.80500000000001</v>
      </c>
      <c r="I182" s="179"/>
      <c r="L182" s="175"/>
      <c r="M182" s="180"/>
      <c r="N182" s="181"/>
      <c r="O182" s="181"/>
      <c r="P182" s="181"/>
      <c r="Q182" s="181"/>
      <c r="R182" s="181"/>
      <c r="S182" s="181"/>
      <c r="T182" s="182"/>
      <c r="AT182" s="176" t="s">
        <v>207</v>
      </c>
      <c r="AU182" s="176" t="s">
        <v>99</v>
      </c>
      <c r="AV182" s="14" t="s">
        <v>103</v>
      </c>
      <c r="AW182" s="14" t="s">
        <v>36</v>
      </c>
      <c r="AX182" s="14" t="s">
        <v>82</v>
      </c>
      <c r="AY182" s="176" t="s">
        <v>198</v>
      </c>
    </row>
    <row r="183" spans="2:65" s="1" customFormat="1" ht="16.5" customHeight="1">
      <c r="B183" s="146"/>
      <c r="C183" s="191" t="s">
        <v>7</v>
      </c>
      <c r="D183" s="191" t="s">
        <v>329</v>
      </c>
      <c r="E183" s="192" t="s">
        <v>330</v>
      </c>
      <c r="F183" s="193" t="s">
        <v>331</v>
      </c>
      <c r="G183" s="194" t="s">
        <v>236</v>
      </c>
      <c r="H183" s="195">
        <v>575.65</v>
      </c>
      <c r="I183" s="196"/>
      <c r="J183" s="197">
        <f>ROUND(I183*H183,2)</f>
        <v>0</v>
      </c>
      <c r="K183" s="193" t="s">
        <v>1</v>
      </c>
      <c r="L183" s="198"/>
      <c r="M183" s="199" t="s">
        <v>1</v>
      </c>
      <c r="N183" s="200" t="s">
        <v>46</v>
      </c>
      <c r="O183" s="50"/>
      <c r="P183" s="156">
        <f>O183*H183</f>
        <v>0</v>
      </c>
      <c r="Q183" s="156">
        <v>1</v>
      </c>
      <c r="R183" s="156">
        <f>Q183*H183</f>
        <v>575.65</v>
      </c>
      <c r="S183" s="156">
        <v>0</v>
      </c>
      <c r="T183" s="157">
        <f>S183*H183</f>
        <v>0</v>
      </c>
      <c r="AR183" s="17" t="s">
        <v>250</v>
      </c>
      <c r="AT183" s="17" t="s">
        <v>329</v>
      </c>
      <c r="AU183" s="17" t="s">
        <v>99</v>
      </c>
      <c r="AY183" s="17" t="s">
        <v>198</v>
      </c>
      <c r="BE183" s="158">
        <f>IF(N183="základní",J183,0)</f>
        <v>0</v>
      </c>
      <c r="BF183" s="158">
        <f>IF(N183="snížená",J183,0)</f>
        <v>0</v>
      </c>
      <c r="BG183" s="158">
        <f>IF(N183="zákl. přenesená",J183,0)</f>
        <v>0</v>
      </c>
      <c r="BH183" s="158">
        <f>IF(N183="sníž. přenesená",J183,0)</f>
        <v>0</v>
      </c>
      <c r="BI183" s="158">
        <f>IF(N183="nulová",J183,0)</f>
        <v>0</v>
      </c>
      <c r="BJ183" s="17" t="s">
        <v>82</v>
      </c>
      <c r="BK183" s="158">
        <f>ROUND(I183*H183,2)</f>
        <v>0</v>
      </c>
      <c r="BL183" s="17" t="s">
        <v>103</v>
      </c>
      <c r="BM183" s="17" t="s">
        <v>332</v>
      </c>
    </row>
    <row r="184" spans="2:65" s="13" customFormat="1" ht="11.25">
      <c r="B184" s="168"/>
      <c r="D184" s="160" t="s">
        <v>207</v>
      </c>
      <c r="E184" s="169" t="s">
        <v>1</v>
      </c>
      <c r="F184" s="170" t="s">
        <v>333</v>
      </c>
      <c r="H184" s="169" t="s">
        <v>1</v>
      </c>
      <c r="I184" s="171"/>
      <c r="L184" s="168"/>
      <c r="M184" s="172"/>
      <c r="N184" s="173"/>
      <c r="O184" s="173"/>
      <c r="P184" s="173"/>
      <c r="Q184" s="173"/>
      <c r="R184" s="173"/>
      <c r="S184" s="173"/>
      <c r="T184" s="174"/>
      <c r="AT184" s="169" t="s">
        <v>207</v>
      </c>
      <c r="AU184" s="169" t="s">
        <v>99</v>
      </c>
      <c r="AV184" s="13" t="s">
        <v>82</v>
      </c>
      <c r="AW184" s="13" t="s">
        <v>36</v>
      </c>
      <c r="AX184" s="13" t="s">
        <v>75</v>
      </c>
      <c r="AY184" s="169" t="s">
        <v>198</v>
      </c>
    </row>
    <row r="185" spans="2:65" s="12" customFormat="1" ht="11.25">
      <c r="B185" s="159"/>
      <c r="D185" s="160" t="s">
        <v>207</v>
      </c>
      <c r="E185" s="161" t="s">
        <v>1</v>
      </c>
      <c r="F185" s="162" t="s">
        <v>939</v>
      </c>
      <c r="H185" s="163">
        <v>92.875</v>
      </c>
      <c r="I185" s="164"/>
      <c r="L185" s="159"/>
      <c r="M185" s="165"/>
      <c r="N185" s="166"/>
      <c r="O185" s="166"/>
      <c r="P185" s="166"/>
      <c r="Q185" s="166"/>
      <c r="R185" s="166"/>
      <c r="S185" s="166"/>
      <c r="T185" s="167"/>
      <c r="AT185" s="161" t="s">
        <v>207</v>
      </c>
      <c r="AU185" s="161" t="s">
        <v>99</v>
      </c>
      <c r="AV185" s="12" t="s">
        <v>84</v>
      </c>
      <c r="AW185" s="12" t="s">
        <v>36</v>
      </c>
      <c r="AX185" s="12" t="s">
        <v>75</v>
      </c>
      <c r="AY185" s="161" t="s">
        <v>198</v>
      </c>
    </row>
    <row r="186" spans="2:65" s="12" customFormat="1" ht="11.25">
      <c r="B186" s="159"/>
      <c r="D186" s="160" t="s">
        <v>207</v>
      </c>
      <c r="E186" s="161" t="s">
        <v>1</v>
      </c>
      <c r="F186" s="162" t="s">
        <v>940</v>
      </c>
      <c r="H186" s="163">
        <v>482.77499999999998</v>
      </c>
      <c r="I186" s="164"/>
      <c r="L186" s="159"/>
      <c r="M186" s="165"/>
      <c r="N186" s="166"/>
      <c r="O186" s="166"/>
      <c r="P186" s="166"/>
      <c r="Q186" s="166"/>
      <c r="R186" s="166"/>
      <c r="S186" s="166"/>
      <c r="T186" s="167"/>
      <c r="AT186" s="161" t="s">
        <v>207</v>
      </c>
      <c r="AU186" s="161" t="s">
        <v>99</v>
      </c>
      <c r="AV186" s="12" t="s">
        <v>84</v>
      </c>
      <c r="AW186" s="12" t="s">
        <v>36</v>
      </c>
      <c r="AX186" s="12" t="s">
        <v>75</v>
      </c>
      <c r="AY186" s="161" t="s">
        <v>198</v>
      </c>
    </row>
    <row r="187" spans="2:65" s="14" customFormat="1" ht="11.25">
      <c r="B187" s="175"/>
      <c r="D187" s="160" t="s">
        <v>207</v>
      </c>
      <c r="E187" s="176" t="s">
        <v>1</v>
      </c>
      <c r="F187" s="177" t="s">
        <v>227</v>
      </c>
      <c r="H187" s="178">
        <v>575.65</v>
      </c>
      <c r="I187" s="179"/>
      <c r="L187" s="175"/>
      <c r="M187" s="180"/>
      <c r="N187" s="181"/>
      <c r="O187" s="181"/>
      <c r="P187" s="181"/>
      <c r="Q187" s="181"/>
      <c r="R187" s="181"/>
      <c r="S187" s="181"/>
      <c r="T187" s="182"/>
      <c r="AT187" s="176" t="s">
        <v>207</v>
      </c>
      <c r="AU187" s="176" t="s">
        <v>99</v>
      </c>
      <c r="AV187" s="14" t="s">
        <v>103</v>
      </c>
      <c r="AW187" s="14" t="s">
        <v>36</v>
      </c>
      <c r="AX187" s="14" t="s">
        <v>82</v>
      </c>
      <c r="AY187" s="176" t="s">
        <v>198</v>
      </c>
    </row>
    <row r="188" spans="2:65" s="11" customFormat="1" ht="20.85" customHeight="1">
      <c r="B188" s="133"/>
      <c r="D188" s="134" t="s">
        <v>74</v>
      </c>
      <c r="E188" s="144" t="s">
        <v>336</v>
      </c>
      <c r="F188" s="144" t="s">
        <v>337</v>
      </c>
      <c r="I188" s="136"/>
      <c r="J188" s="145">
        <f>BK188</f>
        <v>0</v>
      </c>
      <c r="L188" s="133"/>
      <c r="M188" s="138"/>
      <c r="N188" s="139"/>
      <c r="O188" s="139"/>
      <c r="P188" s="140">
        <f>SUM(P189:P198)</f>
        <v>0</v>
      </c>
      <c r="Q188" s="139"/>
      <c r="R188" s="140">
        <f>SUM(R189:R198)</f>
        <v>2.7E-4</v>
      </c>
      <c r="S188" s="139"/>
      <c r="T188" s="141">
        <f>SUM(T189:T198)</f>
        <v>0</v>
      </c>
      <c r="AR188" s="134" t="s">
        <v>82</v>
      </c>
      <c r="AT188" s="142" t="s">
        <v>74</v>
      </c>
      <c r="AU188" s="142" t="s">
        <v>84</v>
      </c>
      <c r="AY188" s="134" t="s">
        <v>198</v>
      </c>
      <c r="BK188" s="143">
        <f>SUM(BK189:BK198)</f>
        <v>0</v>
      </c>
    </row>
    <row r="189" spans="2:65" s="1" customFormat="1" ht="16.5" customHeight="1">
      <c r="B189" s="146"/>
      <c r="C189" s="147" t="s">
        <v>338</v>
      </c>
      <c r="D189" s="147" t="s">
        <v>202</v>
      </c>
      <c r="E189" s="148" t="s">
        <v>339</v>
      </c>
      <c r="F189" s="149" t="s">
        <v>340</v>
      </c>
      <c r="G189" s="150" t="s">
        <v>205</v>
      </c>
      <c r="H189" s="151">
        <v>129.1</v>
      </c>
      <c r="I189" s="152"/>
      <c r="J189" s="153">
        <f>ROUND(I189*H189,2)</f>
        <v>0</v>
      </c>
      <c r="K189" s="149" t="s">
        <v>211</v>
      </c>
      <c r="L189" s="31"/>
      <c r="M189" s="154" t="s">
        <v>1</v>
      </c>
      <c r="N189" s="155" t="s">
        <v>46</v>
      </c>
      <c r="O189" s="50"/>
      <c r="P189" s="156">
        <f>O189*H189</f>
        <v>0</v>
      </c>
      <c r="Q189" s="156">
        <v>0</v>
      </c>
      <c r="R189" s="156">
        <f>Q189*H189</f>
        <v>0</v>
      </c>
      <c r="S189" s="156">
        <v>0</v>
      </c>
      <c r="T189" s="157">
        <f>S189*H189</f>
        <v>0</v>
      </c>
      <c r="AR189" s="17" t="s">
        <v>103</v>
      </c>
      <c r="AT189" s="17" t="s">
        <v>202</v>
      </c>
      <c r="AU189" s="17" t="s">
        <v>99</v>
      </c>
      <c r="AY189" s="17" t="s">
        <v>198</v>
      </c>
      <c r="BE189" s="158">
        <f>IF(N189="základní",J189,0)</f>
        <v>0</v>
      </c>
      <c r="BF189" s="158">
        <f>IF(N189="snížená",J189,0)</f>
        <v>0</v>
      </c>
      <c r="BG189" s="158">
        <f>IF(N189="zákl. přenesená",J189,0)</f>
        <v>0</v>
      </c>
      <c r="BH189" s="158">
        <f>IF(N189="sníž. přenesená",J189,0)</f>
        <v>0</v>
      </c>
      <c r="BI189" s="158">
        <f>IF(N189="nulová",J189,0)</f>
        <v>0</v>
      </c>
      <c r="BJ189" s="17" t="s">
        <v>82</v>
      </c>
      <c r="BK189" s="158">
        <f>ROUND(I189*H189,2)</f>
        <v>0</v>
      </c>
      <c r="BL189" s="17" t="s">
        <v>103</v>
      </c>
      <c r="BM189" s="17" t="s">
        <v>341</v>
      </c>
    </row>
    <row r="190" spans="2:65" s="13" customFormat="1" ht="11.25">
      <c r="B190" s="168"/>
      <c r="D190" s="160" t="s">
        <v>207</v>
      </c>
      <c r="E190" s="169" t="s">
        <v>1</v>
      </c>
      <c r="F190" s="170" t="s">
        <v>342</v>
      </c>
      <c r="H190" s="169" t="s">
        <v>1</v>
      </c>
      <c r="I190" s="171"/>
      <c r="L190" s="168"/>
      <c r="M190" s="172"/>
      <c r="N190" s="173"/>
      <c r="O190" s="173"/>
      <c r="P190" s="173"/>
      <c r="Q190" s="173"/>
      <c r="R190" s="173"/>
      <c r="S190" s="173"/>
      <c r="T190" s="174"/>
      <c r="AT190" s="169" t="s">
        <v>207</v>
      </c>
      <c r="AU190" s="169" t="s">
        <v>99</v>
      </c>
      <c r="AV190" s="13" t="s">
        <v>82</v>
      </c>
      <c r="AW190" s="13" t="s">
        <v>36</v>
      </c>
      <c r="AX190" s="13" t="s">
        <v>75</v>
      </c>
      <c r="AY190" s="169" t="s">
        <v>198</v>
      </c>
    </row>
    <row r="191" spans="2:65" s="13" customFormat="1" ht="11.25">
      <c r="B191" s="168"/>
      <c r="D191" s="160" t="s">
        <v>207</v>
      </c>
      <c r="E191" s="169" t="s">
        <v>1</v>
      </c>
      <c r="F191" s="170" t="s">
        <v>343</v>
      </c>
      <c r="H191" s="169" t="s">
        <v>1</v>
      </c>
      <c r="I191" s="171"/>
      <c r="L191" s="168"/>
      <c r="M191" s="172"/>
      <c r="N191" s="173"/>
      <c r="O191" s="173"/>
      <c r="P191" s="173"/>
      <c r="Q191" s="173"/>
      <c r="R191" s="173"/>
      <c r="S191" s="173"/>
      <c r="T191" s="174"/>
      <c r="AT191" s="169" t="s">
        <v>207</v>
      </c>
      <c r="AU191" s="169" t="s">
        <v>99</v>
      </c>
      <c r="AV191" s="13" t="s">
        <v>82</v>
      </c>
      <c r="AW191" s="13" t="s">
        <v>36</v>
      </c>
      <c r="AX191" s="13" t="s">
        <v>75</v>
      </c>
      <c r="AY191" s="169" t="s">
        <v>198</v>
      </c>
    </row>
    <row r="192" spans="2:65" s="12" customFormat="1" ht="22.5">
      <c r="B192" s="159"/>
      <c r="D192" s="160" t="s">
        <v>207</v>
      </c>
      <c r="E192" s="161" t="s">
        <v>1</v>
      </c>
      <c r="F192" s="162" t="s">
        <v>941</v>
      </c>
      <c r="H192" s="163">
        <v>104</v>
      </c>
      <c r="I192" s="164"/>
      <c r="L192" s="159"/>
      <c r="M192" s="165"/>
      <c r="N192" s="166"/>
      <c r="O192" s="166"/>
      <c r="P192" s="166"/>
      <c r="Q192" s="166"/>
      <c r="R192" s="166"/>
      <c r="S192" s="166"/>
      <c r="T192" s="167"/>
      <c r="AT192" s="161" t="s">
        <v>207</v>
      </c>
      <c r="AU192" s="161" t="s">
        <v>99</v>
      </c>
      <c r="AV192" s="12" t="s">
        <v>84</v>
      </c>
      <c r="AW192" s="12" t="s">
        <v>36</v>
      </c>
      <c r="AX192" s="12" t="s">
        <v>75</v>
      </c>
      <c r="AY192" s="161" t="s">
        <v>198</v>
      </c>
    </row>
    <row r="193" spans="2:65" s="12" customFormat="1" ht="11.25">
      <c r="B193" s="159"/>
      <c r="D193" s="160" t="s">
        <v>207</v>
      </c>
      <c r="E193" s="161" t="s">
        <v>1</v>
      </c>
      <c r="F193" s="162" t="s">
        <v>942</v>
      </c>
      <c r="H193" s="163">
        <v>25.1</v>
      </c>
      <c r="I193" s="164"/>
      <c r="L193" s="159"/>
      <c r="M193" s="165"/>
      <c r="N193" s="166"/>
      <c r="O193" s="166"/>
      <c r="P193" s="166"/>
      <c r="Q193" s="166"/>
      <c r="R193" s="166"/>
      <c r="S193" s="166"/>
      <c r="T193" s="167"/>
      <c r="AT193" s="161" t="s">
        <v>207</v>
      </c>
      <c r="AU193" s="161" t="s">
        <v>99</v>
      </c>
      <c r="AV193" s="12" t="s">
        <v>84</v>
      </c>
      <c r="AW193" s="12" t="s">
        <v>36</v>
      </c>
      <c r="AX193" s="12" t="s">
        <v>75</v>
      </c>
      <c r="AY193" s="161" t="s">
        <v>198</v>
      </c>
    </row>
    <row r="194" spans="2:65" s="14" customFormat="1" ht="11.25">
      <c r="B194" s="175"/>
      <c r="D194" s="160" t="s">
        <v>207</v>
      </c>
      <c r="E194" s="176" t="s">
        <v>1</v>
      </c>
      <c r="F194" s="177" t="s">
        <v>227</v>
      </c>
      <c r="H194" s="178">
        <v>129.1</v>
      </c>
      <c r="I194" s="179"/>
      <c r="L194" s="175"/>
      <c r="M194" s="180"/>
      <c r="N194" s="181"/>
      <c r="O194" s="181"/>
      <c r="P194" s="181"/>
      <c r="Q194" s="181"/>
      <c r="R194" s="181"/>
      <c r="S194" s="181"/>
      <c r="T194" s="182"/>
      <c r="AT194" s="176" t="s">
        <v>207</v>
      </c>
      <c r="AU194" s="176" t="s">
        <v>99</v>
      </c>
      <c r="AV194" s="14" t="s">
        <v>103</v>
      </c>
      <c r="AW194" s="14" t="s">
        <v>36</v>
      </c>
      <c r="AX194" s="14" t="s">
        <v>82</v>
      </c>
      <c r="AY194" s="176" t="s">
        <v>198</v>
      </c>
    </row>
    <row r="195" spans="2:65" s="1" customFormat="1" ht="16.5" customHeight="1">
      <c r="B195" s="146"/>
      <c r="C195" s="147" t="s">
        <v>347</v>
      </c>
      <c r="D195" s="147" t="s">
        <v>202</v>
      </c>
      <c r="E195" s="148" t="s">
        <v>943</v>
      </c>
      <c r="F195" s="149" t="s">
        <v>944</v>
      </c>
      <c r="G195" s="150" t="s">
        <v>486</v>
      </c>
      <c r="H195" s="151">
        <v>1</v>
      </c>
      <c r="I195" s="152"/>
      <c r="J195" s="153">
        <f>ROUND(I195*H195,2)</f>
        <v>0</v>
      </c>
      <c r="K195" s="149" t="s">
        <v>211</v>
      </c>
      <c r="L195" s="31"/>
      <c r="M195" s="154" t="s">
        <v>1</v>
      </c>
      <c r="N195" s="155" t="s">
        <v>46</v>
      </c>
      <c r="O195" s="50"/>
      <c r="P195" s="156">
        <f>O195*H195</f>
        <v>0</v>
      </c>
      <c r="Q195" s="156">
        <v>0</v>
      </c>
      <c r="R195" s="156">
        <f>Q195*H195</f>
        <v>0</v>
      </c>
      <c r="S195" s="156">
        <v>0</v>
      </c>
      <c r="T195" s="157">
        <f>S195*H195</f>
        <v>0</v>
      </c>
      <c r="AR195" s="17" t="s">
        <v>103</v>
      </c>
      <c r="AT195" s="17" t="s">
        <v>202</v>
      </c>
      <c r="AU195" s="17" t="s">
        <v>99</v>
      </c>
      <c r="AY195" s="17" t="s">
        <v>198</v>
      </c>
      <c r="BE195" s="158">
        <f>IF(N195="základní",J195,0)</f>
        <v>0</v>
      </c>
      <c r="BF195" s="158">
        <f>IF(N195="snížená",J195,0)</f>
        <v>0</v>
      </c>
      <c r="BG195" s="158">
        <f>IF(N195="zákl. přenesená",J195,0)</f>
        <v>0</v>
      </c>
      <c r="BH195" s="158">
        <f>IF(N195="sníž. přenesená",J195,0)</f>
        <v>0</v>
      </c>
      <c r="BI195" s="158">
        <f>IF(N195="nulová",J195,0)</f>
        <v>0</v>
      </c>
      <c r="BJ195" s="17" t="s">
        <v>82</v>
      </c>
      <c r="BK195" s="158">
        <f>ROUND(I195*H195,2)</f>
        <v>0</v>
      </c>
      <c r="BL195" s="17" t="s">
        <v>103</v>
      </c>
      <c r="BM195" s="17" t="s">
        <v>945</v>
      </c>
    </row>
    <row r="196" spans="2:65" s="1" customFormat="1" ht="16.5" customHeight="1">
      <c r="B196" s="146"/>
      <c r="C196" s="147" t="s">
        <v>352</v>
      </c>
      <c r="D196" s="147" t="s">
        <v>202</v>
      </c>
      <c r="E196" s="148" t="s">
        <v>946</v>
      </c>
      <c r="F196" s="149" t="s">
        <v>947</v>
      </c>
      <c r="G196" s="150" t="s">
        <v>486</v>
      </c>
      <c r="H196" s="151">
        <v>1</v>
      </c>
      <c r="I196" s="152"/>
      <c r="J196" s="153">
        <f>ROUND(I196*H196,2)</f>
        <v>0</v>
      </c>
      <c r="K196" s="149" t="s">
        <v>211</v>
      </c>
      <c r="L196" s="31"/>
      <c r="M196" s="154" t="s">
        <v>1</v>
      </c>
      <c r="N196" s="155" t="s">
        <v>46</v>
      </c>
      <c r="O196" s="50"/>
      <c r="P196" s="156">
        <f>O196*H196</f>
        <v>0</v>
      </c>
      <c r="Q196" s="156">
        <v>1.8000000000000001E-4</v>
      </c>
      <c r="R196" s="156">
        <f>Q196*H196</f>
        <v>1.8000000000000001E-4</v>
      </c>
      <c r="S196" s="156">
        <v>0</v>
      </c>
      <c r="T196" s="157">
        <f>S196*H196</f>
        <v>0</v>
      </c>
      <c r="AR196" s="17" t="s">
        <v>103</v>
      </c>
      <c r="AT196" s="17" t="s">
        <v>202</v>
      </c>
      <c r="AU196" s="17" t="s">
        <v>99</v>
      </c>
      <c r="AY196" s="17" t="s">
        <v>198</v>
      </c>
      <c r="BE196" s="158">
        <f>IF(N196="základní",J196,0)</f>
        <v>0</v>
      </c>
      <c r="BF196" s="158">
        <f>IF(N196="snížená",J196,0)</f>
        <v>0</v>
      </c>
      <c r="BG196" s="158">
        <f>IF(N196="zákl. přenesená",J196,0)</f>
        <v>0</v>
      </c>
      <c r="BH196" s="158">
        <f>IF(N196="sníž. přenesená",J196,0)</f>
        <v>0</v>
      </c>
      <c r="BI196" s="158">
        <f>IF(N196="nulová",J196,0)</f>
        <v>0</v>
      </c>
      <c r="BJ196" s="17" t="s">
        <v>82</v>
      </c>
      <c r="BK196" s="158">
        <f>ROUND(I196*H196,2)</f>
        <v>0</v>
      </c>
      <c r="BL196" s="17" t="s">
        <v>103</v>
      </c>
      <c r="BM196" s="17" t="s">
        <v>948</v>
      </c>
    </row>
    <row r="197" spans="2:65" s="1" customFormat="1" ht="16.5" customHeight="1">
      <c r="B197" s="146"/>
      <c r="C197" s="147" t="s">
        <v>357</v>
      </c>
      <c r="D197" s="147" t="s">
        <v>202</v>
      </c>
      <c r="E197" s="148" t="s">
        <v>949</v>
      </c>
      <c r="F197" s="149" t="s">
        <v>950</v>
      </c>
      <c r="G197" s="150" t="s">
        <v>486</v>
      </c>
      <c r="H197" s="151">
        <v>1</v>
      </c>
      <c r="I197" s="152"/>
      <c r="J197" s="153">
        <f>ROUND(I197*H197,2)</f>
        <v>0</v>
      </c>
      <c r="K197" s="149" t="s">
        <v>211</v>
      </c>
      <c r="L197" s="31"/>
      <c r="M197" s="154" t="s">
        <v>1</v>
      </c>
      <c r="N197" s="155" t="s">
        <v>46</v>
      </c>
      <c r="O197" s="50"/>
      <c r="P197" s="156">
        <f>O197*H197</f>
        <v>0</v>
      </c>
      <c r="Q197" s="156">
        <v>9.0000000000000006E-5</v>
      </c>
      <c r="R197" s="156">
        <f>Q197*H197</f>
        <v>9.0000000000000006E-5</v>
      </c>
      <c r="S197" s="156">
        <v>0</v>
      </c>
      <c r="T197" s="157">
        <f>S197*H197</f>
        <v>0</v>
      </c>
      <c r="AR197" s="17" t="s">
        <v>103</v>
      </c>
      <c r="AT197" s="17" t="s">
        <v>202</v>
      </c>
      <c r="AU197" s="17" t="s">
        <v>99</v>
      </c>
      <c r="AY197" s="17" t="s">
        <v>198</v>
      </c>
      <c r="BE197" s="158">
        <f>IF(N197="základní",J197,0)</f>
        <v>0</v>
      </c>
      <c r="BF197" s="158">
        <f>IF(N197="snížená",J197,0)</f>
        <v>0</v>
      </c>
      <c r="BG197" s="158">
        <f>IF(N197="zákl. přenesená",J197,0)</f>
        <v>0</v>
      </c>
      <c r="BH197" s="158">
        <f>IF(N197="sníž. přenesená",J197,0)</f>
        <v>0</v>
      </c>
      <c r="BI197" s="158">
        <f>IF(N197="nulová",J197,0)</f>
        <v>0</v>
      </c>
      <c r="BJ197" s="17" t="s">
        <v>82</v>
      </c>
      <c r="BK197" s="158">
        <f>ROUND(I197*H197,2)</f>
        <v>0</v>
      </c>
      <c r="BL197" s="17" t="s">
        <v>103</v>
      </c>
      <c r="BM197" s="17" t="s">
        <v>951</v>
      </c>
    </row>
    <row r="198" spans="2:65" s="1" customFormat="1" ht="16.5" customHeight="1">
      <c r="B198" s="146"/>
      <c r="C198" s="147" t="s">
        <v>361</v>
      </c>
      <c r="D198" s="147" t="s">
        <v>202</v>
      </c>
      <c r="E198" s="148" t="s">
        <v>952</v>
      </c>
      <c r="F198" s="149" t="s">
        <v>953</v>
      </c>
      <c r="G198" s="150" t="s">
        <v>486</v>
      </c>
      <c r="H198" s="151">
        <v>1</v>
      </c>
      <c r="I198" s="152"/>
      <c r="J198" s="153">
        <f>ROUND(I198*H198,2)</f>
        <v>0</v>
      </c>
      <c r="K198" s="149" t="s">
        <v>211</v>
      </c>
      <c r="L198" s="31"/>
      <c r="M198" s="154" t="s">
        <v>1</v>
      </c>
      <c r="N198" s="155" t="s">
        <v>46</v>
      </c>
      <c r="O198" s="50"/>
      <c r="P198" s="156">
        <f>O198*H198</f>
        <v>0</v>
      </c>
      <c r="Q198" s="156">
        <v>0</v>
      </c>
      <c r="R198" s="156">
        <f>Q198*H198</f>
        <v>0</v>
      </c>
      <c r="S198" s="156">
        <v>0</v>
      </c>
      <c r="T198" s="157">
        <f>S198*H198</f>
        <v>0</v>
      </c>
      <c r="AR198" s="17" t="s">
        <v>103</v>
      </c>
      <c r="AT198" s="17" t="s">
        <v>202</v>
      </c>
      <c r="AU198" s="17" t="s">
        <v>99</v>
      </c>
      <c r="AY198" s="17" t="s">
        <v>198</v>
      </c>
      <c r="BE198" s="158">
        <f>IF(N198="základní",J198,0)</f>
        <v>0</v>
      </c>
      <c r="BF198" s="158">
        <f>IF(N198="snížená",J198,0)</f>
        <v>0</v>
      </c>
      <c r="BG198" s="158">
        <f>IF(N198="zákl. přenesená",J198,0)</f>
        <v>0</v>
      </c>
      <c r="BH198" s="158">
        <f>IF(N198="sníž. přenesená",J198,0)</f>
        <v>0</v>
      </c>
      <c r="BI198" s="158">
        <f>IF(N198="nulová",J198,0)</f>
        <v>0</v>
      </c>
      <c r="BJ198" s="17" t="s">
        <v>82</v>
      </c>
      <c r="BK198" s="158">
        <f>ROUND(I198*H198,2)</f>
        <v>0</v>
      </c>
      <c r="BL198" s="17" t="s">
        <v>103</v>
      </c>
      <c r="BM198" s="17" t="s">
        <v>954</v>
      </c>
    </row>
    <row r="199" spans="2:65" s="11" customFormat="1" ht="20.85" customHeight="1">
      <c r="B199" s="133"/>
      <c r="D199" s="134" t="s">
        <v>74</v>
      </c>
      <c r="E199" s="144" t="s">
        <v>345</v>
      </c>
      <c r="F199" s="144" t="s">
        <v>346</v>
      </c>
      <c r="I199" s="136"/>
      <c r="J199" s="145">
        <f>BK199</f>
        <v>0</v>
      </c>
      <c r="L199" s="133"/>
      <c r="M199" s="138"/>
      <c r="N199" s="139"/>
      <c r="O199" s="139"/>
      <c r="P199" s="140">
        <f>SUM(P200:P222)</f>
        <v>0</v>
      </c>
      <c r="Q199" s="139"/>
      <c r="R199" s="140">
        <f>SUM(R200:R222)</f>
        <v>1.5007999999999999E-2</v>
      </c>
      <c r="S199" s="139"/>
      <c r="T199" s="141">
        <f>SUM(T200:T222)</f>
        <v>0</v>
      </c>
      <c r="AR199" s="134" t="s">
        <v>82</v>
      </c>
      <c r="AT199" s="142" t="s">
        <v>74</v>
      </c>
      <c r="AU199" s="142" t="s">
        <v>84</v>
      </c>
      <c r="AY199" s="134" t="s">
        <v>198</v>
      </c>
      <c r="BK199" s="143">
        <f>SUM(BK200:BK222)</f>
        <v>0</v>
      </c>
    </row>
    <row r="200" spans="2:65" s="1" customFormat="1" ht="16.5" customHeight="1">
      <c r="B200" s="146"/>
      <c r="C200" s="147" t="s">
        <v>367</v>
      </c>
      <c r="D200" s="147" t="s">
        <v>202</v>
      </c>
      <c r="E200" s="148" t="s">
        <v>348</v>
      </c>
      <c r="F200" s="149" t="s">
        <v>349</v>
      </c>
      <c r="G200" s="150" t="s">
        <v>242</v>
      </c>
      <c r="H200" s="151">
        <v>1000.5</v>
      </c>
      <c r="I200" s="152"/>
      <c r="J200" s="153">
        <f>ROUND(I200*H200,2)</f>
        <v>0</v>
      </c>
      <c r="K200" s="149" t="s">
        <v>211</v>
      </c>
      <c r="L200" s="31"/>
      <c r="M200" s="154" t="s">
        <v>1</v>
      </c>
      <c r="N200" s="155" t="s">
        <v>46</v>
      </c>
      <c r="O200" s="50"/>
      <c r="P200" s="156">
        <f>O200*H200</f>
        <v>0</v>
      </c>
      <c r="Q200" s="156">
        <v>0</v>
      </c>
      <c r="R200" s="156">
        <f>Q200*H200</f>
        <v>0</v>
      </c>
      <c r="S200" s="156">
        <v>0</v>
      </c>
      <c r="T200" s="157">
        <f>S200*H200</f>
        <v>0</v>
      </c>
      <c r="AR200" s="17" t="s">
        <v>103</v>
      </c>
      <c r="AT200" s="17" t="s">
        <v>202</v>
      </c>
      <c r="AU200" s="17" t="s">
        <v>99</v>
      </c>
      <c r="AY200" s="17" t="s">
        <v>198</v>
      </c>
      <c r="BE200" s="158">
        <f>IF(N200="základní",J200,0)</f>
        <v>0</v>
      </c>
      <c r="BF200" s="158">
        <f>IF(N200="snížená",J200,0)</f>
        <v>0</v>
      </c>
      <c r="BG200" s="158">
        <f>IF(N200="zákl. přenesená",J200,0)</f>
        <v>0</v>
      </c>
      <c r="BH200" s="158">
        <f>IF(N200="sníž. přenesená",J200,0)</f>
        <v>0</v>
      </c>
      <c r="BI200" s="158">
        <f>IF(N200="nulová",J200,0)</f>
        <v>0</v>
      </c>
      <c r="BJ200" s="17" t="s">
        <v>82</v>
      </c>
      <c r="BK200" s="158">
        <f>ROUND(I200*H200,2)</f>
        <v>0</v>
      </c>
      <c r="BL200" s="17" t="s">
        <v>103</v>
      </c>
      <c r="BM200" s="17" t="s">
        <v>350</v>
      </c>
    </row>
    <row r="201" spans="2:65" s="12" customFormat="1" ht="22.5">
      <c r="B201" s="159"/>
      <c r="D201" s="160" t="s">
        <v>207</v>
      </c>
      <c r="E201" s="161" t="s">
        <v>1</v>
      </c>
      <c r="F201" s="162" t="s">
        <v>955</v>
      </c>
      <c r="H201" s="163">
        <v>477.5</v>
      </c>
      <c r="I201" s="164"/>
      <c r="L201" s="159"/>
      <c r="M201" s="165"/>
      <c r="N201" s="166"/>
      <c r="O201" s="166"/>
      <c r="P201" s="166"/>
      <c r="Q201" s="166"/>
      <c r="R201" s="166"/>
      <c r="S201" s="166"/>
      <c r="T201" s="167"/>
      <c r="AT201" s="161" t="s">
        <v>207</v>
      </c>
      <c r="AU201" s="161" t="s">
        <v>99</v>
      </c>
      <c r="AV201" s="12" t="s">
        <v>84</v>
      </c>
      <c r="AW201" s="12" t="s">
        <v>36</v>
      </c>
      <c r="AX201" s="12" t="s">
        <v>75</v>
      </c>
      <c r="AY201" s="161" t="s">
        <v>198</v>
      </c>
    </row>
    <row r="202" spans="2:65" s="12" customFormat="1" ht="22.5">
      <c r="B202" s="159"/>
      <c r="D202" s="160" t="s">
        <v>207</v>
      </c>
      <c r="E202" s="161" t="s">
        <v>1</v>
      </c>
      <c r="F202" s="162" t="s">
        <v>956</v>
      </c>
      <c r="H202" s="163">
        <v>523</v>
      </c>
      <c r="I202" s="164"/>
      <c r="L202" s="159"/>
      <c r="M202" s="165"/>
      <c r="N202" s="166"/>
      <c r="O202" s="166"/>
      <c r="P202" s="166"/>
      <c r="Q202" s="166"/>
      <c r="R202" s="166"/>
      <c r="S202" s="166"/>
      <c r="T202" s="167"/>
      <c r="AT202" s="161" t="s">
        <v>207</v>
      </c>
      <c r="AU202" s="161" t="s">
        <v>99</v>
      </c>
      <c r="AV202" s="12" t="s">
        <v>84</v>
      </c>
      <c r="AW202" s="12" t="s">
        <v>36</v>
      </c>
      <c r="AX202" s="12" t="s">
        <v>75</v>
      </c>
      <c r="AY202" s="161" t="s">
        <v>198</v>
      </c>
    </row>
    <row r="203" spans="2:65" s="14" customFormat="1" ht="11.25">
      <c r="B203" s="175"/>
      <c r="D203" s="160" t="s">
        <v>207</v>
      </c>
      <c r="E203" s="176" t="s">
        <v>1</v>
      </c>
      <c r="F203" s="177" t="s">
        <v>227</v>
      </c>
      <c r="H203" s="178">
        <v>1000.5</v>
      </c>
      <c r="I203" s="179"/>
      <c r="L203" s="175"/>
      <c r="M203" s="180"/>
      <c r="N203" s="181"/>
      <c r="O203" s="181"/>
      <c r="P203" s="181"/>
      <c r="Q203" s="181"/>
      <c r="R203" s="181"/>
      <c r="S203" s="181"/>
      <c r="T203" s="182"/>
      <c r="AT203" s="176" t="s">
        <v>207</v>
      </c>
      <c r="AU203" s="176" t="s">
        <v>99</v>
      </c>
      <c r="AV203" s="14" t="s">
        <v>103</v>
      </c>
      <c r="AW203" s="14" t="s">
        <v>36</v>
      </c>
      <c r="AX203" s="14" t="s">
        <v>82</v>
      </c>
      <c r="AY203" s="176" t="s">
        <v>198</v>
      </c>
    </row>
    <row r="204" spans="2:65" s="1" customFormat="1" ht="16.5" customHeight="1">
      <c r="B204" s="146"/>
      <c r="C204" s="147" t="s">
        <v>371</v>
      </c>
      <c r="D204" s="147" t="s">
        <v>202</v>
      </c>
      <c r="E204" s="148" t="s">
        <v>353</v>
      </c>
      <c r="F204" s="149" t="s">
        <v>354</v>
      </c>
      <c r="G204" s="150" t="s">
        <v>242</v>
      </c>
      <c r="H204" s="151">
        <v>1000.5</v>
      </c>
      <c r="I204" s="152"/>
      <c r="J204" s="153">
        <f>ROUND(I204*H204,2)</f>
        <v>0</v>
      </c>
      <c r="K204" s="149" t="s">
        <v>211</v>
      </c>
      <c r="L204" s="31"/>
      <c r="M204" s="154" t="s">
        <v>1</v>
      </c>
      <c r="N204" s="155" t="s">
        <v>46</v>
      </c>
      <c r="O204" s="50"/>
      <c r="P204" s="156">
        <f>O204*H204</f>
        <v>0</v>
      </c>
      <c r="Q204" s="156">
        <v>0</v>
      </c>
      <c r="R204" s="156">
        <f>Q204*H204</f>
        <v>0</v>
      </c>
      <c r="S204" s="156">
        <v>0</v>
      </c>
      <c r="T204" s="157">
        <f>S204*H204</f>
        <v>0</v>
      </c>
      <c r="AR204" s="17" t="s">
        <v>103</v>
      </c>
      <c r="AT204" s="17" t="s">
        <v>202</v>
      </c>
      <c r="AU204" s="17" t="s">
        <v>99</v>
      </c>
      <c r="AY204" s="17" t="s">
        <v>198</v>
      </c>
      <c r="BE204" s="158">
        <f>IF(N204="základní",J204,0)</f>
        <v>0</v>
      </c>
      <c r="BF204" s="158">
        <f>IF(N204="snížená",J204,0)</f>
        <v>0</v>
      </c>
      <c r="BG204" s="158">
        <f>IF(N204="zákl. přenesená",J204,0)</f>
        <v>0</v>
      </c>
      <c r="BH204" s="158">
        <f>IF(N204="sníž. přenesená",J204,0)</f>
        <v>0</v>
      </c>
      <c r="BI204" s="158">
        <f>IF(N204="nulová",J204,0)</f>
        <v>0</v>
      </c>
      <c r="BJ204" s="17" t="s">
        <v>82</v>
      </c>
      <c r="BK204" s="158">
        <f>ROUND(I204*H204,2)</f>
        <v>0</v>
      </c>
      <c r="BL204" s="17" t="s">
        <v>103</v>
      </c>
      <c r="BM204" s="17" t="s">
        <v>355</v>
      </c>
    </row>
    <row r="205" spans="2:65" s="12" customFormat="1" ht="11.25">
      <c r="B205" s="159"/>
      <c r="D205" s="160" t="s">
        <v>207</v>
      </c>
      <c r="E205" s="161" t="s">
        <v>1</v>
      </c>
      <c r="F205" s="162" t="s">
        <v>957</v>
      </c>
      <c r="H205" s="163">
        <v>1000.5</v>
      </c>
      <c r="I205" s="164"/>
      <c r="L205" s="159"/>
      <c r="M205" s="165"/>
      <c r="N205" s="166"/>
      <c r="O205" s="166"/>
      <c r="P205" s="166"/>
      <c r="Q205" s="166"/>
      <c r="R205" s="166"/>
      <c r="S205" s="166"/>
      <c r="T205" s="167"/>
      <c r="AT205" s="161" t="s">
        <v>207</v>
      </c>
      <c r="AU205" s="161" t="s">
        <v>99</v>
      </c>
      <c r="AV205" s="12" t="s">
        <v>84</v>
      </c>
      <c r="AW205" s="12" t="s">
        <v>36</v>
      </c>
      <c r="AX205" s="12" t="s">
        <v>82</v>
      </c>
      <c r="AY205" s="161" t="s">
        <v>198</v>
      </c>
    </row>
    <row r="206" spans="2:65" s="1" customFormat="1" ht="16.5" customHeight="1">
      <c r="B206" s="146"/>
      <c r="C206" s="147" t="s">
        <v>378</v>
      </c>
      <c r="D206" s="147" t="s">
        <v>202</v>
      </c>
      <c r="E206" s="148" t="s">
        <v>358</v>
      </c>
      <c r="F206" s="149" t="s">
        <v>359</v>
      </c>
      <c r="G206" s="150" t="s">
        <v>242</v>
      </c>
      <c r="H206" s="151">
        <v>1000.5</v>
      </c>
      <c r="I206" s="152"/>
      <c r="J206" s="153">
        <f>ROUND(I206*H206,2)</f>
        <v>0</v>
      </c>
      <c r="K206" s="149" t="s">
        <v>211</v>
      </c>
      <c r="L206" s="31"/>
      <c r="M206" s="154" t="s">
        <v>1</v>
      </c>
      <c r="N206" s="155" t="s">
        <v>46</v>
      </c>
      <c r="O206" s="50"/>
      <c r="P206" s="156">
        <f>O206*H206</f>
        <v>0</v>
      </c>
      <c r="Q206" s="156">
        <v>0</v>
      </c>
      <c r="R206" s="156">
        <f>Q206*H206</f>
        <v>0</v>
      </c>
      <c r="S206" s="156">
        <v>0</v>
      </c>
      <c r="T206" s="157">
        <f>S206*H206</f>
        <v>0</v>
      </c>
      <c r="AR206" s="17" t="s">
        <v>103</v>
      </c>
      <c r="AT206" s="17" t="s">
        <v>202</v>
      </c>
      <c r="AU206" s="17" t="s">
        <v>99</v>
      </c>
      <c r="AY206" s="17" t="s">
        <v>198</v>
      </c>
      <c r="BE206" s="158">
        <f>IF(N206="základní",J206,0)</f>
        <v>0</v>
      </c>
      <c r="BF206" s="158">
        <f>IF(N206="snížená",J206,0)</f>
        <v>0</v>
      </c>
      <c r="BG206" s="158">
        <f>IF(N206="zákl. přenesená",J206,0)</f>
        <v>0</v>
      </c>
      <c r="BH206" s="158">
        <f>IF(N206="sníž. přenesená",J206,0)</f>
        <v>0</v>
      </c>
      <c r="BI206" s="158">
        <f>IF(N206="nulová",J206,0)</f>
        <v>0</v>
      </c>
      <c r="BJ206" s="17" t="s">
        <v>82</v>
      </c>
      <c r="BK206" s="158">
        <f>ROUND(I206*H206,2)</f>
        <v>0</v>
      </c>
      <c r="BL206" s="17" t="s">
        <v>103</v>
      </c>
      <c r="BM206" s="17" t="s">
        <v>360</v>
      </c>
    </row>
    <row r="207" spans="2:65" s="12" customFormat="1" ht="11.25">
      <c r="B207" s="159"/>
      <c r="D207" s="160" t="s">
        <v>207</v>
      </c>
      <c r="E207" s="161" t="s">
        <v>1</v>
      </c>
      <c r="F207" s="162" t="s">
        <v>957</v>
      </c>
      <c r="H207" s="163">
        <v>1000.5</v>
      </c>
      <c r="I207" s="164"/>
      <c r="L207" s="159"/>
      <c r="M207" s="165"/>
      <c r="N207" s="166"/>
      <c r="O207" s="166"/>
      <c r="P207" s="166"/>
      <c r="Q207" s="166"/>
      <c r="R207" s="166"/>
      <c r="S207" s="166"/>
      <c r="T207" s="167"/>
      <c r="AT207" s="161" t="s">
        <v>207</v>
      </c>
      <c r="AU207" s="161" t="s">
        <v>99</v>
      </c>
      <c r="AV207" s="12" t="s">
        <v>84</v>
      </c>
      <c r="AW207" s="12" t="s">
        <v>36</v>
      </c>
      <c r="AX207" s="12" t="s">
        <v>82</v>
      </c>
      <c r="AY207" s="161" t="s">
        <v>198</v>
      </c>
    </row>
    <row r="208" spans="2:65" s="1" customFormat="1" ht="16.5" customHeight="1">
      <c r="B208" s="146"/>
      <c r="C208" s="147" t="s">
        <v>382</v>
      </c>
      <c r="D208" s="147" t="s">
        <v>202</v>
      </c>
      <c r="E208" s="148" t="s">
        <v>362</v>
      </c>
      <c r="F208" s="149" t="s">
        <v>363</v>
      </c>
      <c r="G208" s="150" t="s">
        <v>242</v>
      </c>
      <c r="H208" s="151">
        <v>1000.5</v>
      </c>
      <c r="I208" s="152"/>
      <c r="J208" s="153">
        <f>ROUND(I208*H208,2)</f>
        <v>0</v>
      </c>
      <c r="K208" s="149" t="s">
        <v>211</v>
      </c>
      <c r="L208" s="31"/>
      <c r="M208" s="154" t="s">
        <v>1</v>
      </c>
      <c r="N208" s="155" t="s">
        <v>46</v>
      </c>
      <c r="O208" s="50"/>
      <c r="P208" s="156">
        <f>O208*H208</f>
        <v>0</v>
      </c>
      <c r="Q208" s="156">
        <v>0</v>
      </c>
      <c r="R208" s="156">
        <f>Q208*H208</f>
        <v>0</v>
      </c>
      <c r="S208" s="156">
        <v>0</v>
      </c>
      <c r="T208" s="157">
        <f>S208*H208</f>
        <v>0</v>
      </c>
      <c r="AR208" s="17" t="s">
        <v>103</v>
      </c>
      <c r="AT208" s="17" t="s">
        <v>202</v>
      </c>
      <c r="AU208" s="17" t="s">
        <v>99</v>
      </c>
      <c r="AY208" s="17" t="s">
        <v>198</v>
      </c>
      <c r="BE208" s="158">
        <f>IF(N208="základní",J208,0)</f>
        <v>0</v>
      </c>
      <c r="BF208" s="158">
        <f>IF(N208="snížená",J208,0)</f>
        <v>0</v>
      </c>
      <c r="BG208" s="158">
        <f>IF(N208="zákl. přenesená",J208,0)</f>
        <v>0</v>
      </c>
      <c r="BH208" s="158">
        <f>IF(N208="sníž. přenesená",J208,0)</f>
        <v>0</v>
      </c>
      <c r="BI208" s="158">
        <f>IF(N208="nulová",J208,0)</f>
        <v>0</v>
      </c>
      <c r="BJ208" s="17" t="s">
        <v>82</v>
      </c>
      <c r="BK208" s="158">
        <f>ROUND(I208*H208,2)</f>
        <v>0</v>
      </c>
      <c r="BL208" s="17" t="s">
        <v>103</v>
      </c>
      <c r="BM208" s="17" t="s">
        <v>364</v>
      </c>
    </row>
    <row r="209" spans="2:65" s="13" customFormat="1" ht="11.25">
      <c r="B209" s="168"/>
      <c r="D209" s="160" t="s">
        <v>207</v>
      </c>
      <c r="E209" s="169" t="s">
        <v>1</v>
      </c>
      <c r="F209" s="170" t="s">
        <v>365</v>
      </c>
      <c r="H209" s="169" t="s">
        <v>1</v>
      </c>
      <c r="I209" s="171"/>
      <c r="L209" s="168"/>
      <c r="M209" s="172"/>
      <c r="N209" s="173"/>
      <c r="O209" s="173"/>
      <c r="P209" s="173"/>
      <c r="Q209" s="173"/>
      <c r="R209" s="173"/>
      <c r="S209" s="173"/>
      <c r="T209" s="174"/>
      <c r="AT209" s="169" t="s">
        <v>207</v>
      </c>
      <c r="AU209" s="169" t="s">
        <v>99</v>
      </c>
      <c r="AV209" s="13" t="s">
        <v>82</v>
      </c>
      <c r="AW209" s="13" t="s">
        <v>36</v>
      </c>
      <c r="AX209" s="13" t="s">
        <v>75</v>
      </c>
      <c r="AY209" s="169" t="s">
        <v>198</v>
      </c>
    </row>
    <row r="210" spans="2:65" s="12" customFormat="1" ht="11.25">
      <c r="B210" s="159"/>
      <c r="D210" s="160" t="s">
        <v>207</v>
      </c>
      <c r="E210" s="161" t="s">
        <v>1</v>
      </c>
      <c r="F210" s="162" t="s">
        <v>958</v>
      </c>
      <c r="H210" s="163">
        <v>1000.5</v>
      </c>
      <c r="I210" s="164"/>
      <c r="L210" s="159"/>
      <c r="M210" s="165"/>
      <c r="N210" s="166"/>
      <c r="O210" s="166"/>
      <c r="P210" s="166"/>
      <c r="Q210" s="166"/>
      <c r="R210" s="166"/>
      <c r="S210" s="166"/>
      <c r="T210" s="167"/>
      <c r="AT210" s="161" t="s">
        <v>207</v>
      </c>
      <c r="AU210" s="161" t="s">
        <v>99</v>
      </c>
      <c r="AV210" s="12" t="s">
        <v>84</v>
      </c>
      <c r="AW210" s="12" t="s">
        <v>36</v>
      </c>
      <c r="AX210" s="12" t="s">
        <v>82</v>
      </c>
      <c r="AY210" s="161" t="s">
        <v>198</v>
      </c>
    </row>
    <row r="211" spans="2:65" s="1" customFormat="1" ht="16.5" customHeight="1">
      <c r="B211" s="146"/>
      <c r="C211" s="147" t="s">
        <v>386</v>
      </c>
      <c r="D211" s="147" t="s">
        <v>202</v>
      </c>
      <c r="E211" s="148" t="s">
        <v>368</v>
      </c>
      <c r="F211" s="149" t="s">
        <v>369</v>
      </c>
      <c r="G211" s="150" t="s">
        <v>242</v>
      </c>
      <c r="H211" s="151">
        <v>1000.5</v>
      </c>
      <c r="I211" s="152"/>
      <c r="J211" s="153">
        <f>ROUND(I211*H211,2)</f>
        <v>0</v>
      </c>
      <c r="K211" s="149" t="s">
        <v>211</v>
      </c>
      <c r="L211" s="31"/>
      <c r="M211" s="154" t="s">
        <v>1</v>
      </c>
      <c r="N211" s="155" t="s">
        <v>46</v>
      </c>
      <c r="O211" s="50"/>
      <c r="P211" s="156">
        <f>O211*H211</f>
        <v>0</v>
      </c>
      <c r="Q211" s="156">
        <v>0</v>
      </c>
      <c r="R211" s="156">
        <f>Q211*H211</f>
        <v>0</v>
      </c>
      <c r="S211" s="156">
        <v>0</v>
      </c>
      <c r="T211" s="157">
        <f>S211*H211</f>
        <v>0</v>
      </c>
      <c r="AR211" s="17" t="s">
        <v>103</v>
      </c>
      <c r="AT211" s="17" t="s">
        <v>202</v>
      </c>
      <c r="AU211" s="17" t="s">
        <v>99</v>
      </c>
      <c r="AY211" s="17" t="s">
        <v>198</v>
      </c>
      <c r="BE211" s="158">
        <f>IF(N211="základní",J211,0)</f>
        <v>0</v>
      </c>
      <c r="BF211" s="158">
        <f>IF(N211="snížená",J211,0)</f>
        <v>0</v>
      </c>
      <c r="BG211" s="158">
        <f>IF(N211="zákl. přenesená",J211,0)</f>
        <v>0</v>
      </c>
      <c r="BH211" s="158">
        <f>IF(N211="sníž. přenesená",J211,0)</f>
        <v>0</v>
      </c>
      <c r="BI211" s="158">
        <f>IF(N211="nulová",J211,0)</f>
        <v>0</v>
      </c>
      <c r="BJ211" s="17" t="s">
        <v>82</v>
      </c>
      <c r="BK211" s="158">
        <f>ROUND(I211*H211,2)</f>
        <v>0</v>
      </c>
      <c r="BL211" s="17" t="s">
        <v>103</v>
      </c>
      <c r="BM211" s="17" t="s">
        <v>370</v>
      </c>
    </row>
    <row r="212" spans="2:65" s="12" customFormat="1" ht="11.25">
      <c r="B212" s="159"/>
      <c r="D212" s="160" t="s">
        <v>207</v>
      </c>
      <c r="E212" s="161" t="s">
        <v>1</v>
      </c>
      <c r="F212" s="162" t="s">
        <v>957</v>
      </c>
      <c r="H212" s="163">
        <v>1000.5</v>
      </c>
      <c r="I212" s="164"/>
      <c r="L212" s="159"/>
      <c r="M212" s="165"/>
      <c r="N212" s="166"/>
      <c r="O212" s="166"/>
      <c r="P212" s="166"/>
      <c r="Q212" s="166"/>
      <c r="R212" s="166"/>
      <c r="S212" s="166"/>
      <c r="T212" s="167"/>
      <c r="AT212" s="161" t="s">
        <v>207</v>
      </c>
      <c r="AU212" s="161" t="s">
        <v>99</v>
      </c>
      <c r="AV212" s="12" t="s">
        <v>84</v>
      </c>
      <c r="AW212" s="12" t="s">
        <v>36</v>
      </c>
      <c r="AX212" s="12" t="s">
        <v>82</v>
      </c>
      <c r="AY212" s="161" t="s">
        <v>198</v>
      </c>
    </row>
    <row r="213" spans="2:65" s="1" customFormat="1" ht="16.5" customHeight="1">
      <c r="B213" s="146"/>
      <c r="C213" s="191" t="s">
        <v>395</v>
      </c>
      <c r="D213" s="191" t="s">
        <v>329</v>
      </c>
      <c r="E213" s="192" t="s">
        <v>372</v>
      </c>
      <c r="F213" s="193" t="s">
        <v>373</v>
      </c>
      <c r="G213" s="194" t="s">
        <v>374</v>
      </c>
      <c r="H213" s="195">
        <v>15.007999999999999</v>
      </c>
      <c r="I213" s="196"/>
      <c r="J213" s="197">
        <f>ROUND(I213*H213,2)</f>
        <v>0</v>
      </c>
      <c r="K213" s="193" t="s">
        <v>1</v>
      </c>
      <c r="L213" s="198"/>
      <c r="M213" s="199" t="s">
        <v>1</v>
      </c>
      <c r="N213" s="200" t="s">
        <v>46</v>
      </c>
      <c r="O213" s="50"/>
      <c r="P213" s="156">
        <f>O213*H213</f>
        <v>0</v>
      </c>
      <c r="Q213" s="156">
        <v>1E-3</v>
      </c>
      <c r="R213" s="156">
        <f>Q213*H213</f>
        <v>1.5007999999999999E-2</v>
      </c>
      <c r="S213" s="156">
        <v>0</v>
      </c>
      <c r="T213" s="157">
        <f>S213*H213</f>
        <v>0</v>
      </c>
      <c r="AR213" s="17" t="s">
        <v>250</v>
      </c>
      <c r="AT213" s="17" t="s">
        <v>329</v>
      </c>
      <c r="AU213" s="17" t="s">
        <v>99</v>
      </c>
      <c r="AY213" s="17" t="s">
        <v>198</v>
      </c>
      <c r="BE213" s="158">
        <f>IF(N213="základní",J213,0)</f>
        <v>0</v>
      </c>
      <c r="BF213" s="158">
        <f>IF(N213="snížená",J213,0)</f>
        <v>0</v>
      </c>
      <c r="BG213" s="158">
        <f>IF(N213="zákl. přenesená",J213,0)</f>
        <v>0</v>
      </c>
      <c r="BH213" s="158">
        <f>IF(N213="sníž. přenesená",J213,0)</f>
        <v>0</v>
      </c>
      <c r="BI213" s="158">
        <f>IF(N213="nulová",J213,0)</f>
        <v>0</v>
      </c>
      <c r="BJ213" s="17" t="s">
        <v>82</v>
      </c>
      <c r="BK213" s="158">
        <f>ROUND(I213*H213,2)</f>
        <v>0</v>
      </c>
      <c r="BL213" s="17" t="s">
        <v>103</v>
      </c>
      <c r="BM213" s="17" t="s">
        <v>375</v>
      </c>
    </row>
    <row r="214" spans="2:65" s="13" customFormat="1" ht="11.25">
      <c r="B214" s="168"/>
      <c r="D214" s="160" t="s">
        <v>207</v>
      </c>
      <c r="E214" s="169" t="s">
        <v>1</v>
      </c>
      <c r="F214" s="170" t="s">
        <v>376</v>
      </c>
      <c r="H214" s="169" t="s">
        <v>1</v>
      </c>
      <c r="I214" s="171"/>
      <c r="L214" s="168"/>
      <c r="M214" s="172"/>
      <c r="N214" s="173"/>
      <c r="O214" s="173"/>
      <c r="P214" s="173"/>
      <c r="Q214" s="173"/>
      <c r="R214" s="173"/>
      <c r="S214" s="173"/>
      <c r="T214" s="174"/>
      <c r="AT214" s="169" t="s">
        <v>207</v>
      </c>
      <c r="AU214" s="169" t="s">
        <v>99</v>
      </c>
      <c r="AV214" s="13" t="s">
        <v>82</v>
      </c>
      <c r="AW214" s="13" t="s">
        <v>36</v>
      </c>
      <c r="AX214" s="13" t="s">
        <v>75</v>
      </c>
      <c r="AY214" s="169" t="s">
        <v>198</v>
      </c>
    </row>
    <row r="215" spans="2:65" s="12" customFormat="1" ht="11.25">
      <c r="B215" s="159"/>
      <c r="D215" s="160" t="s">
        <v>207</v>
      </c>
      <c r="E215" s="161" t="s">
        <v>1</v>
      </c>
      <c r="F215" s="162" t="s">
        <v>959</v>
      </c>
      <c r="H215" s="163">
        <v>15.007999999999999</v>
      </c>
      <c r="I215" s="164"/>
      <c r="L215" s="159"/>
      <c r="M215" s="165"/>
      <c r="N215" s="166"/>
      <c r="O215" s="166"/>
      <c r="P215" s="166"/>
      <c r="Q215" s="166"/>
      <c r="R215" s="166"/>
      <c r="S215" s="166"/>
      <c r="T215" s="167"/>
      <c r="AT215" s="161" t="s">
        <v>207</v>
      </c>
      <c r="AU215" s="161" t="s">
        <v>99</v>
      </c>
      <c r="AV215" s="12" t="s">
        <v>84</v>
      </c>
      <c r="AW215" s="12" t="s">
        <v>36</v>
      </c>
      <c r="AX215" s="12" t="s">
        <v>82</v>
      </c>
      <c r="AY215" s="161" t="s">
        <v>198</v>
      </c>
    </row>
    <row r="216" spans="2:65" s="1" customFormat="1" ht="16.5" customHeight="1">
      <c r="B216" s="146"/>
      <c r="C216" s="147" t="s">
        <v>402</v>
      </c>
      <c r="D216" s="147" t="s">
        <v>202</v>
      </c>
      <c r="E216" s="148" t="s">
        <v>379</v>
      </c>
      <c r="F216" s="149" t="s">
        <v>380</v>
      </c>
      <c r="G216" s="150" t="s">
        <v>242</v>
      </c>
      <c r="H216" s="151">
        <v>1000.5</v>
      </c>
      <c r="I216" s="152"/>
      <c r="J216" s="153">
        <f>ROUND(I216*H216,2)</f>
        <v>0</v>
      </c>
      <c r="K216" s="149" t="s">
        <v>211</v>
      </c>
      <c r="L216" s="31"/>
      <c r="M216" s="154" t="s">
        <v>1</v>
      </c>
      <c r="N216" s="155" t="s">
        <v>46</v>
      </c>
      <c r="O216" s="50"/>
      <c r="P216" s="156">
        <f>O216*H216</f>
        <v>0</v>
      </c>
      <c r="Q216" s="156">
        <v>0</v>
      </c>
      <c r="R216" s="156">
        <f>Q216*H216</f>
        <v>0</v>
      </c>
      <c r="S216" s="156">
        <v>0</v>
      </c>
      <c r="T216" s="157">
        <f>S216*H216</f>
        <v>0</v>
      </c>
      <c r="AR216" s="17" t="s">
        <v>103</v>
      </c>
      <c r="AT216" s="17" t="s">
        <v>202</v>
      </c>
      <c r="AU216" s="17" t="s">
        <v>99</v>
      </c>
      <c r="AY216" s="17" t="s">
        <v>198</v>
      </c>
      <c r="BE216" s="158">
        <f>IF(N216="základní",J216,0)</f>
        <v>0</v>
      </c>
      <c r="BF216" s="158">
        <f>IF(N216="snížená",J216,0)</f>
        <v>0</v>
      </c>
      <c r="BG216" s="158">
        <f>IF(N216="zákl. přenesená",J216,0)</f>
        <v>0</v>
      </c>
      <c r="BH216" s="158">
        <f>IF(N216="sníž. přenesená",J216,0)</f>
        <v>0</v>
      </c>
      <c r="BI216" s="158">
        <f>IF(N216="nulová",J216,0)</f>
        <v>0</v>
      </c>
      <c r="BJ216" s="17" t="s">
        <v>82</v>
      </c>
      <c r="BK216" s="158">
        <f>ROUND(I216*H216,2)</f>
        <v>0</v>
      </c>
      <c r="BL216" s="17" t="s">
        <v>103</v>
      </c>
      <c r="BM216" s="17" t="s">
        <v>381</v>
      </c>
    </row>
    <row r="217" spans="2:65" s="12" customFormat="1" ht="11.25">
      <c r="B217" s="159"/>
      <c r="D217" s="160" t="s">
        <v>207</v>
      </c>
      <c r="E217" s="161" t="s">
        <v>1</v>
      </c>
      <c r="F217" s="162" t="s">
        <v>958</v>
      </c>
      <c r="H217" s="163">
        <v>1000.5</v>
      </c>
      <c r="I217" s="164"/>
      <c r="L217" s="159"/>
      <c r="M217" s="165"/>
      <c r="N217" s="166"/>
      <c r="O217" s="166"/>
      <c r="P217" s="166"/>
      <c r="Q217" s="166"/>
      <c r="R217" s="166"/>
      <c r="S217" s="166"/>
      <c r="T217" s="167"/>
      <c r="AT217" s="161" t="s">
        <v>207</v>
      </c>
      <c r="AU217" s="161" t="s">
        <v>99</v>
      </c>
      <c r="AV217" s="12" t="s">
        <v>84</v>
      </c>
      <c r="AW217" s="12" t="s">
        <v>36</v>
      </c>
      <c r="AX217" s="12" t="s">
        <v>82</v>
      </c>
      <c r="AY217" s="161" t="s">
        <v>198</v>
      </c>
    </row>
    <row r="218" spans="2:65" s="1" customFormat="1" ht="16.5" customHeight="1">
      <c r="B218" s="146"/>
      <c r="C218" s="147" t="s">
        <v>409</v>
      </c>
      <c r="D218" s="147" t="s">
        <v>202</v>
      </c>
      <c r="E218" s="148" t="s">
        <v>383</v>
      </c>
      <c r="F218" s="149" t="s">
        <v>384</v>
      </c>
      <c r="G218" s="150" t="s">
        <v>242</v>
      </c>
      <c r="H218" s="151">
        <v>1000.5</v>
      </c>
      <c r="I218" s="152"/>
      <c r="J218" s="153">
        <f>ROUND(I218*H218,2)</f>
        <v>0</v>
      </c>
      <c r="K218" s="149" t="s">
        <v>211</v>
      </c>
      <c r="L218" s="31"/>
      <c r="M218" s="154" t="s">
        <v>1</v>
      </c>
      <c r="N218" s="155" t="s">
        <v>46</v>
      </c>
      <c r="O218" s="50"/>
      <c r="P218" s="156">
        <f>O218*H218</f>
        <v>0</v>
      </c>
      <c r="Q218" s="156">
        <v>0</v>
      </c>
      <c r="R218" s="156">
        <f>Q218*H218</f>
        <v>0</v>
      </c>
      <c r="S218" s="156">
        <v>0</v>
      </c>
      <c r="T218" s="157">
        <f>S218*H218</f>
        <v>0</v>
      </c>
      <c r="AR218" s="17" t="s">
        <v>103</v>
      </c>
      <c r="AT218" s="17" t="s">
        <v>202</v>
      </c>
      <c r="AU218" s="17" t="s">
        <v>99</v>
      </c>
      <c r="AY218" s="17" t="s">
        <v>198</v>
      </c>
      <c r="BE218" s="158">
        <f>IF(N218="základní",J218,0)</f>
        <v>0</v>
      </c>
      <c r="BF218" s="158">
        <f>IF(N218="snížená",J218,0)</f>
        <v>0</v>
      </c>
      <c r="BG218" s="158">
        <f>IF(N218="zákl. přenesená",J218,0)</f>
        <v>0</v>
      </c>
      <c r="BH218" s="158">
        <f>IF(N218="sníž. přenesená",J218,0)</f>
        <v>0</v>
      </c>
      <c r="BI218" s="158">
        <f>IF(N218="nulová",J218,0)</f>
        <v>0</v>
      </c>
      <c r="BJ218" s="17" t="s">
        <v>82</v>
      </c>
      <c r="BK218" s="158">
        <f>ROUND(I218*H218,2)</f>
        <v>0</v>
      </c>
      <c r="BL218" s="17" t="s">
        <v>103</v>
      </c>
      <c r="BM218" s="17" t="s">
        <v>385</v>
      </c>
    </row>
    <row r="219" spans="2:65" s="12" customFormat="1" ht="11.25">
      <c r="B219" s="159"/>
      <c r="D219" s="160" t="s">
        <v>207</v>
      </c>
      <c r="E219" s="161" t="s">
        <v>1</v>
      </c>
      <c r="F219" s="162" t="s">
        <v>958</v>
      </c>
      <c r="H219" s="163">
        <v>1000.5</v>
      </c>
      <c r="I219" s="164"/>
      <c r="L219" s="159"/>
      <c r="M219" s="165"/>
      <c r="N219" s="166"/>
      <c r="O219" s="166"/>
      <c r="P219" s="166"/>
      <c r="Q219" s="166"/>
      <c r="R219" s="166"/>
      <c r="S219" s="166"/>
      <c r="T219" s="167"/>
      <c r="AT219" s="161" t="s">
        <v>207</v>
      </c>
      <c r="AU219" s="161" t="s">
        <v>99</v>
      </c>
      <c r="AV219" s="12" t="s">
        <v>84</v>
      </c>
      <c r="AW219" s="12" t="s">
        <v>36</v>
      </c>
      <c r="AX219" s="12" t="s">
        <v>82</v>
      </c>
      <c r="AY219" s="161" t="s">
        <v>198</v>
      </c>
    </row>
    <row r="220" spans="2:65" s="1" customFormat="1" ht="16.5" customHeight="1">
      <c r="B220" s="146"/>
      <c r="C220" s="147" t="s">
        <v>415</v>
      </c>
      <c r="D220" s="147" t="s">
        <v>202</v>
      </c>
      <c r="E220" s="148" t="s">
        <v>387</v>
      </c>
      <c r="F220" s="149" t="s">
        <v>388</v>
      </c>
      <c r="G220" s="150" t="s">
        <v>236</v>
      </c>
      <c r="H220" s="151">
        <v>0.05</v>
      </c>
      <c r="I220" s="152"/>
      <c r="J220" s="153">
        <f>ROUND(I220*H220,2)</f>
        <v>0</v>
      </c>
      <c r="K220" s="149" t="s">
        <v>211</v>
      </c>
      <c r="L220" s="31"/>
      <c r="M220" s="154" t="s">
        <v>1</v>
      </c>
      <c r="N220" s="155" t="s">
        <v>46</v>
      </c>
      <c r="O220" s="50"/>
      <c r="P220" s="156">
        <f>O220*H220</f>
        <v>0</v>
      </c>
      <c r="Q220" s="156">
        <v>0</v>
      </c>
      <c r="R220" s="156">
        <f>Q220*H220</f>
        <v>0</v>
      </c>
      <c r="S220" s="156">
        <v>0</v>
      </c>
      <c r="T220" s="157">
        <f>S220*H220</f>
        <v>0</v>
      </c>
      <c r="AR220" s="17" t="s">
        <v>103</v>
      </c>
      <c r="AT220" s="17" t="s">
        <v>202</v>
      </c>
      <c r="AU220" s="17" t="s">
        <v>99</v>
      </c>
      <c r="AY220" s="17" t="s">
        <v>198</v>
      </c>
      <c r="BE220" s="158">
        <f>IF(N220="základní",J220,0)</f>
        <v>0</v>
      </c>
      <c r="BF220" s="158">
        <f>IF(N220="snížená",J220,0)</f>
        <v>0</v>
      </c>
      <c r="BG220" s="158">
        <f>IF(N220="zákl. přenesená",J220,0)</f>
        <v>0</v>
      </c>
      <c r="BH220" s="158">
        <f>IF(N220="sníž. přenesená",J220,0)</f>
        <v>0</v>
      </c>
      <c r="BI220" s="158">
        <f>IF(N220="nulová",J220,0)</f>
        <v>0</v>
      </c>
      <c r="BJ220" s="17" t="s">
        <v>82</v>
      </c>
      <c r="BK220" s="158">
        <f>ROUND(I220*H220,2)</f>
        <v>0</v>
      </c>
      <c r="BL220" s="17" t="s">
        <v>103</v>
      </c>
      <c r="BM220" s="17" t="s">
        <v>389</v>
      </c>
    </row>
    <row r="221" spans="2:65" s="13" customFormat="1" ht="11.25">
      <c r="B221" s="168"/>
      <c r="D221" s="160" t="s">
        <v>207</v>
      </c>
      <c r="E221" s="169" t="s">
        <v>1</v>
      </c>
      <c r="F221" s="170" t="s">
        <v>390</v>
      </c>
      <c r="H221" s="169" t="s">
        <v>1</v>
      </c>
      <c r="I221" s="171"/>
      <c r="L221" s="168"/>
      <c r="M221" s="172"/>
      <c r="N221" s="173"/>
      <c r="O221" s="173"/>
      <c r="P221" s="173"/>
      <c r="Q221" s="173"/>
      <c r="R221" s="173"/>
      <c r="S221" s="173"/>
      <c r="T221" s="174"/>
      <c r="AT221" s="169" t="s">
        <v>207</v>
      </c>
      <c r="AU221" s="169" t="s">
        <v>99</v>
      </c>
      <c r="AV221" s="13" t="s">
        <v>82</v>
      </c>
      <c r="AW221" s="13" t="s">
        <v>36</v>
      </c>
      <c r="AX221" s="13" t="s">
        <v>75</v>
      </c>
      <c r="AY221" s="169" t="s">
        <v>198</v>
      </c>
    </row>
    <row r="222" spans="2:65" s="12" customFormat="1" ht="11.25">
      <c r="B222" s="159"/>
      <c r="D222" s="160" t="s">
        <v>207</v>
      </c>
      <c r="E222" s="161" t="s">
        <v>1</v>
      </c>
      <c r="F222" s="162" t="s">
        <v>960</v>
      </c>
      <c r="H222" s="163">
        <v>0.05</v>
      </c>
      <c r="I222" s="164"/>
      <c r="L222" s="159"/>
      <c r="M222" s="165"/>
      <c r="N222" s="166"/>
      <c r="O222" s="166"/>
      <c r="P222" s="166"/>
      <c r="Q222" s="166"/>
      <c r="R222" s="166"/>
      <c r="S222" s="166"/>
      <c r="T222" s="167"/>
      <c r="AT222" s="161" t="s">
        <v>207</v>
      </c>
      <c r="AU222" s="161" t="s">
        <v>99</v>
      </c>
      <c r="AV222" s="12" t="s">
        <v>84</v>
      </c>
      <c r="AW222" s="12" t="s">
        <v>36</v>
      </c>
      <c r="AX222" s="12" t="s">
        <v>82</v>
      </c>
      <c r="AY222" s="161" t="s">
        <v>198</v>
      </c>
    </row>
    <row r="223" spans="2:65" s="11" customFormat="1" ht="22.9" customHeight="1">
      <c r="B223" s="133"/>
      <c r="D223" s="134" t="s">
        <v>74</v>
      </c>
      <c r="E223" s="144" t="s">
        <v>228</v>
      </c>
      <c r="F223" s="144" t="s">
        <v>392</v>
      </c>
      <c r="I223" s="136"/>
      <c r="J223" s="145">
        <f>BK223</f>
        <v>0</v>
      </c>
      <c r="L223" s="133"/>
      <c r="M223" s="138"/>
      <c r="N223" s="139"/>
      <c r="O223" s="139"/>
      <c r="P223" s="140">
        <f>P224+P234+P249</f>
        <v>0</v>
      </c>
      <c r="Q223" s="139"/>
      <c r="R223" s="140">
        <f>R224+R234+R249</f>
        <v>4814.7314799999995</v>
      </c>
      <c r="S223" s="139"/>
      <c r="T223" s="141">
        <f>T224+T234+T249</f>
        <v>0</v>
      </c>
      <c r="AR223" s="134" t="s">
        <v>82</v>
      </c>
      <c r="AT223" s="142" t="s">
        <v>74</v>
      </c>
      <c r="AU223" s="142" t="s">
        <v>82</v>
      </c>
      <c r="AY223" s="134" t="s">
        <v>198</v>
      </c>
      <c r="BK223" s="143">
        <f>BK224+BK234+BK249</f>
        <v>0</v>
      </c>
    </row>
    <row r="224" spans="2:65" s="11" customFormat="1" ht="20.85" customHeight="1">
      <c r="B224" s="133"/>
      <c r="D224" s="134" t="s">
        <v>74</v>
      </c>
      <c r="E224" s="144" t="s">
        <v>393</v>
      </c>
      <c r="F224" s="144" t="s">
        <v>394</v>
      </c>
      <c r="I224" s="136"/>
      <c r="J224" s="145">
        <f>BK224</f>
        <v>0</v>
      </c>
      <c r="L224" s="133"/>
      <c r="M224" s="138"/>
      <c r="N224" s="139"/>
      <c r="O224" s="139"/>
      <c r="P224" s="140">
        <f>SUM(P225:P233)</f>
        <v>0</v>
      </c>
      <c r="Q224" s="139"/>
      <c r="R224" s="140">
        <f>SUM(R225:R233)</f>
        <v>4370.78</v>
      </c>
      <c r="S224" s="139"/>
      <c r="T224" s="141">
        <f>SUM(T225:T233)</f>
        <v>0</v>
      </c>
      <c r="AR224" s="134" t="s">
        <v>82</v>
      </c>
      <c r="AT224" s="142" t="s">
        <v>74</v>
      </c>
      <c r="AU224" s="142" t="s">
        <v>84</v>
      </c>
      <c r="AY224" s="134" t="s">
        <v>198</v>
      </c>
      <c r="BK224" s="143">
        <f>SUM(BK225:BK233)</f>
        <v>0</v>
      </c>
    </row>
    <row r="225" spans="2:65" s="1" customFormat="1" ht="16.5" customHeight="1">
      <c r="B225" s="146"/>
      <c r="C225" s="147" t="s">
        <v>422</v>
      </c>
      <c r="D225" s="147" t="s">
        <v>202</v>
      </c>
      <c r="E225" s="148" t="s">
        <v>396</v>
      </c>
      <c r="F225" s="149" t="s">
        <v>397</v>
      </c>
      <c r="G225" s="150" t="s">
        <v>242</v>
      </c>
      <c r="H225" s="151">
        <v>8919.9599999999991</v>
      </c>
      <c r="I225" s="152"/>
      <c r="J225" s="153">
        <f>ROUND(I225*H225,2)</f>
        <v>0</v>
      </c>
      <c r="K225" s="149" t="s">
        <v>211</v>
      </c>
      <c r="L225" s="31"/>
      <c r="M225" s="154" t="s">
        <v>1</v>
      </c>
      <c r="N225" s="155" t="s">
        <v>46</v>
      </c>
      <c r="O225" s="50"/>
      <c r="P225" s="156">
        <f>O225*H225</f>
        <v>0</v>
      </c>
      <c r="Q225" s="156">
        <v>0</v>
      </c>
      <c r="R225" s="156">
        <f>Q225*H225</f>
        <v>0</v>
      </c>
      <c r="S225" s="156">
        <v>0</v>
      </c>
      <c r="T225" s="157">
        <f>S225*H225</f>
        <v>0</v>
      </c>
      <c r="AR225" s="17" t="s">
        <v>103</v>
      </c>
      <c r="AT225" s="17" t="s">
        <v>202</v>
      </c>
      <c r="AU225" s="17" t="s">
        <v>99</v>
      </c>
      <c r="AY225" s="17" t="s">
        <v>198</v>
      </c>
      <c r="BE225" s="158">
        <f>IF(N225="základní",J225,0)</f>
        <v>0</v>
      </c>
      <c r="BF225" s="158">
        <f>IF(N225="snížená",J225,0)</f>
        <v>0</v>
      </c>
      <c r="BG225" s="158">
        <f>IF(N225="zákl. přenesená",J225,0)</f>
        <v>0</v>
      </c>
      <c r="BH225" s="158">
        <f>IF(N225="sníž. přenesená",J225,0)</f>
        <v>0</v>
      </c>
      <c r="BI225" s="158">
        <f>IF(N225="nulová",J225,0)</f>
        <v>0</v>
      </c>
      <c r="BJ225" s="17" t="s">
        <v>82</v>
      </c>
      <c r="BK225" s="158">
        <f>ROUND(I225*H225,2)</f>
        <v>0</v>
      </c>
      <c r="BL225" s="17" t="s">
        <v>103</v>
      </c>
      <c r="BM225" s="17" t="s">
        <v>398</v>
      </c>
    </row>
    <row r="226" spans="2:65" s="13" customFormat="1" ht="11.25">
      <c r="B226" s="168"/>
      <c r="D226" s="160" t="s">
        <v>207</v>
      </c>
      <c r="E226" s="169" t="s">
        <v>1</v>
      </c>
      <c r="F226" s="170" t="s">
        <v>399</v>
      </c>
      <c r="H226" s="169" t="s">
        <v>1</v>
      </c>
      <c r="I226" s="171"/>
      <c r="L226" s="168"/>
      <c r="M226" s="172"/>
      <c r="N226" s="173"/>
      <c r="O226" s="173"/>
      <c r="P226" s="173"/>
      <c r="Q226" s="173"/>
      <c r="R226" s="173"/>
      <c r="S226" s="173"/>
      <c r="T226" s="174"/>
      <c r="AT226" s="169" t="s">
        <v>207</v>
      </c>
      <c r="AU226" s="169" t="s">
        <v>99</v>
      </c>
      <c r="AV226" s="13" t="s">
        <v>82</v>
      </c>
      <c r="AW226" s="13" t="s">
        <v>36</v>
      </c>
      <c r="AX226" s="13" t="s">
        <v>75</v>
      </c>
      <c r="AY226" s="169" t="s">
        <v>198</v>
      </c>
    </row>
    <row r="227" spans="2:65" s="12" customFormat="1" ht="11.25">
      <c r="B227" s="159"/>
      <c r="D227" s="160" t="s">
        <v>207</v>
      </c>
      <c r="E227" s="161" t="s">
        <v>1</v>
      </c>
      <c r="F227" s="162" t="s">
        <v>961</v>
      </c>
      <c r="H227" s="163">
        <v>8919.9599999999991</v>
      </c>
      <c r="I227" s="164"/>
      <c r="L227" s="159"/>
      <c r="M227" s="165"/>
      <c r="N227" s="166"/>
      <c r="O227" s="166"/>
      <c r="P227" s="166"/>
      <c r="Q227" s="166"/>
      <c r="R227" s="166"/>
      <c r="S227" s="166"/>
      <c r="T227" s="167"/>
      <c r="AT227" s="161" t="s">
        <v>207</v>
      </c>
      <c r="AU227" s="161" t="s">
        <v>99</v>
      </c>
      <c r="AV227" s="12" t="s">
        <v>84</v>
      </c>
      <c r="AW227" s="12" t="s">
        <v>36</v>
      </c>
      <c r="AX227" s="12" t="s">
        <v>82</v>
      </c>
      <c r="AY227" s="161" t="s">
        <v>198</v>
      </c>
    </row>
    <row r="228" spans="2:65" s="1" customFormat="1" ht="16.5" customHeight="1">
      <c r="B228" s="146"/>
      <c r="C228" s="147" t="s">
        <v>433</v>
      </c>
      <c r="D228" s="147" t="s">
        <v>202</v>
      </c>
      <c r="E228" s="148" t="s">
        <v>416</v>
      </c>
      <c r="F228" s="149" t="s">
        <v>417</v>
      </c>
      <c r="G228" s="150" t="s">
        <v>242</v>
      </c>
      <c r="H228" s="151">
        <v>8919.9599999999991</v>
      </c>
      <c r="I228" s="152"/>
      <c r="J228" s="153">
        <f>ROUND(I228*H228,2)</f>
        <v>0</v>
      </c>
      <c r="K228" s="149" t="s">
        <v>211</v>
      </c>
      <c r="L228" s="31"/>
      <c r="M228" s="154" t="s">
        <v>1</v>
      </c>
      <c r="N228" s="155" t="s">
        <v>46</v>
      </c>
      <c r="O228" s="50"/>
      <c r="P228" s="156">
        <f>O228*H228</f>
        <v>0</v>
      </c>
      <c r="Q228" s="156">
        <v>0</v>
      </c>
      <c r="R228" s="156">
        <f>Q228*H228</f>
        <v>0</v>
      </c>
      <c r="S228" s="156">
        <v>0</v>
      </c>
      <c r="T228" s="157">
        <f>S228*H228</f>
        <v>0</v>
      </c>
      <c r="AR228" s="17" t="s">
        <v>103</v>
      </c>
      <c r="AT228" s="17" t="s">
        <v>202</v>
      </c>
      <c r="AU228" s="17" t="s">
        <v>99</v>
      </c>
      <c r="AY228" s="17" t="s">
        <v>198</v>
      </c>
      <c r="BE228" s="158">
        <f>IF(N228="základní",J228,0)</f>
        <v>0</v>
      </c>
      <c r="BF228" s="158">
        <f>IF(N228="snížená",J228,0)</f>
        <v>0</v>
      </c>
      <c r="BG228" s="158">
        <f>IF(N228="zákl. přenesená",J228,0)</f>
        <v>0</v>
      </c>
      <c r="BH228" s="158">
        <f>IF(N228="sníž. přenesená",J228,0)</f>
        <v>0</v>
      </c>
      <c r="BI228" s="158">
        <f>IF(N228="nulová",J228,0)</f>
        <v>0</v>
      </c>
      <c r="BJ228" s="17" t="s">
        <v>82</v>
      </c>
      <c r="BK228" s="158">
        <f>ROUND(I228*H228,2)</f>
        <v>0</v>
      </c>
      <c r="BL228" s="17" t="s">
        <v>103</v>
      </c>
      <c r="BM228" s="17" t="s">
        <v>418</v>
      </c>
    </row>
    <row r="229" spans="2:65" s="13" customFormat="1" ht="11.25">
      <c r="B229" s="168"/>
      <c r="D229" s="160" t="s">
        <v>207</v>
      </c>
      <c r="E229" s="169" t="s">
        <v>1</v>
      </c>
      <c r="F229" s="170" t="s">
        <v>419</v>
      </c>
      <c r="H229" s="169" t="s">
        <v>1</v>
      </c>
      <c r="I229" s="171"/>
      <c r="L229" s="168"/>
      <c r="M229" s="172"/>
      <c r="N229" s="173"/>
      <c r="O229" s="173"/>
      <c r="P229" s="173"/>
      <c r="Q229" s="173"/>
      <c r="R229" s="173"/>
      <c r="S229" s="173"/>
      <c r="T229" s="174"/>
      <c r="AT229" s="169" t="s">
        <v>207</v>
      </c>
      <c r="AU229" s="169" t="s">
        <v>99</v>
      </c>
      <c r="AV229" s="13" t="s">
        <v>82</v>
      </c>
      <c r="AW229" s="13" t="s">
        <v>36</v>
      </c>
      <c r="AX229" s="13" t="s">
        <v>75</v>
      </c>
      <c r="AY229" s="169" t="s">
        <v>198</v>
      </c>
    </row>
    <row r="230" spans="2:65" s="12" customFormat="1" ht="11.25">
      <c r="B230" s="159"/>
      <c r="D230" s="160" t="s">
        <v>207</v>
      </c>
      <c r="E230" s="161" t="s">
        <v>1</v>
      </c>
      <c r="F230" s="162" t="s">
        <v>962</v>
      </c>
      <c r="H230" s="163">
        <v>8919.9599999999991</v>
      </c>
      <c r="I230" s="164"/>
      <c r="L230" s="159"/>
      <c r="M230" s="165"/>
      <c r="N230" s="166"/>
      <c r="O230" s="166"/>
      <c r="P230" s="166"/>
      <c r="Q230" s="166"/>
      <c r="R230" s="166"/>
      <c r="S230" s="166"/>
      <c r="T230" s="167"/>
      <c r="AT230" s="161" t="s">
        <v>207</v>
      </c>
      <c r="AU230" s="161" t="s">
        <v>99</v>
      </c>
      <c r="AV230" s="12" t="s">
        <v>84</v>
      </c>
      <c r="AW230" s="12" t="s">
        <v>36</v>
      </c>
      <c r="AX230" s="12" t="s">
        <v>82</v>
      </c>
      <c r="AY230" s="161" t="s">
        <v>198</v>
      </c>
    </row>
    <row r="231" spans="2:65" s="1" customFormat="1" ht="16.5" customHeight="1">
      <c r="B231" s="146"/>
      <c r="C231" s="191" t="s">
        <v>439</v>
      </c>
      <c r="D231" s="191" t="s">
        <v>329</v>
      </c>
      <c r="E231" s="192" t="s">
        <v>423</v>
      </c>
      <c r="F231" s="193" t="s">
        <v>424</v>
      </c>
      <c r="G231" s="194" t="s">
        <v>236</v>
      </c>
      <c r="H231" s="195">
        <v>4370.78</v>
      </c>
      <c r="I231" s="196"/>
      <c r="J231" s="197">
        <f>ROUND(I231*H231,2)</f>
        <v>0</v>
      </c>
      <c r="K231" s="193" t="s">
        <v>211</v>
      </c>
      <c r="L231" s="198"/>
      <c r="M231" s="199" t="s">
        <v>1</v>
      </c>
      <c r="N231" s="200" t="s">
        <v>46</v>
      </c>
      <c r="O231" s="50"/>
      <c r="P231" s="156">
        <f>O231*H231</f>
        <v>0</v>
      </c>
      <c r="Q231" s="156">
        <v>1</v>
      </c>
      <c r="R231" s="156">
        <f>Q231*H231</f>
        <v>4370.78</v>
      </c>
      <c r="S231" s="156">
        <v>0</v>
      </c>
      <c r="T231" s="157">
        <f>S231*H231</f>
        <v>0</v>
      </c>
      <c r="AR231" s="17" t="s">
        <v>250</v>
      </c>
      <c r="AT231" s="17" t="s">
        <v>329</v>
      </c>
      <c r="AU231" s="17" t="s">
        <v>99</v>
      </c>
      <c r="AY231" s="17" t="s">
        <v>198</v>
      </c>
      <c r="BE231" s="158">
        <f>IF(N231="základní",J231,0)</f>
        <v>0</v>
      </c>
      <c r="BF231" s="158">
        <f>IF(N231="snížená",J231,0)</f>
        <v>0</v>
      </c>
      <c r="BG231" s="158">
        <f>IF(N231="zákl. přenesená",J231,0)</f>
        <v>0</v>
      </c>
      <c r="BH231" s="158">
        <f>IF(N231="sníž. přenesená",J231,0)</f>
        <v>0</v>
      </c>
      <c r="BI231" s="158">
        <f>IF(N231="nulová",J231,0)</f>
        <v>0</v>
      </c>
      <c r="BJ231" s="17" t="s">
        <v>82</v>
      </c>
      <c r="BK231" s="158">
        <f>ROUND(I231*H231,2)</f>
        <v>0</v>
      </c>
      <c r="BL231" s="17" t="s">
        <v>103</v>
      </c>
      <c r="BM231" s="17" t="s">
        <v>425</v>
      </c>
    </row>
    <row r="232" spans="2:65" s="13" customFormat="1" ht="11.25">
      <c r="B232" s="168"/>
      <c r="D232" s="160" t="s">
        <v>207</v>
      </c>
      <c r="E232" s="169" t="s">
        <v>1</v>
      </c>
      <c r="F232" s="170" t="s">
        <v>428</v>
      </c>
      <c r="H232" s="169" t="s">
        <v>1</v>
      </c>
      <c r="I232" s="171"/>
      <c r="L232" s="168"/>
      <c r="M232" s="172"/>
      <c r="N232" s="173"/>
      <c r="O232" s="173"/>
      <c r="P232" s="173"/>
      <c r="Q232" s="173"/>
      <c r="R232" s="173"/>
      <c r="S232" s="173"/>
      <c r="T232" s="174"/>
      <c r="AT232" s="169" t="s">
        <v>207</v>
      </c>
      <c r="AU232" s="169" t="s">
        <v>99</v>
      </c>
      <c r="AV232" s="13" t="s">
        <v>82</v>
      </c>
      <c r="AW232" s="13" t="s">
        <v>36</v>
      </c>
      <c r="AX232" s="13" t="s">
        <v>75</v>
      </c>
      <c r="AY232" s="169" t="s">
        <v>198</v>
      </c>
    </row>
    <row r="233" spans="2:65" s="12" customFormat="1" ht="11.25">
      <c r="B233" s="159"/>
      <c r="D233" s="160" t="s">
        <v>207</v>
      </c>
      <c r="E233" s="161" t="s">
        <v>1</v>
      </c>
      <c r="F233" s="162" t="s">
        <v>963</v>
      </c>
      <c r="H233" s="163">
        <v>4370.78</v>
      </c>
      <c r="I233" s="164"/>
      <c r="L233" s="159"/>
      <c r="M233" s="165"/>
      <c r="N233" s="166"/>
      <c r="O233" s="166"/>
      <c r="P233" s="166"/>
      <c r="Q233" s="166"/>
      <c r="R233" s="166"/>
      <c r="S233" s="166"/>
      <c r="T233" s="167"/>
      <c r="AT233" s="161" t="s">
        <v>207</v>
      </c>
      <c r="AU233" s="161" t="s">
        <v>99</v>
      </c>
      <c r="AV233" s="12" t="s">
        <v>84</v>
      </c>
      <c r="AW233" s="12" t="s">
        <v>36</v>
      </c>
      <c r="AX233" s="12" t="s">
        <v>82</v>
      </c>
      <c r="AY233" s="161" t="s">
        <v>198</v>
      </c>
    </row>
    <row r="234" spans="2:65" s="11" customFormat="1" ht="20.85" customHeight="1">
      <c r="B234" s="133"/>
      <c r="D234" s="134" t="s">
        <v>74</v>
      </c>
      <c r="E234" s="144" t="s">
        <v>431</v>
      </c>
      <c r="F234" s="144" t="s">
        <v>432</v>
      </c>
      <c r="I234" s="136"/>
      <c r="J234" s="145">
        <f>BK234</f>
        <v>0</v>
      </c>
      <c r="L234" s="133"/>
      <c r="M234" s="138"/>
      <c r="N234" s="139"/>
      <c r="O234" s="139"/>
      <c r="P234" s="140">
        <f>SUM(P235:P248)</f>
        <v>0</v>
      </c>
      <c r="Q234" s="139"/>
      <c r="R234" s="140">
        <f>SUM(R235:R248)</f>
        <v>0</v>
      </c>
      <c r="S234" s="139"/>
      <c r="T234" s="141">
        <f>SUM(T235:T248)</f>
        <v>0</v>
      </c>
      <c r="AR234" s="134" t="s">
        <v>82</v>
      </c>
      <c r="AT234" s="142" t="s">
        <v>74</v>
      </c>
      <c r="AU234" s="142" t="s">
        <v>84</v>
      </c>
      <c r="AY234" s="134" t="s">
        <v>198</v>
      </c>
      <c r="BK234" s="143">
        <f>SUM(BK235:BK248)</f>
        <v>0</v>
      </c>
    </row>
    <row r="235" spans="2:65" s="1" customFormat="1" ht="16.5" customHeight="1">
      <c r="B235" s="146"/>
      <c r="C235" s="147" t="s">
        <v>444</v>
      </c>
      <c r="D235" s="147" t="s">
        <v>202</v>
      </c>
      <c r="E235" s="148" t="s">
        <v>434</v>
      </c>
      <c r="F235" s="149" t="s">
        <v>435</v>
      </c>
      <c r="G235" s="150" t="s">
        <v>242</v>
      </c>
      <c r="H235" s="151">
        <v>4021</v>
      </c>
      <c r="I235" s="152"/>
      <c r="J235" s="153">
        <f>ROUND(I235*H235,2)</f>
        <v>0</v>
      </c>
      <c r="K235" s="149" t="s">
        <v>211</v>
      </c>
      <c r="L235" s="31"/>
      <c r="M235" s="154" t="s">
        <v>1</v>
      </c>
      <c r="N235" s="155" t="s">
        <v>46</v>
      </c>
      <c r="O235" s="50"/>
      <c r="P235" s="156">
        <f>O235*H235</f>
        <v>0</v>
      </c>
      <c r="Q235" s="156">
        <v>0</v>
      </c>
      <c r="R235" s="156">
        <f>Q235*H235</f>
        <v>0</v>
      </c>
      <c r="S235" s="156">
        <v>0</v>
      </c>
      <c r="T235" s="157">
        <f>S235*H235</f>
        <v>0</v>
      </c>
      <c r="AR235" s="17" t="s">
        <v>103</v>
      </c>
      <c r="AT235" s="17" t="s">
        <v>202</v>
      </c>
      <c r="AU235" s="17" t="s">
        <v>99</v>
      </c>
      <c r="AY235" s="17" t="s">
        <v>198</v>
      </c>
      <c r="BE235" s="158">
        <f>IF(N235="základní",J235,0)</f>
        <v>0</v>
      </c>
      <c r="BF235" s="158">
        <f>IF(N235="snížená",J235,0)</f>
        <v>0</v>
      </c>
      <c r="BG235" s="158">
        <f>IF(N235="zákl. přenesená",J235,0)</f>
        <v>0</v>
      </c>
      <c r="BH235" s="158">
        <f>IF(N235="sníž. přenesená",J235,0)</f>
        <v>0</v>
      </c>
      <c r="BI235" s="158">
        <f>IF(N235="nulová",J235,0)</f>
        <v>0</v>
      </c>
      <c r="BJ235" s="17" t="s">
        <v>82</v>
      </c>
      <c r="BK235" s="158">
        <f>ROUND(I235*H235,2)</f>
        <v>0</v>
      </c>
      <c r="BL235" s="17" t="s">
        <v>103</v>
      </c>
      <c r="BM235" s="17" t="s">
        <v>436</v>
      </c>
    </row>
    <row r="236" spans="2:65" s="12" customFormat="1" ht="11.25">
      <c r="B236" s="159"/>
      <c r="D236" s="160" t="s">
        <v>207</v>
      </c>
      <c r="E236" s="161" t="s">
        <v>1</v>
      </c>
      <c r="F236" s="162" t="s">
        <v>964</v>
      </c>
      <c r="H236" s="163">
        <v>4018</v>
      </c>
      <c r="I236" s="164"/>
      <c r="L236" s="159"/>
      <c r="M236" s="165"/>
      <c r="N236" s="166"/>
      <c r="O236" s="166"/>
      <c r="P236" s="166"/>
      <c r="Q236" s="166"/>
      <c r="R236" s="166"/>
      <c r="S236" s="166"/>
      <c r="T236" s="167"/>
      <c r="AT236" s="161" t="s">
        <v>207</v>
      </c>
      <c r="AU236" s="161" t="s">
        <v>99</v>
      </c>
      <c r="AV236" s="12" t="s">
        <v>84</v>
      </c>
      <c r="AW236" s="12" t="s">
        <v>36</v>
      </c>
      <c r="AX236" s="12" t="s">
        <v>75</v>
      </c>
      <c r="AY236" s="161" t="s">
        <v>198</v>
      </c>
    </row>
    <row r="237" spans="2:65" s="12" customFormat="1" ht="11.25">
      <c r="B237" s="159"/>
      <c r="D237" s="160" t="s">
        <v>207</v>
      </c>
      <c r="E237" s="161" t="s">
        <v>1</v>
      </c>
      <c r="F237" s="162" t="s">
        <v>965</v>
      </c>
      <c r="H237" s="163">
        <v>3</v>
      </c>
      <c r="I237" s="164"/>
      <c r="L237" s="159"/>
      <c r="M237" s="165"/>
      <c r="N237" s="166"/>
      <c r="O237" s="166"/>
      <c r="P237" s="166"/>
      <c r="Q237" s="166"/>
      <c r="R237" s="166"/>
      <c r="S237" s="166"/>
      <c r="T237" s="167"/>
      <c r="AT237" s="161" t="s">
        <v>207</v>
      </c>
      <c r="AU237" s="161" t="s">
        <v>99</v>
      </c>
      <c r="AV237" s="12" t="s">
        <v>84</v>
      </c>
      <c r="AW237" s="12" t="s">
        <v>36</v>
      </c>
      <c r="AX237" s="12" t="s">
        <v>75</v>
      </c>
      <c r="AY237" s="161" t="s">
        <v>198</v>
      </c>
    </row>
    <row r="238" spans="2:65" s="14" customFormat="1" ht="11.25">
      <c r="B238" s="175"/>
      <c r="D238" s="160" t="s">
        <v>207</v>
      </c>
      <c r="E238" s="176" t="s">
        <v>1</v>
      </c>
      <c r="F238" s="177" t="s">
        <v>227</v>
      </c>
      <c r="H238" s="178">
        <v>4021</v>
      </c>
      <c r="I238" s="179"/>
      <c r="L238" s="175"/>
      <c r="M238" s="180"/>
      <c r="N238" s="181"/>
      <c r="O238" s="181"/>
      <c r="P238" s="181"/>
      <c r="Q238" s="181"/>
      <c r="R238" s="181"/>
      <c r="S238" s="181"/>
      <c r="T238" s="182"/>
      <c r="AT238" s="176" t="s">
        <v>207</v>
      </c>
      <c r="AU238" s="176" t="s">
        <v>99</v>
      </c>
      <c r="AV238" s="14" t="s">
        <v>103</v>
      </c>
      <c r="AW238" s="14" t="s">
        <v>36</v>
      </c>
      <c r="AX238" s="14" t="s">
        <v>82</v>
      </c>
      <c r="AY238" s="176" t="s">
        <v>198</v>
      </c>
    </row>
    <row r="239" spans="2:65" s="1" customFormat="1" ht="16.5" customHeight="1">
      <c r="B239" s="146"/>
      <c r="C239" s="147" t="s">
        <v>448</v>
      </c>
      <c r="D239" s="147" t="s">
        <v>202</v>
      </c>
      <c r="E239" s="148" t="s">
        <v>440</v>
      </c>
      <c r="F239" s="149" t="s">
        <v>441</v>
      </c>
      <c r="G239" s="150" t="s">
        <v>242</v>
      </c>
      <c r="H239" s="151">
        <v>8039</v>
      </c>
      <c r="I239" s="152"/>
      <c r="J239" s="153">
        <f>ROUND(I239*H239,2)</f>
        <v>0</v>
      </c>
      <c r="K239" s="149" t="s">
        <v>211</v>
      </c>
      <c r="L239" s="31"/>
      <c r="M239" s="154" t="s">
        <v>1</v>
      </c>
      <c r="N239" s="155" t="s">
        <v>46</v>
      </c>
      <c r="O239" s="50"/>
      <c r="P239" s="156">
        <f>O239*H239</f>
        <v>0</v>
      </c>
      <c r="Q239" s="156">
        <v>0</v>
      </c>
      <c r="R239" s="156">
        <f>Q239*H239</f>
        <v>0</v>
      </c>
      <c r="S239" s="156">
        <v>0</v>
      </c>
      <c r="T239" s="157">
        <f>S239*H239</f>
        <v>0</v>
      </c>
      <c r="AR239" s="17" t="s">
        <v>103</v>
      </c>
      <c r="AT239" s="17" t="s">
        <v>202</v>
      </c>
      <c r="AU239" s="17" t="s">
        <v>99</v>
      </c>
      <c r="AY239" s="17" t="s">
        <v>198</v>
      </c>
      <c r="BE239" s="158">
        <f>IF(N239="základní",J239,0)</f>
        <v>0</v>
      </c>
      <c r="BF239" s="158">
        <f>IF(N239="snížená",J239,0)</f>
        <v>0</v>
      </c>
      <c r="BG239" s="158">
        <f>IF(N239="zákl. přenesená",J239,0)</f>
        <v>0</v>
      </c>
      <c r="BH239" s="158">
        <f>IF(N239="sníž. přenesená",J239,0)</f>
        <v>0</v>
      </c>
      <c r="BI239" s="158">
        <f>IF(N239="nulová",J239,0)</f>
        <v>0</v>
      </c>
      <c r="BJ239" s="17" t="s">
        <v>82</v>
      </c>
      <c r="BK239" s="158">
        <f>ROUND(I239*H239,2)</f>
        <v>0</v>
      </c>
      <c r="BL239" s="17" t="s">
        <v>103</v>
      </c>
      <c r="BM239" s="17" t="s">
        <v>442</v>
      </c>
    </row>
    <row r="240" spans="2:65" s="12" customFormat="1" ht="11.25">
      <c r="B240" s="159"/>
      <c r="D240" s="160" t="s">
        <v>207</v>
      </c>
      <c r="E240" s="161" t="s">
        <v>1</v>
      </c>
      <c r="F240" s="162" t="s">
        <v>966</v>
      </c>
      <c r="H240" s="163">
        <v>8036</v>
      </c>
      <c r="I240" s="164"/>
      <c r="L240" s="159"/>
      <c r="M240" s="165"/>
      <c r="N240" s="166"/>
      <c r="O240" s="166"/>
      <c r="P240" s="166"/>
      <c r="Q240" s="166"/>
      <c r="R240" s="166"/>
      <c r="S240" s="166"/>
      <c r="T240" s="167"/>
      <c r="AT240" s="161" t="s">
        <v>207</v>
      </c>
      <c r="AU240" s="161" t="s">
        <v>99</v>
      </c>
      <c r="AV240" s="12" t="s">
        <v>84</v>
      </c>
      <c r="AW240" s="12" t="s">
        <v>36</v>
      </c>
      <c r="AX240" s="12" t="s">
        <v>75</v>
      </c>
      <c r="AY240" s="161" t="s">
        <v>198</v>
      </c>
    </row>
    <row r="241" spans="2:65" s="12" customFormat="1" ht="11.25">
      <c r="B241" s="159"/>
      <c r="D241" s="160" t="s">
        <v>207</v>
      </c>
      <c r="E241" s="161" t="s">
        <v>1</v>
      </c>
      <c r="F241" s="162" t="s">
        <v>965</v>
      </c>
      <c r="H241" s="163">
        <v>3</v>
      </c>
      <c r="I241" s="164"/>
      <c r="L241" s="159"/>
      <c r="M241" s="165"/>
      <c r="N241" s="166"/>
      <c r="O241" s="166"/>
      <c r="P241" s="166"/>
      <c r="Q241" s="166"/>
      <c r="R241" s="166"/>
      <c r="S241" s="166"/>
      <c r="T241" s="167"/>
      <c r="AT241" s="161" t="s">
        <v>207</v>
      </c>
      <c r="AU241" s="161" t="s">
        <v>99</v>
      </c>
      <c r="AV241" s="12" t="s">
        <v>84</v>
      </c>
      <c r="AW241" s="12" t="s">
        <v>36</v>
      </c>
      <c r="AX241" s="12" t="s">
        <v>75</v>
      </c>
      <c r="AY241" s="161" t="s">
        <v>198</v>
      </c>
    </row>
    <row r="242" spans="2:65" s="14" customFormat="1" ht="11.25">
      <c r="B242" s="175"/>
      <c r="D242" s="160" t="s">
        <v>207</v>
      </c>
      <c r="E242" s="176" t="s">
        <v>1</v>
      </c>
      <c r="F242" s="177" t="s">
        <v>227</v>
      </c>
      <c r="H242" s="178">
        <v>8039</v>
      </c>
      <c r="I242" s="179"/>
      <c r="L242" s="175"/>
      <c r="M242" s="180"/>
      <c r="N242" s="181"/>
      <c r="O242" s="181"/>
      <c r="P242" s="181"/>
      <c r="Q242" s="181"/>
      <c r="R242" s="181"/>
      <c r="S242" s="181"/>
      <c r="T242" s="182"/>
      <c r="AT242" s="176" t="s">
        <v>207</v>
      </c>
      <c r="AU242" s="176" t="s">
        <v>99</v>
      </c>
      <c r="AV242" s="14" t="s">
        <v>103</v>
      </c>
      <c r="AW242" s="14" t="s">
        <v>36</v>
      </c>
      <c r="AX242" s="14" t="s">
        <v>82</v>
      </c>
      <c r="AY242" s="176" t="s">
        <v>198</v>
      </c>
    </row>
    <row r="243" spans="2:65" s="1" customFormat="1" ht="16.5" customHeight="1">
      <c r="B243" s="146"/>
      <c r="C243" s="147" t="s">
        <v>452</v>
      </c>
      <c r="D243" s="147" t="s">
        <v>202</v>
      </c>
      <c r="E243" s="148" t="s">
        <v>445</v>
      </c>
      <c r="F243" s="149" t="s">
        <v>446</v>
      </c>
      <c r="G243" s="150" t="s">
        <v>242</v>
      </c>
      <c r="H243" s="151">
        <v>4018</v>
      </c>
      <c r="I243" s="152"/>
      <c r="J243" s="153">
        <f>ROUND(I243*H243,2)</f>
        <v>0</v>
      </c>
      <c r="K243" s="149" t="s">
        <v>211</v>
      </c>
      <c r="L243" s="31"/>
      <c r="M243" s="154" t="s">
        <v>1</v>
      </c>
      <c r="N243" s="155" t="s">
        <v>46</v>
      </c>
      <c r="O243" s="50"/>
      <c r="P243" s="156">
        <f>O243*H243</f>
        <v>0</v>
      </c>
      <c r="Q243" s="156">
        <v>0</v>
      </c>
      <c r="R243" s="156">
        <f>Q243*H243</f>
        <v>0</v>
      </c>
      <c r="S243" s="156">
        <v>0</v>
      </c>
      <c r="T243" s="157">
        <f>S243*H243</f>
        <v>0</v>
      </c>
      <c r="AR243" s="17" t="s">
        <v>103</v>
      </c>
      <c r="AT243" s="17" t="s">
        <v>202</v>
      </c>
      <c r="AU243" s="17" t="s">
        <v>99</v>
      </c>
      <c r="AY243" s="17" t="s">
        <v>198</v>
      </c>
      <c r="BE243" s="158">
        <f>IF(N243="základní",J243,0)</f>
        <v>0</v>
      </c>
      <c r="BF243" s="158">
        <f>IF(N243="snížená",J243,0)</f>
        <v>0</v>
      </c>
      <c r="BG243" s="158">
        <f>IF(N243="zákl. přenesená",J243,0)</f>
        <v>0</v>
      </c>
      <c r="BH243" s="158">
        <f>IF(N243="sníž. přenesená",J243,0)</f>
        <v>0</v>
      </c>
      <c r="BI243" s="158">
        <f>IF(N243="nulová",J243,0)</f>
        <v>0</v>
      </c>
      <c r="BJ243" s="17" t="s">
        <v>82</v>
      </c>
      <c r="BK243" s="158">
        <f>ROUND(I243*H243,2)</f>
        <v>0</v>
      </c>
      <c r="BL243" s="17" t="s">
        <v>103</v>
      </c>
      <c r="BM243" s="17" t="s">
        <v>447</v>
      </c>
    </row>
    <row r="244" spans="2:65" s="12" customFormat="1" ht="11.25">
      <c r="B244" s="159"/>
      <c r="D244" s="160" t="s">
        <v>207</v>
      </c>
      <c r="E244" s="161" t="s">
        <v>1</v>
      </c>
      <c r="F244" s="162" t="s">
        <v>967</v>
      </c>
      <c r="H244" s="163">
        <v>4018</v>
      </c>
      <c r="I244" s="164"/>
      <c r="L244" s="159"/>
      <c r="M244" s="165"/>
      <c r="N244" s="166"/>
      <c r="O244" s="166"/>
      <c r="P244" s="166"/>
      <c r="Q244" s="166"/>
      <c r="R244" s="166"/>
      <c r="S244" s="166"/>
      <c r="T244" s="167"/>
      <c r="AT244" s="161" t="s">
        <v>207</v>
      </c>
      <c r="AU244" s="161" t="s">
        <v>99</v>
      </c>
      <c r="AV244" s="12" t="s">
        <v>84</v>
      </c>
      <c r="AW244" s="12" t="s">
        <v>36</v>
      </c>
      <c r="AX244" s="12" t="s">
        <v>82</v>
      </c>
      <c r="AY244" s="161" t="s">
        <v>198</v>
      </c>
    </row>
    <row r="245" spans="2:65" s="1" customFormat="1" ht="16.5" customHeight="1">
      <c r="B245" s="146"/>
      <c r="C245" s="147" t="s">
        <v>458</v>
      </c>
      <c r="D245" s="147" t="s">
        <v>202</v>
      </c>
      <c r="E245" s="148" t="s">
        <v>449</v>
      </c>
      <c r="F245" s="149" t="s">
        <v>450</v>
      </c>
      <c r="G245" s="150" t="s">
        <v>242</v>
      </c>
      <c r="H245" s="151">
        <v>4018</v>
      </c>
      <c r="I245" s="152"/>
      <c r="J245" s="153">
        <f>ROUND(I245*H245,2)</f>
        <v>0</v>
      </c>
      <c r="K245" s="149" t="s">
        <v>211</v>
      </c>
      <c r="L245" s="31"/>
      <c r="M245" s="154" t="s">
        <v>1</v>
      </c>
      <c r="N245" s="155" t="s">
        <v>46</v>
      </c>
      <c r="O245" s="50"/>
      <c r="P245" s="156">
        <f>O245*H245</f>
        <v>0</v>
      </c>
      <c r="Q245" s="156">
        <v>0</v>
      </c>
      <c r="R245" s="156">
        <f>Q245*H245</f>
        <v>0</v>
      </c>
      <c r="S245" s="156">
        <v>0</v>
      </c>
      <c r="T245" s="157">
        <f>S245*H245</f>
        <v>0</v>
      </c>
      <c r="AR245" s="17" t="s">
        <v>103</v>
      </c>
      <c r="AT245" s="17" t="s">
        <v>202</v>
      </c>
      <c r="AU245" s="17" t="s">
        <v>99</v>
      </c>
      <c r="AY245" s="17" t="s">
        <v>198</v>
      </c>
      <c r="BE245" s="158">
        <f>IF(N245="základní",J245,0)</f>
        <v>0</v>
      </c>
      <c r="BF245" s="158">
        <f>IF(N245="snížená",J245,0)</f>
        <v>0</v>
      </c>
      <c r="BG245" s="158">
        <f>IF(N245="zákl. přenesená",J245,0)</f>
        <v>0</v>
      </c>
      <c r="BH245" s="158">
        <f>IF(N245="sníž. přenesená",J245,0)</f>
        <v>0</v>
      </c>
      <c r="BI245" s="158">
        <f>IF(N245="nulová",J245,0)</f>
        <v>0</v>
      </c>
      <c r="BJ245" s="17" t="s">
        <v>82</v>
      </c>
      <c r="BK245" s="158">
        <f>ROUND(I245*H245,2)</f>
        <v>0</v>
      </c>
      <c r="BL245" s="17" t="s">
        <v>103</v>
      </c>
      <c r="BM245" s="17" t="s">
        <v>451</v>
      </c>
    </row>
    <row r="246" spans="2:65" s="12" customFormat="1" ht="11.25">
      <c r="B246" s="159"/>
      <c r="D246" s="160" t="s">
        <v>207</v>
      </c>
      <c r="E246" s="161" t="s">
        <v>1</v>
      </c>
      <c r="F246" s="162" t="s">
        <v>967</v>
      </c>
      <c r="H246" s="163">
        <v>4018</v>
      </c>
      <c r="I246" s="164"/>
      <c r="L246" s="159"/>
      <c r="M246" s="165"/>
      <c r="N246" s="166"/>
      <c r="O246" s="166"/>
      <c r="P246" s="166"/>
      <c r="Q246" s="166"/>
      <c r="R246" s="166"/>
      <c r="S246" s="166"/>
      <c r="T246" s="167"/>
      <c r="AT246" s="161" t="s">
        <v>207</v>
      </c>
      <c r="AU246" s="161" t="s">
        <v>99</v>
      </c>
      <c r="AV246" s="12" t="s">
        <v>84</v>
      </c>
      <c r="AW246" s="12" t="s">
        <v>36</v>
      </c>
      <c r="AX246" s="12" t="s">
        <v>82</v>
      </c>
      <c r="AY246" s="161" t="s">
        <v>198</v>
      </c>
    </row>
    <row r="247" spans="2:65" s="1" customFormat="1" ht="16.5" customHeight="1">
      <c r="B247" s="146"/>
      <c r="C247" s="147" t="s">
        <v>463</v>
      </c>
      <c r="D247" s="147" t="s">
        <v>202</v>
      </c>
      <c r="E247" s="148" t="s">
        <v>453</v>
      </c>
      <c r="F247" s="149" t="s">
        <v>454</v>
      </c>
      <c r="G247" s="150" t="s">
        <v>242</v>
      </c>
      <c r="H247" s="151">
        <v>4018</v>
      </c>
      <c r="I247" s="152"/>
      <c r="J247" s="153">
        <f>ROUND(I247*H247,2)</f>
        <v>0</v>
      </c>
      <c r="K247" s="149" t="s">
        <v>211</v>
      </c>
      <c r="L247" s="31"/>
      <c r="M247" s="154" t="s">
        <v>1</v>
      </c>
      <c r="N247" s="155" t="s">
        <v>46</v>
      </c>
      <c r="O247" s="50"/>
      <c r="P247" s="156">
        <f>O247*H247</f>
        <v>0</v>
      </c>
      <c r="Q247" s="156">
        <v>0</v>
      </c>
      <c r="R247" s="156">
        <f>Q247*H247</f>
        <v>0</v>
      </c>
      <c r="S247" s="156">
        <v>0</v>
      </c>
      <c r="T247" s="157">
        <f>S247*H247</f>
        <v>0</v>
      </c>
      <c r="AR247" s="17" t="s">
        <v>103</v>
      </c>
      <c r="AT247" s="17" t="s">
        <v>202</v>
      </c>
      <c r="AU247" s="17" t="s">
        <v>99</v>
      </c>
      <c r="AY247" s="17" t="s">
        <v>198</v>
      </c>
      <c r="BE247" s="158">
        <f>IF(N247="základní",J247,0)</f>
        <v>0</v>
      </c>
      <c r="BF247" s="158">
        <f>IF(N247="snížená",J247,0)</f>
        <v>0</v>
      </c>
      <c r="BG247" s="158">
        <f>IF(N247="zákl. přenesená",J247,0)</f>
        <v>0</v>
      </c>
      <c r="BH247" s="158">
        <f>IF(N247="sníž. přenesená",J247,0)</f>
        <v>0</v>
      </c>
      <c r="BI247" s="158">
        <f>IF(N247="nulová",J247,0)</f>
        <v>0</v>
      </c>
      <c r="BJ247" s="17" t="s">
        <v>82</v>
      </c>
      <c r="BK247" s="158">
        <f>ROUND(I247*H247,2)</f>
        <v>0</v>
      </c>
      <c r="BL247" s="17" t="s">
        <v>103</v>
      </c>
      <c r="BM247" s="17" t="s">
        <v>455</v>
      </c>
    </row>
    <row r="248" spans="2:65" s="12" customFormat="1" ht="11.25">
      <c r="B248" s="159"/>
      <c r="D248" s="160" t="s">
        <v>207</v>
      </c>
      <c r="E248" s="161" t="s">
        <v>1</v>
      </c>
      <c r="F248" s="162" t="s">
        <v>967</v>
      </c>
      <c r="H248" s="163">
        <v>4018</v>
      </c>
      <c r="I248" s="164"/>
      <c r="L248" s="159"/>
      <c r="M248" s="165"/>
      <c r="N248" s="166"/>
      <c r="O248" s="166"/>
      <c r="P248" s="166"/>
      <c r="Q248" s="166"/>
      <c r="R248" s="166"/>
      <c r="S248" s="166"/>
      <c r="T248" s="167"/>
      <c r="AT248" s="161" t="s">
        <v>207</v>
      </c>
      <c r="AU248" s="161" t="s">
        <v>99</v>
      </c>
      <c r="AV248" s="12" t="s">
        <v>84</v>
      </c>
      <c r="AW248" s="12" t="s">
        <v>36</v>
      </c>
      <c r="AX248" s="12" t="s">
        <v>82</v>
      </c>
      <c r="AY248" s="161" t="s">
        <v>198</v>
      </c>
    </row>
    <row r="249" spans="2:65" s="11" customFormat="1" ht="20.85" customHeight="1">
      <c r="B249" s="133"/>
      <c r="D249" s="134" t="s">
        <v>74</v>
      </c>
      <c r="E249" s="144" t="s">
        <v>968</v>
      </c>
      <c r="F249" s="144" t="s">
        <v>969</v>
      </c>
      <c r="I249" s="136"/>
      <c r="J249" s="145">
        <f>BK249</f>
        <v>0</v>
      </c>
      <c r="L249" s="133"/>
      <c r="M249" s="138"/>
      <c r="N249" s="139"/>
      <c r="O249" s="139"/>
      <c r="P249" s="140">
        <f>SUM(P250:P253)</f>
        <v>0</v>
      </c>
      <c r="Q249" s="139"/>
      <c r="R249" s="140">
        <f>SUM(R250:R253)</f>
        <v>443.95148000000006</v>
      </c>
      <c r="S249" s="139"/>
      <c r="T249" s="141">
        <f>SUM(T250:T253)</f>
        <v>0</v>
      </c>
      <c r="AR249" s="134" t="s">
        <v>82</v>
      </c>
      <c r="AT249" s="142" t="s">
        <v>74</v>
      </c>
      <c r="AU249" s="142" t="s">
        <v>84</v>
      </c>
      <c r="AY249" s="134" t="s">
        <v>198</v>
      </c>
      <c r="BK249" s="143">
        <f>SUM(BK250:BK253)</f>
        <v>0</v>
      </c>
    </row>
    <row r="250" spans="2:65" s="1" customFormat="1" ht="16.5" customHeight="1">
      <c r="B250" s="146"/>
      <c r="C250" s="147" t="s">
        <v>470</v>
      </c>
      <c r="D250" s="147" t="s">
        <v>202</v>
      </c>
      <c r="E250" s="148" t="s">
        <v>970</v>
      </c>
      <c r="F250" s="149" t="s">
        <v>971</v>
      </c>
      <c r="G250" s="150" t="s">
        <v>242</v>
      </c>
      <c r="H250" s="151">
        <v>863.5</v>
      </c>
      <c r="I250" s="152"/>
      <c r="J250" s="153">
        <f>ROUND(I250*H250,2)</f>
        <v>0</v>
      </c>
      <c r="K250" s="149" t="s">
        <v>211</v>
      </c>
      <c r="L250" s="31"/>
      <c r="M250" s="154" t="s">
        <v>1</v>
      </c>
      <c r="N250" s="155" t="s">
        <v>46</v>
      </c>
      <c r="O250" s="50"/>
      <c r="P250" s="156">
        <f>O250*H250</f>
        <v>0</v>
      </c>
      <c r="Q250" s="156">
        <v>0.50077000000000005</v>
      </c>
      <c r="R250" s="156">
        <f>Q250*H250</f>
        <v>432.41489500000006</v>
      </c>
      <c r="S250" s="156">
        <v>0</v>
      </c>
      <c r="T250" s="157">
        <f>S250*H250</f>
        <v>0</v>
      </c>
      <c r="AR250" s="17" t="s">
        <v>103</v>
      </c>
      <c r="AT250" s="17" t="s">
        <v>202</v>
      </c>
      <c r="AU250" s="17" t="s">
        <v>99</v>
      </c>
      <c r="AY250" s="17" t="s">
        <v>198</v>
      </c>
      <c r="BE250" s="158">
        <f>IF(N250="základní",J250,0)</f>
        <v>0</v>
      </c>
      <c r="BF250" s="158">
        <f>IF(N250="snížená",J250,0)</f>
        <v>0</v>
      </c>
      <c r="BG250" s="158">
        <f>IF(N250="zákl. přenesená",J250,0)</f>
        <v>0</v>
      </c>
      <c r="BH250" s="158">
        <f>IF(N250="sníž. přenesená",J250,0)</f>
        <v>0</v>
      </c>
      <c r="BI250" s="158">
        <f>IF(N250="nulová",J250,0)</f>
        <v>0</v>
      </c>
      <c r="BJ250" s="17" t="s">
        <v>82</v>
      </c>
      <c r="BK250" s="158">
        <f>ROUND(I250*H250,2)</f>
        <v>0</v>
      </c>
      <c r="BL250" s="17" t="s">
        <v>103</v>
      </c>
      <c r="BM250" s="17" t="s">
        <v>972</v>
      </c>
    </row>
    <row r="251" spans="2:65" s="12" customFormat="1" ht="11.25">
      <c r="B251" s="159"/>
      <c r="D251" s="160" t="s">
        <v>207</v>
      </c>
      <c r="E251" s="161" t="s">
        <v>1</v>
      </c>
      <c r="F251" s="162" t="s">
        <v>973</v>
      </c>
      <c r="H251" s="163">
        <v>863.5</v>
      </c>
      <c r="I251" s="164"/>
      <c r="L251" s="159"/>
      <c r="M251" s="165"/>
      <c r="N251" s="166"/>
      <c r="O251" s="166"/>
      <c r="P251" s="166"/>
      <c r="Q251" s="166"/>
      <c r="R251" s="166"/>
      <c r="S251" s="166"/>
      <c r="T251" s="167"/>
      <c r="AT251" s="161" t="s">
        <v>207</v>
      </c>
      <c r="AU251" s="161" t="s">
        <v>99</v>
      </c>
      <c r="AV251" s="12" t="s">
        <v>84</v>
      </c>
      <c r="AW251" s="12" t="s">
        <v>36</v>
      </c>
      <c r="AX251" s="12" t="s">
        <v>82</v>
      </c>
      <c r="AY251" s="161" t="s">
        <v>198</v>
      </c>
    </row>
    <row r="252" spans="2:65" s="1" customFormat="1" ht="16.5" customHeight="1">
      <c r="B252" s="146"/>
      <c r="C252" s="147" t="s">
        <v>475</v>
      </c>
      <c r="D252" s="147" t="s">
        <v>202</v>
      </c>
      <c r="E252" s="148" t="s">
        <v>974</v>
      </c>
      <c r="F252" s="149" t="s">
        <v>975</v>
      </c>
      <c r="G252" s="150" t="s">
        <v>242</v>
      </c>
      <c r="H252" s="151">
        <v>41.5</v>
      </c>
      <c r="I252" s="152"/>
      <c r="J252" s="153">
        <f>ROUND(I252*H252,2)</f>
        <v>0</v>
      </c>
      <c r="K252" s="149" t="s">
        <v>211</v>
      </c>
      <c r="L252" s="31"/>
      <c r="M252" s="154" t="s">
        <v>1</v>
      </c>
      <c r="N252" s="155" t="s">
        <v>46</v>
      </c>
      <c r="O252" s="50"/>
      <c r="P252" s="156">
        <f>O252*H252</f>
        <v>0</v>
      </c>
      <c r="Q252" s="156">
        <v>0.27799000000000001</v>
      </c>
      <c r="R252" s="156">
        <f>Q252*H252</f>
        <v>11.536585000000001</v>
      </c>
      <c r="S252" s="156">
        <v>0</v>
      </c>
      <c r="T252" s="157">
        <f>S252*H252</f>
        <v>0</v>
      </c>
      <c r="AR252" s="17" t="s">
        <v>103</v>
      </c>
      <c r="AT252" s="17" t="s">
        <v>202</v>
      </c>
      <c r="AU252" s="17" t="s">
        <v>99</v>
      </c>
      <c r="AY252" s="17" t="s">
        <v>198</v>
      </c>
      <c r="BE252" s="158">
        <f>IF(N252="základní",J252,0)</f>
        <v>0</v>
      </c>
      <c r="BF252" s="158">
        <f>IF(N252="snížená",J252,0)</f>
        <v>0</v>
      </c>
      <c r="BG252" s="158">
        <f>IF(N252="zákl. přenesená",J252,0)</f>
        <v>0</v>
      </c>
      <c r="BH252" s="158">
        <f>IF(N252="sníž. přenesená",J252,0)</f>
        <v>0</v>
      </c>
      <c r="BI252" s="158">
        <f>IF(N252="nulová",J252,0)</f>
        <v>0</v>
      </c>
      <c r="BJ252" s="17" t="s">
        <v>82</v>
      </c>
      <c r="BK252" s="158">
        <f>ROUND(I252*H252,2)</f>
        <v>0</v>
      </c>
      <c r="BL252" s="17" t="s">
        <v>103</v>
      </c>
      <c r="BM252" s="17" t="s">
        <v>976</v>
      </c>
    </row>
    <row r="253" spans="2:65" s="12" customFormat="1" ht="11.25">
      <c r="B253" s="159"/>
      <c r="D253" s="160" t="s">
        <v>207</v>
      </c>
      <c r="E253" s="161" t="s">
        <v>1</v>
      </c>
      <c r="F253" s="162" t="s">
        <v>977</v>
      </c>
      <c r="H253" s="163">
        <v>41.5</v>
      </c>
      <c r="I253" s="164"/>
      <c r="L253" s="159"/>
      <c r="M253" s="165"/>
      <c r="N253" s="166"/>
      <c r="O253" s="166"/>
      <c r="P253" s="166"/>
      <c r="Q253" s="166"/>
      <c r="R253" s="166"/>
      <c r="S253" s="166"/>
      <c r="T253" s="167"/>
      <c r="AT253" s="161" t="s">
        <v>207</v>
      </c>
      <c r="AU253" s="161" t="s">
        <v>99</v>
      </c>
      <c r="AV253" s="12" t="s">
        <v>84</v>
      </c>
      <c r="AW253" s="12" t="s">
        <v>36</v>
      </c>
      <c r="AX253" s="12" t="s">
        <v>82</v>
      </c>
      <c r="AY253" s="161" t="s">
        <v>198</v>
      </c>
    </row>
    <row r="254" spans="2:65" s="11" customFormat="1" ht="22.9" customHeight="1">
      <c r="B254" s="133"/>
      <c r="D254" s="134" t="s">
        <v>74</v>
      </c>
      <c r="E254" s="144" t="s">
        <v>250</v>
      </c>
      <c r="F254" s="144" t="s">
        <v>480</v>
      </c>
      <c r="I254" s="136"/>
      <c r="J254" s="145">
        <f>BK254</f>
        <v>0</v>
      </c>
      <c r="L254" s="133"/>
      <c r="M254" s="138"/>
      <c r="N254" s="139"/>
      <c r="O254" s="139"/>
      <c r="P254" s="140">
        <f>P255+P257+P288+P297</f>
        <v>0</v>
      </c>
      <c r="Q254" s="139"/>
      <c r="R254" s="140">
        <f>R255+R257+R288+R297</f>
        <v>796.89329200000009</v>
      </c>
      <c r="S254" s="139"/>
      <c r="T254" s="141">
        <f>T255+T257+T288+T297</f>
        <v>0</v>
      </c>
      <c r="AR254" s="134" t="s">
        <v>82</v>
      </c>
      <c r="AT254" s="142" t="s">
        <v>74</v>
      </c>
      <c r="AU254" s="142" t="s">
        <v>82</v>
      </c>
      <c r="AY254" s="134" t="s">
        <v>198</v>
      </c>
      <c r="BK254" s="143">
        <f>BK255+BK257+BK288+BK297</f>
        <v>0</v>
      </c>
    </row>
    <row r="255" spans="2:65" s="11" customFormat="1" ht="20.85" customHeight="1">
      <c r="B255" s="133"/>
      <c r="D255" s="134" t="s">
        <v>74</v>
      </c>
      <c r="E255" s="144" t="s">
        <v>481</v>
      </c>
      <c r="F255" s="144" t="s">
        <v>482</v>
      </c>
      <c r="I255" s="136"/>
      <c r="J255" s="145">
        <f>BK255</f>
        <v>0</v>
      </c>
      <c r="L255" s="133"/>
      <c r="M255" s="138"/>
      <c r="N255" s="139"/>
      <c r="O255" s="139"/>
      <c r="P255" s="140">
        <f>P256</f>
        <v>0</v>
      </c>
      <c r="Q255" s="139"/>
      <c r="R255" s="140">
        <f>R256</f>
        <v>1.97844</v>
      </c>
      <c r="S255" s="139"/>
      <c r="T255" s="141">
        <f>T256</f>
        <v>0</v>
      </c>
      <c r="AR255" s="134" t="s">
        <v>82</v>
      </c>
      <c r="AT255" s="142" t="s">
        <v>74</v>
      </c>
      <c r="AU255" s="142" t="s">
        <v>84</v>
      </c>
      <c r="AY255" s="134" t="s">
        <v>198</v>
      </c>
      <c r="BK255" s="143">
        <f>BK256</f>
        <v>0</v>
      </c>
    </row>
    <row r="256" spans="2:65" s="1" customFormat="1" ht="16.5" customHeight="1">
      <c r="B256" s="146"/>
      <c r="C256" s="147" t="s">
        <v>483</v>
      </c>
      <c r="D256" s="147" t="s">
        <v>202</v>
      </c>
      <c r="E256" s="148" t="s">
        <v>978</v>
      </c>
      <c r="F256" s="149" t="s">
        <v>979</v>
      </c>
      <c r="G256" s="150" t="s">
        <v>486</v>
      </c>
      <c r="H256" s="151">
        <v>6</v>
      </c>
      <c r="I256" s="152"/>
      <c r="J256" s="153">
        <f>ROUND(I256*H256,2)</f>
        <v>0</v>
      </c>
      <c r="K256" s="149" t="s">
        <v>211</v>
      </c>
      <c r="L256" s="31"/>
      <c r="M256" s="154" t="s">
        <v>1</v>
      </c>
      <c r="N256" s="155" t="s">
        <v>46</v>
      </c>
      <c r="O256" s="50"/>
      <c r="P256" s="156">
        <f>O256*H256</f>
        <v>0</v>
      </c>
      <c r="Q256" s="156">
        <v>0.32973999999999998</v>
      </c>
      <c r="R256" s="156">
        <f>Q256*H256</f>
        <v>1.97844</v>
      </c>
      <c r="S256" s="156">
        <v>0</v>
      </c>
      <c r="T256" s="157">
        <f>S256*H256</f>
        <v>0</v>
      </c>
      <c r="AR256" s="17" t="s">
        <v>103</v>
      </c>
      <c r="AT256" s="17" t="s">
        <v>202</v>
      </c>
      <c r="AU256" s="17" t="s">
        <v>99</v>
      </c>
      <c r="AY256" s="17" t="s">
        <v>198</v>
      </c>
      <c r="BE256" s="158">
        <f>IF(N256="základní",J256,0)</f>
        <v>0</v>
      </c>
      <c r="BF256" s="158">
        <f>IF(N256="snížená",J256,0)</f>
        <v>0</v>
      </c>
      <c r="BG256" s="158">
        <f>IF(N256="zákl. přenesená",J256,0)</f>
        <v>0</v>
      </c>
      <c r="BH256" s="158">
        <f>IF(N256="sníž. přenesená",J256,0)</f>
        <v>0</v>
      </c>
      <c r="BI256" s="158">
        <f>IF(N256="nulová",J256,0)</f>
        <v>0</v>
      </c>
      <c r="BJ256" s="17" t="s">
        <v>82</v>
      </c>
      <c r="BK256" s="158">
        <f>ROUND(I256*H256,2)</f>
        <v>0</v>
      </c>
      <c r="BL256" s="17" t="s">
        <v>103</v>
      </c>
      <c r="BM256" s="17" t="s">
        <v>980</v>
      </c>
    </row>
    <row r="257" spans="2:65" s="11" customFormat="1" ht="20.85" customHeight="1">
      <c r="B257" s="133"/>
      <c r="D257" s="134" t="s">
        <v>74</v>
      </c>
      <c r="E257" s="144" t="s">
        <v>488</v>
      </c>
      <c r="F257" s="144" t="s">
        <v>489</v>
      </c>
      <c r="I257" s="136"/>
      <c r="J257" s="145">
        <f>BK257</f>
        <v>0</v>
      </c>
      <c r="L257" s="133"/>
      <c r="M257" s="138"/>
      <c r="N257" s="139"/>
      <c r="O257" s="139"/>
      <c r="P257" s="140">
        <f>SUM(P258:P287)</f>
        <v>0</v>
      </c>
      <c r="Q257" s="139"/>
      <c r="R257" s="140">
        <f>SUM(R258:R287)</f>
        <v>107.78138950000002</v>
      </c>
      <c r="S257" s="139"/>
      <c r="T257" s="141">
        <f>SUM(T258:T287)</f>
        <v>0</v>
      </c>
      <c r="AR257" s="134" t="s">
        <v>82</v>
      </c>
      <c r="AT257" s="142" t="s">
        <v>74</v>
      </c>
      <c r="AU257" s="142" t="s">
        <v>84</v>
      </c>
      <c r="AY257" s="134" t="s">
        <v>198</v>
      </c>
      <c r="BK257" s="143">
        <f>SUM(BK258:BK287)</f>
        <v>0</v>
      </c>
    </row>
    <row r="258" spans="2:65" s="1" customFormat="1" ht="16.5" customHeight="1">
      <c r="B258" s="146"/>
      <c r="C258" s="147" t="s">
        <v>490</v>
      </c>
      <c r="D258" s="147" t="s">
        <v>202</v>
      </c>
      <c r="E258" s="148" t="s">
        <v>491</v>
      </c>
      <c r="F258" s="149" t="s">
        <v>492</v>
      </c>
      <c r="G258" s="150" t="s">
        <v>205</v>
      </c>
      <c r="H258" s="151">
        <v>47.1</v>
      </c>
      <c r="I258" s="152"/>
      <c r="J258" s="153">
        <f>ROUND(I258*H258,2)</f>
        <v>0</v>
      </c>
      <c r="K258" s="149" t="s">
        <v>211</v>
      </c>
      <c r="L258" s="31"/>
      <c r="M258" s="154" t="s">
        <v>1</v>
      </c>
      <c r="N258" s="155" t="s">
        <v>46</v>
      </c>
      <c r="O258" s="50"/>
      <c r="P258" s="156">
        <f>O258*H258</f>
        <v>0</v>
      </c>
      <c r="Q258" s="156">
        <v>1.8907700000000001</v>
      </c>
      <c r="R258" s="156">
        <f>Q258*H258</f>
        <v>89.055267000000001</v>
      </c>
      <c r="S258" s="156">
        <v>0</v>
      </c>
      <c r="T258" s="157">
        <f>S258*H258</f>
        <v>0</v>
      </c>
      <c r="AR258" s="17" t="s">
        <v>103</v>
      </c>
      <c r="AT258" s="17" t="s">
        <v>202</v>
      </c>
      <c r="AU258" s="17" t="s">
        <v>99</v>
      </c>
      <c r="AY258" s="17" t="s">
        <v>198</v>
      </c>
      <c r="BE258" s="158">
        <f>IF(N258="základní",J258,0)</f>
        <v>0</v>
      </c>
      <c r="BF258" s="158">
        <f>IF(N258="snížená",J258,0)</f>
        <v>0</v>
      </c>
      <c r="BG258" s="158">
        <f>IF(N258="zákl. přenesená",J258,0)</f>
        <v>0</v>
      </c>
      <c r="BH258" s="158">
        <f>IF(N258="sníž. přenesená",J258,0)</f>
        <v>0</v>
      </c>
      <c r="BI258" s="158">
        <f>IF(N258="nulová",J258,0)</f>
        <v>0</v>
      </c>
      <c r="BJ258" s="17" t="s">
        <v>82</v>
      </c>
      <c r="BK258" s="158">
        <f>ROUND(I258*H258,2)</f>
        <v>0</v>
      </c>
      <c r="BL258" s="17" t="s">
        <v>103</v>
      </c>
      <c r="BM258" s="17" t="s">
        <v>493</v>
      </c>
    </row>
    <row r="259" spans="2:65" s="12" customFormat="1" ht="11.25">
      <c r="B259" s="159"/>
      <c r="D259" s="160" t="s">
        <v>207</v>
      </c>
      <c r="E259" s="161" t="s">
        <v>1</v>
      </c>
      <c r="F259" s="162" t="s">
        <v>981</v>
      </c>
      <c r="H259" s="163">
        <v>47.1</v>
      </c>
      <c r="I259" s="164"/>
      <c r="L259" s="159"/>
      <c r="M259" s="165"/>
      <c r="N259" s="166"/>
      <c r="O259" s="166"/>
      <c r="P259" s="166"/>
      <c r="Q259" s="166"/>
      <c r="R259" s="166"/>
      <c r="S259" s="166"/>
      <c r="T259" s="167"/>
      <c r="AT259" s="161" t="s">
        <v>207</v>
      </c>
      <c r="AU259" s="161" t="s">
        <v>99</v>
      </c>
      <c r="AV259" s="12" t="s">
        <v>84</v>
      </c>
      <c r="AW259" s="12" t="s">
        <v>36</v>
      </c>
      <c r="AX259" s="12" t="s">
        <v>82</v>
      </c>
      <c r="AY259" s="161" t="s">
        <v>198</v>
      </c>
    </row>
    <row r="260" spans="2:65" s="1" customFormat="1" ht="16.5" customHeight="1">
      <c r="B260" s="146"/>
      <c r="C260" s="147" t="s">
        <v>496</v>
      </c>
      <c r="D260" s="147" t="s">
        <v>202</v>
      </c>
      <c r="E260" s="148" t="s">
        <v>982</v>
      </c>
      <c r="F260" s="149" t="s">
        <v>983</v>
      </c>
      <c r="G260" s="150" t="s">
        <v>499</v>
      </c>
      <c r="H260" s="151">
        <v>21.5</v>
      </c>
      <c r="I260" s="152"/>
      <c r="J260" s="153">
        <f>ROUND(I260*H260,2)</f>
        <v>0</v>
      </c>
      <c r="K260" s="149" t="s">
        <v>211</v>
      </c>
      <c r="L260" s="31"/>
      <c r="M260" s="154" t="s">
        <v>1</v>
      </c>
      <c r="N260" s="155" t="s">
        <v>46</v>
      </c>
      <c r="O260" s="50"/>
      <c r="P260" s="156">
        <f>O260*H260</f>
        <v>0</v>
      </c>
      <c r="Q260" s="156">
        <v>1.0000000000000001E-5</v>
      </c>
      <c r="R260" s="156">
        <f>Q260*H260</f>
        <v>2.1500000000000002E-4</v>
      </c>
      <c r="S260" s="156">
        <v>0</v>
      </c>
      <c r="T260" s="157">
        <f>S260*H260</f>
        <v>0</v>
      </c>
      <c r="AR260" s="17" t="s">
        <v>103</v>
      </c>
      <c r="AT260" s="17" t="s">
        <v>202</v>
      </c>
      <c r="AU260" s="17" t="s">
        <v>99</v>
      </c>
      <c r="AY260" s="17" t="s">
        <v>198</v>
      </c>
      <c r="BE260" s="158">
        <f>IF(N260="základní",J260,0)</f>
        <v>0</v>
      </c>
      <c r="BF260" s="158">
        <f>IF(N260="snížená",J260,0)</f>
        <v>0</v>
      </c>
      <c r="BG260" s="158">
        <f>IF(N260="zákl. přenesená",J260,0)</f>
        <v>0</v>
      </c>
      <c r="BH260" s="158">
        <f>IF(N260="sníž. přenesená",J260,0)</f>
        <v>0</v>
      </c>
      <c r="BI260" s="158">
        <f>IF(N260="nulová",J260,0)</f>
        <v>0</v>
      </c>
      <c r="BJ260" s="17" t="s">
        <v>82</v>
      </c>
      <c r="BK260" s="158">
        <f>ROUND(I260*H260,2)</f>
        <v>0</v>
      </c>
      <c r="BL260" s="17" t="s">
        <v>103</v>
      </c>
      <c r="BM260" s="17" t="s">
        <v>984</v>
      </c>
    </row>
    <row r="261" spans="2:65" s="12" customFormat="1" ht="11.25">
      <c r="B261" s="159"/>
      <c r="D261" s="160" t="s">
        <v>207</v>
      </c>
      <c r="E261" s="161" t="s">
        <v>1</v>
      </c>
      <c r="F261" s="162" t="s">
        <v>985</v>
      </c>
      <c r="H261" s="163">
        <v>21.5</v>
      </c>
      <c r="I261" s="164"/>
      <c r="L261" s="159"/>
      <c r="M261" s="165"/>
      <c r="N261" s="166"/>
      <c r="O261" s="166"/>
      <c r="P261" s="166"/>
      <c r="Q261" s="166"/>
      <c r="R261" s="166"/>
      <c r="S261" s="166"/>
      <c r="T261" s="167"/>
      <c r="AT261" s="161" t="s">
        <v>207</v>
      </c>
      <c r="AU261" s="161" t="s">
        <v>99</v>
      </c>
      <c r="AV261" s="12" t="s">
        <v>84</v>
      </c>
      <c r="AW261" s="12" t="s">
        <v>36</v>
      </c>
      <c r="AX261" s="12" t="s">
        <v>82</v>
      </c>
      <c r="AY261" s="161" t="s">
        <v>198</v>
      </c>
    </row>
    <row r="262" spans="2:65" s="1" customFormat="1" ht="16.5" customHeight="1">
      <c r="B262" s="146"/>
      <c r="C262" s="191" t="s">
        <v>502</v>
      </c>
      <c r="D262" s="191" t="s">
        <v>329</v>
      </c>
      <c r="E262" s="192" t="s">
        <v>986</v>
      </c>
      <c r="F262" s="193" t="s">
        <v>987</v>
      </c>
      <c r="G262" s="194" t="s">
        <v>499</v>
      </c>
      <c r="H262" s="195">
        <v>22.574999999999999</v>
      </c>
      <c r="I262" s="196"/>
      <c r="J262" s="197">
        <f>ROUND(I262*H262,2)</f>
        <v>0</v>
      </c>
      <c r="K262" s="193" t="s">
        <v>211</v>
      </c>
      <c r="L262" s="198"/>
      <c r="M262" s="199" t="s">
        <v>1</v>
      </c>
      <c r="N262" s="200" t="s">
        <v>46</v>
      </c>
      <c r="O262" s="50"/>
      <c r="P262" s="156">
        <f>O262*H262</f>
        <v>0</v>
      </c>
      <c r="Q262" s="156">
        <v>2.8999999999999998E-3</v>
      </c>
      <c r="R262" s="156">
        <f>Q262*H262</f>
        <v>6.5467499999999998E-2</v>
      </c>
      <c r="S262" s="156">
        <v>0</v>
      </c>
      <c r="T262" s="157">
        <f>S262*H262</f>
        <v>0</v>
      </c>
      <c r="AR262" s="17" t="s">
        <v>250</v>
      </c>
      <c r="AT262" s="17" t="s">
        <v>329</v>
      </c>
      <c r="AU262" s="17" t="s">
        <v>99</v>
      </c>
      <c r="AY262" s="17" t="s">
        <v>198</v>
      </c>
      <c r="BE262" s="158">
        <f>IF(N262="základní",J262,0)</f>
        <v>0</v>
      </c>
      <c r="BF262" s="158">
        <f>IF(N262="snížená",J262,0)</f>
        <v>0</v>
      </c>
      <c r="BG262" s="158">
        <f>IF(N262="zákl. přenesená",J262,0)</f>
        <v>0</v>
      </c>
      <c r="BH262" s="158">
        <f>IF(N262="sníž. přenesená",J262,0)</f>
        <v>0</v>
      </c>
      <c r="BI262" s="158">
        <f>IF(N262="nulová",J262,0)</f>
        <v>0</v>
      </c>
      <c r="BJ262" s="17" t="s">
        <v>82</v>
      </c>
      <c r="BK262" s="158">
        <f>ROUND(I262*H262,2)</f>
        <v>0</v>
      </c>
      <c r="BL262" s="17" t="s">
        <v>103</v>
      </c>
      <c r="BM262" s="17" t="s">
        <v>988</v>
      </c>
    </row>
    <row r="263" spans="2:65" s="12" customFormat="1" ht="11.25">
      <c r="B263" s="159"/>
      <c r="D263" s="160" t="s">
        <v>207</v>
      </c>
      <c r="E263" s="161" t="s">
        <v>1</v>
      </c>
      <c r="F263" s="162" t="s">
        <v>989</v>
      </c>
      <c r="H263" s="163">
        <v>21.5</v>
      </c>
      <c r="I263" s="164"/>
      <c r="L263" s="159"/>
      <c r="M263" s="165"/>
      <c r="N263" s="166"/>
      <c r="O263" s="166"/>
      <c r="P263" s="166"/>
      <c r="Q263" s="166"/>
      <c r="R263" s="166"/>
      <c r="S263" s="166"/>
      <c r="T263" s="167"/>
      <c r="AT263" s="161" t="s">
        <v>207</v>
      </c>
      <c r="AU263" s="161" t="s">
        <v>99</v>
      </c>
      <c r="AV263" s="12" t="s">
        <v>84</v>
      </c>
      <c r="AW263" s="12" t="s">
        <v>36</v>
      </c>
      <c r="AX263" s="12" t="s">
        <v>75</v>
      </c>
      <c r="AY263" s="161" t="s">
        <v>198</v>
      </c>
    </row>
    <row r="264" spans="2:65" s="12" customFormat="1" ht="11.25">
      <c r="B264" s="159"/>
      <c r="D264" s="160" t="s">
        <v>207</v>
      </c>
      <c r="E264" s="161" t="s">
        <v>1</v>
      </c>
      <c r="F264" s="162" t="s">
        <v>990</v>
      </c>
      <c r="H264" s="163">
        <v>1.075</v>
      </c>
      <c r="I264" s="164"/>
      <c r="L264" s="159"/>
      <c r="M264" s="165"/>
      <c r="N264" s="166"/>
      <c r="O264" s="166"/>
      <c r="P264" s="166"/>
      <c r="Q264" s="166"/>
      <c r="R264" s="166"/>
      <c r="S264" s="166"/>
      <c r="T264" s="167"/>
      <c r="AT264" s="161" t="s">
        <v>207</v>
      </c>
      <c r="AU264" s="161" t="s">
        <v>99</v>
      </c>
      <c r="AV264" s="12" t="s">
        <v>84</v>
      </c>
      <c r="AW264" s="12" t="s">
        <v>36</v>
      </c>
      <c r="AX264" s="12" t="s">
        <v>75</v>
      </c>
      <c r="AY264" s="161" t="s">
        <v>198</v>
      </c>
    </row>
    <row r="265" spans="2:65" s="14" customFormat="1" ht="11.25">
      <c r="B265" s="175"/>
      <c r="D265" s="160" t="s">
        <v>207</v>
      </c>
      <c r="E265" s="176" t="s">
        <v>1</v>
      </c>
      <c r="F265" s="177" t="s">
        <v>227</v>
      </c>
      <c r="H265" s="178">
        <v>22.574999999999999</v>
      </c>
      <c r="I265" s="179"/>
      <c r="L265" s="175"/>
      <c r="M265" s="180"/>
      <c r="N265" s="181"/>
      <c r="O265" s="181"/>
      <c r="P265" s="181"/>
      <c r="Q265" s="181"/>
      <c r="R265" s="181"/>
      <c r="S265" s="181"/>
      <c r="T265" s="182"/>
      <c r="AT265" s="176" t="s">
        <v>207</v>
      </c>
      <c r="AU265" s="176" t="s">
        <v>99</v>
      </c>
      <c r="AV265" s="14" t="s">
        <v>103</v>
      </c>
      <c r="AW265" s="14" t="s">
        <v>36</v>
      </c>
      <c r="AX265" s="14" t="s">
        <v>82</v>
      </c>
      <c r="AY265" s="176" t="s">
        <v>198</v>
      </c>
    </row>
    <row r="266" spans="2:65" s="1" customFormat="1" ht="16.5" customHeight="1">
      <c r="B266" s="146"/>
      <c r="C266" s="147" t="s">
        <v>507</v>
      </c>
      <c r="D266" s="147" t="s">
        <v>202</v>
      </c>
      <c r="E266" s="148" t="s">
        <v>497</v>
      </c>
      <c r="F266" s="149" t="s">
        <v>498</v>
      </c>
      <c r="G266" s="150" t="s">
        <v>499</v>
      </c>
      <c r="H266" s="151">
        <v>135.5</v>
      </c>
      <c r="I266" s="152"/>
      <c r="J266" s="153">
        <f>ROUND(I266*H266,2)</f>
        <v>0</v>
      </c>
      <c r="K266" s="149" t="s">
        <v>211</v>
      </c>
      <c r="L266" s="31"/>
      <c r="M266" s="154" t="s">
        <v>1</v>
      </c>
      <c r="N266" s="155" t="s">
        <v>46</v>
      </c>
      <c r="O266" s="50"/>
      <c r="P266" s="156">
        <f>O266*H266</f>
        <v>0</v>
      </c>
      <c r="Q266" s="156">
        <v>1.0000000000000001E-5</v>
      </c>
      <c r="R266" s="156">
        <f>Q266*H266</f>
        <v>1.3550000000000001E-3</v>
      </c>
      <c r="S266" s="156">
        <v>0</v>
      </c>
      <c r="T266" s="157">
        <f>S266*H266</f>
        <v>0</v>
      </c>
      <c r="AR266" s="17" t="s">
        <v>103</v>
      </c>
      <c r="AT266" s="17" t="s">
        <v>202</v>
      </c>
      <c r="AU266" s="17" t="s">
        <v>99</v>
      </c>
      <c r="AY266" s="17" t="s">
        <v>198</v>
      </c>
      <c r="BE266" s="158">
        <f>IF(N266="základní",J266,0)</f>
        <v>0</v>
      </c>
      <c r="BF266" s="158">
        <f>IF(N266="snížená",J266,0)</f>
        <v>0</v>
      </c>
      <c r="BG266" s="158">
        <f>IF(N266="zákl. přenesená",J266,0)</f>
        <v>0</v>
      </c>
      <c r="BH266" s="158">
        <f>IF(N266="sníž. přenesená",J266,0)</f>
        <v>0</v>
      </c>
      <c r="BI266" s="158">
        <f>IF(N266="nulová",J266,0)</f>
        <v>0</v>
      </c>
      <c r="BJ266" s="17" t="s">
        <v>82</v>
      </c>
      <c r="BK266" s="158">
        <f>ROUND(I266*H266,2)</f>
        <v>0</v>
      </c>
      <c r="BL266" s="17" t="s">
        <v>103</v>
      </c>
      <c r="BM266" s="17" t="s">
        <v>500</v>
      </c>
    </row>
    <row r="267" spans="2:65" s="12" customFormat="1" ht="11.25">
      <c r="B267" s="159"/>
      <c r="D267" s="160" t="s">
        <v>207</v>
      </c>
      <c r="E267" s="161" t="s">
        <v>1</v>
      </c>
      <c r="F267" s="162" t="s">
        <v>991</v>
      </c>
      <c r="H267" s="163">
        <v>135.5</v>
      </c>
      <c r="I267" s="164"/>
      <c r="L267" s="159"/>
      <c r="M267" s="165"/>
      <c r="N267" s="166"/>
      <c r="O267" s="166"/>
      <c r="P267" s="166"/>
      <c r="Q267" s="166"/>
      <c r="R267" s="166"/>
      <c r="S267" s="166"/>
      <c r="T267" s="167"/>
      <c r="AT267" s="161" t="s">
        <v>207</v>
      </c>
      <c r="AU267" s="161" t="s">
        <v>99</v>
      </c>
      <c r="AV267" s="12" t="s">
        <v>84</v>
      </c>
      <c r="AW267" s="12" t="s">
        <v>36</v>
      </c>
      <c r="AX267" s="12" t="s">
        <v>82</v>
      </c>
      <c r="AY267" s="161" t="s">
        <v>198</v>
      </c>
    </row>
    <row r="268" spans="2:65" s="1" customFormat="1" ht="16.5" customHeight="1">
      <c r="B268" s="146"/>
      <c r="C268" s="191" t="s">
        <v>512</v>
      </c>
      <c r="D268" s="191" t="s">
        <v>329</v>
      </c>
      <c r="E268" s="192" t="s">
        <v>503</v>
      </c>
      <c r="F268" s="193" t="s">
        <v>504</v>
      </c>
      <c r="G268" s="194" t="s">
        <v>499</v>
      </c>
      <c r="H268" s="195">
        <v>142.27500000000001</v>
      </c>
      <c r="I268" s="196"/>
      <c r="J268" s="197">
        <f>ROUND(I268*H268,2)</f>
        <v>0</v>
      </c>
      <c r="K268" s="193" t="s">
        <v>211</v>
      </c>
      <c r="L268" s="198"/>
      <c r="M268" s="199" t="s">
        <v>1</v>
      </c>
      <c r="N268" s="200" t="s">
        <v>46</v>
      </c>
      <c r="O268" s="50"/>
      <c r="P268" s="156">
        <f>O268*H268</f>
        <v>0</v>
      </c>
      <c r="Q268" s="156">
        <v>4.5999999999999999E-3</v>
      </c>
      <c r="R268" s="156">
        <f>Q268*H268</f>
        <v>0.65446499999999996</v>
      </c>
      <c r="S268" s="156">
        <v>0</v>
      </c>
      <c r="T268" s="157">
        <f>S268*H268</f>
        <v>0</v>
      </c>
      <c r="AR268" s="17" t="s">
        <v>250</v>
      </c>
      <c r="AT268" s="17" t="s">
        <v>329</v>
      </c>
      <c r="AU268" s="17" t="s">
        <v>99</v>
      </c>
      <c r="AY268" s="17" t="s">
        <v>198</v>
      </c>
      <c r="BE268" s="158">
        <f>IF(N268="základní",J268,0)</f>
        <v>0</v>
      </c>
      <c r="BF268" s="158">
        <f>IF(N268="snížená",J268,0)</f>
        <v>0</v>
      </c>
      <c r="BG268" s="158">
        <f>IF(N268="zákl. přenesená",J268,0)</f>
        <v>0</v>
      </c>
      <c r="BH268" s="158">
        <f>IF(N268="sníž. přenesená",J268,0)</f>
        <v>0</v>
      </c>
      <c r="BI268" s="158">
        <f>IF(N268="nulová",J268,0)</f>
        <v>0</v>
      </c>
      <c r="BJ268" s="17" t="s">
        <v>82</v>
      </c>
      <c r="BK268" s="158">
        <f>ROUND(I268*H268,2)</f>
        <v>0</v>
      </c>
      <c r="BL268" s="17" t="s">
        <v>103</v>
      </c>
      <c r="BM268" s="17" t="s">
        <v>505</v>
      </c>
    </row>
    <row r="269" spans="2:65" s="12" customFormat="1" ht="11.25">
      <c r="B269" s="159"/>
      <c r="D269" s="160" t="s">
        <v>207</v>
      </c>
      <c r="E269" s="161" t="s">
        <v>1</v>
      </c>
      <c r="F269" s="162" t="s">
        <v>992</v>
      </c>
      <c r="H269" s="163">
        <v>135.5</v>
      </c>
      <c r="I269" s="164"/>
      <c r="L269" s="159"/>
      <c r="M269" s="165"/>
      <c r="N269" s="166"/>
      <c r="O269" s="166"/>
      <c r="P269" s="166"/>
      <c r="Q269" s="166"/>
      <c r="R269" s="166"/>
      <c r="S269" s="166"/>
      <c r="T269" s="167"/>
      <c r="AT269" s="161" t="s">
        <v>207</v>
      </c>
      <c r="AU269" s="161" t="s">
        <v>99</v>
      </c>
      <c r="AV269" s="12" t="s">
        <v>84</v>
      </c>
      <c r="AW269" s="12" t="s">
        <v>36</v>
      </c>
      <c r="AX269" s="12" t="s">
        <v>75</v>
      </c>
      <c r="AY269" s="161" t="s">
        <v>198</v>
      </c>
    </row>
    <row r="270" spans="2:65" s="12" customFormat="1" ht="11.25">
      <c r="B270" s="159"/>
      <c r="D270" s="160" t="s">
        <v>207</v>
      </c>
      <c r="E270" s="161" t="s">
        <v>1</v>
      </c>
      <c r="F270" s="162" t="s">
        <v>993</v>
      </c>
      <c r="H270" s="163">
        <v>6.7750000000000004</v>
      </c>
      <c r="I270" s="164"/>
      <c r="L270" s="159"/>
      <c r="M270" s="165"/>
      <c r="N270" s="166"/>
      <c r="O270" s="166"/>
      <c r="P270" s="166"/>
      <c r="Q270" s="166"/>
      <c r="R270" s="166"/>
      <c r="S270" s="166"/>
      <c r="T270" s="167"/>
      <c r="AT270" s="161" t="s">
        <v>207</v>
      </c>
      <c r="AU270" s="161" t="s">
        <v>99</v>
      </c>
      <c r="AV270" s="12" t="s">
        <v>84</v>
      </c>
      <c r="AW270" s="12" t="s">
        <v>36</v>
      </c>
      <c r="AX270" s="12" t="s">
        <v>75</v>
      </c>
      <c r="AY270" s="161" t="s">
        <v>198</v>
      </c>
    </row>
    <row r="271" spans="2:65" s="14" customFormat="1" ht="11.25">
      <c r="B271" s="175"/>
      <c r="D271" s="160" t="s">
        <v>207</v>
      </c>
      <c r="E271" s="176" t="s">
        <v>1</v>
      </c>
      <c r="F271" s="177" t="s">
        <v>227</v>
      </c>
      <c r="H271" s="178">
        <v>142.27500000000001</v>
      </c>
      <c r="I271" s="179"/>
      <c r="L271" s="175"/>
      <c r="M271" s="180"/>
      <c r="N271" s="181"/>
      <c r="O271" s="181"/>
      <c r="P271" s="181"/>
      <c r="Q271" s="181"/>
      <c r="R271" s="181"/>
      <c r="S271" s="181"/>
      <c r="T271" s="182"/>
      <c r="AT271" s="176" t="s">
        <v>207</v>
      </c>
      <c r="AU271" s="176" t="s">
        <v>99</v>
      </c>
      <c r="AV271" s="14" t="s">
        <v>103</v>
      </c>
      <c r="AW271" s="14" t="s">
        <v>36</v>
      </c>
      <c r="AX271" s="14" t="s">
        <v>82</v>
      </c>
      <c r="AY271" s="176" t="s">
        <v>198</v>
      </c>
    </row>
    <row r="272" spans="2:65" s="1" customFormat="1" ht="16.5" customHeight="1">
      <c r="B272" s="146"/>
      <c r="C272" s="147" t="s">
        <v>516</v>
      </c>
      <c r="D272" s="147" t="s">
        <v>202</v>
      </c>
      <c r="E272" s="148" t="s">
        <v>994</v>
      </c>
      <c r="F272" s="149" t="s">
        <v>995</v>
      </c>
      <c r="G272" s="150" t="s">
        <v>486</v>
      </c>
      <c r="H272" s="151">
        <v>4</v>
      </c>
      <c r="I272" s="152"/>
      <c r="J272" s="153">
        <f>ROUND(I272*H272,2)</f>
        <v>0</v>
      </c>
      <c r="K272" s="149" t="s">
        <v>211</v>
      </c>
      <c r="L272" s="31"/>
      <c r="M272" s="154" t="s">
        <v>1</v>
      </c>
      <c r="N272" s="155" t="s">
        <v>46</v>
      </c>
      <c r="O272" s="50"/>
      <c r="P272" s="156">
        <f>O272*H272</f>
        <v>0</v>
      </c>
      <c r="Q272" s="156">
        <v>0</v>
      </c>
      <c r="R272" s="156">
        <f>Q272*H272</f>
        <v>0</v>
      </c>
      <c r="S272" s="156">
        <v>0</v>
      </c>
      <c r="T272" s="157">
        <f>S272*H272</f>
        <v>0</v>
      </c>
      <c r="AR272" s="17" t="s">
        <v>103</v>
      </c>
      <c r="AT272" s="17" t="s">
        <v>202</v>
      </c>
      <c r="AU272" s="17" t="s">
        <v>99</v>
      </c>
      <c r="AY272" s="17" t="s">
        <v>198</v>
      </c>
      <c r="BE272" s="158">
        <f>IF(N272="základní",J272,0)</f>
        <v>0</v>
      </c>
      <c r="BF272" s="158">
        <f>IF(N272="snížená",J272,0)</f>
        <v>0</v>
      </c>
      <c r="BG272" s="158">
        <f>IF(N272="zákl. přenesená",J272,0)</f>
        <v>0</v>
      </c>
      <c r="BH272" s="158">
        <f>IF(N272="sníž. přenesená",J272,0)</f>
        <v>0</v>
      </c>
      <c r="BI272" s="158">
        <f>IF(N272="nulová",J272,0)</f>
        <v>0</v>
      </c>
      <c r="BJ272" s="17" t="s">
        <v>82</v>
      </c>
      <c r="BK272" s="158">
        <f>ROUND(I272*H272,2)</f>
        <v>0</v>
      </c>
      <c r="BL272" s="17" t="s">
        <v>103</v>
      </c>
      <c r="BM272" s="17" t="s">
        <v>996</v>
      </c>
    </row>
    <row r="273" spans="2:65" s="12" customFormat="1" ht="11.25">
      <c r="B273" s="159"/>
      <c r="D273" s="160" t="s">
        <v>207</v>
      </c>
      <c r="E273" s="161" t="s">
        <v>1</v>
      </c>
      <c r="F273" s="162" t="s">
        <v>997</v>
      </c>
      <c r="H273" s="163">
        <v>4</v>
      </c>
      <c r="I273" s="164"/>
      <c r="L273" s="159"/>
      <c r="M273" s="165"/>
      <c r="N273" s="166"/>
      <c r="O273" s="166"/>
      <c r="P273" s="166"/>
      <c r="Q273" s="166"/>
      <c r="R273" s="166"/>
      <c r="S273" s="166"/>
      <c r="T273" s="167"/>
      <c r="AT273" s="161" t="s">
        <v>207</v>
      </c>
      <c r="AU273" s="161" t="s">
        <v>99</v>
      </c>
      <c r="AV273" s="12" t="s">
        <v>84</v>
      </c>
      <c r="AW273" s="12" t="s">
        <v>36</v>
      </c>
      <c r="AX273" s="12" t="s">
        <v>82</v>
      </c>
      <c r="AY273" s="161" t="s">
        <v>198</v>
      </c>
    </row>
    <row r="274" spans="2:65" s="1" customFormat="1" ht="16.5" customHeight="1">
      <c r="B274" s="146"/>
      <c r="C274" s="191" t="s">
        <v>521</v>
      </c>
      <c r="D274" s="191" t="s">
        <v>329</v>
      </c>
      <c r="E274" s="192" t="s">
        <v>998</v>
      </c>
      <c r="F274" s="193" t="s">
        <v>999</v>
      </c>
      <c r="G274" s="194" t="s">
        <v>486</v>
      </c>
      <c r="H274" s="195">
        <v>4</v>
      </c>
      <c r="I274" s="196"/>
      <c r="J274" s="197">
        <f>ROUND(I274*H274,2)</f>
        <v>0</v>
      </c>
      <c r="K274" s="193" t="s">
        <v>211</v>
      </c>
      <c r="L274" s="198"/>
      <c r="M274" s="199" t="s">
        <v>1</v>
      </c>
      <c r="N274" s="200" t="s">
        <v>46</v>
      </c>
      <c r="O274" s="50"/>
      <c r="P274" s="156">
        <f>O274*H274</f>
        <v>0</v>
      </c>
      <c r="Q274" s="156">
        <v>8.0000000000000004E-4</v>
      </c>
      <c r="R274" s="156">
        <f>Q274*H274</f>
        <v>3.2000000000000002E-3</v>
      </c>
      <c r="S274" s="156">
        <v>0</v>
      </c>
      <c r="T274" s="157">
        <f>S274*H274</f>
        <v>0</v>
      </c>
      <c r="AR274" s="17" t="s">
        <v>250</v>
      </c>
      <c r="AT274" s="17" t="s">
        <v>329</v>
      </c>
      <c r="AU274" s="17" t="s">
        <v>99</v>
      </c>
      <c r="AY274" s="17" t="s">
        <v>198</v>
      </c>
      <c r="BE274" s="158">
        <f>IF(N274="základní",J274,0)</f>
        <v>0</v>
      </c>
      <c r="BF274" s="158">
        <f>IF(N274="snížená",J274,0)</f>
        <v>0</v>
      </c>
      <c r="BG274" s="158">
        <f>IF(N274="zákl. přenesená",J274,0)</f>
        <v>0</v>
      </c>
      <c r="BH274" s="158">
        <f>IF(N274="sníž. přenesená",J274,0)</f>
        <v>0</v>
      </c>
      <c r="BI274" s="158">
        <f>IF(N274="nulová",J274,0)</f>
        <v>0</v>
      </c>
      <c r="BJ274" s="17" t="s">
        <v>82</v>
      </c>
      <c r="BK274" s="158">
        <f>ROUND(I274*H274,2)</f>
        <v>0</v>
      </c>
      <c r="BL274" s="17" t="s">
        <v>103</v>
      </c>
      <c r="BM274" s="17" t="s">
        <v>1000</v>
      </c>
    </row>
    <row r="275" spans="2:65" s="1" customFormat="1" ht="16.5" customHeight="1">
      <c r="B275" s="146"/>
      <c r="C275" s="147" t="s">
        <v>526</v>
      </c>
      <c r="D275" s="147" t="s">
        <v>202</v>
      </c>
      <c r="E275" s="148" t="s">
        <v>508</v>
      </c>
      <c r="F275" s="149" t="s">
        <v>509</v>
      </c>
      <c r="G275" s="150" t="s">
        <v>486</v>
      </c>
      <c r="H275" s="151">
        <v>32</v>
      </c>
      <c r="I275" s="152"/>
      <c r="J275" s="153">
        <f>ROUND(I275*H275,2)</f>
        <v>0</v>
      </c>
      <c r="K275" s="149" t="s">
        <v>211</v>
      </c>
      <c r="L275" s="31"/>
      <c r="M275" s="154" t="s">
        <v>1</v>
      </c>
      <c r="N275" s="155" t="s">
        <v>46</v>
      </c>
      <c r="O275" s="50"/>
      <c r="P275" s="156">
        <f>O275*H275</f>
        <v>0</v>
      </c>
      <c r="Q275" s="156">
        <v>1.0000000000000001E-5</v>
      </c>
      <c r="R275" s="156">
        <f>Q275*H275</f>
        <v>3.2000000000000003E-4</v>
      </c>
      <c r="S275" s="156">
        <v>0</v>
      </c>
      <c r="T275" s="157">
        <f>S275*H275</f>
        <v>0</v>
      </c>
      <c r="AR275" s="17" t="s">
        <v>103</v>
      </c>
      <c r="AT275" s="17" t="s">
        <v>202</v>
      </c>
      <c r="AU275" s="17" t="s">
        <v>99</v>
      </c>
      <c r="AY275" s="17" t="s">
        <v>198</v>
      </c>
      <c r="BE275" s="158">
        <f>IF(N275="základní",J275,0)</f>
        <v>0</v>
      </c>
      <c r="BF275" s="158">
        <f>IF(N275="snížená",J275,0)</f>
        <v>0</v>
      </c>
      <c r="BG275" s="158">
        <f>IF(N275="zákl. přenesená",J275,0)</f>
        <v>0</v>
      </c>
      <c r="BH275" s="158">
        <f>IF(N275="sníž. přenesená",J275,0)</f>
        <v>0</v>
      </c>
      <c r="BI275" s="158">
        <f>IF(N275="nulová",J275,0)</f>
        <v>0</v>
      </c>
      <c r="BJ275" s="17" t="s">
        <v>82</v>
      </c>
      <c r="BK275" s="158">
        <f>ROUND(I275*H275,2)</f>
        <v>0</v>
      </c>
      <c r="BL275" s="17" t="s">
        <v>103</v>
      </c>
      <c r="BM275" s="17" t="s">
        <v>510</v>
      </c>
    </row>
    <row r="276" spans="2:65" s="12" customFormat="1" ht="11.25">
      <c r="B276" s="159"/>
      <c r="D276" s="160" t="s">
        <v>207</v>
      </c>
      <c r="E276" s="161" t="s">
        <v>1</v>
      </c>
      <c r="F276" s="162" t="s">
        <v>1001</v>
      </c>
      <c r="H276" s="163">
        <v>32</v>
      </c>
      <c r="I276" s="164"/>
      <c r="L276" s="159"/>
      <c r="M276" s="165"/>
      <c r="N276" s="166"/>
      <c r="O276" s="166"/>
      <c r="P276" s="166"/>
      <c r="Q276" s="166"/>
      <c r="R276" s="166"/>
      <c r="S276" s="166"/>
      <c r="T276" s="167"/>
      <c r="AT276" s="161" t="s">
        <v>207</v>
      </c>
      <c r="AU276" s="161" t="s">
        <v>99</v>
      </c>
      <c r="AV276" s="12" t="s">
        <v>84</v>
      </c>
      <c r="AW276" s="12" t="s">
        <v>36</v>
      </c>
      <c r="AX276" s="12" t="s">
        <v>82</v>
      </c>
      <c r="AY276" s="161" t="s">
        <v>198</v>
      </c>
    </row>
    <row r="277" spans="2:65" s="1" customFormat="1" ht="16.5" customHeight="1">
      <c r="B277" s="146"/>
      <c r="C277" s="191" t="s">
        <v>530</v>
      </c>
      <c r="D277" s="191" t="s">
        <v>329</v>
      </c>
      <c r="E277" s="192" t="s">
        <v>513</v>
      </c>
      <c r="F277" s="193" t="s">
        <v>514</v>
      </c>
      <c r="G277" s="194" t="s">
        <v>486</v>
      </c>
      <c r="H277" s="195">
        <v>32</v>
      </c>
      <c r="I277" s="196"/>
      <c r="J277" s="197">
        <f>ROUND(I277*H277,2)</f>
        <v>0</v>
      </c>
      <c r="K277" s="193" t="s">
        <v>211</v>
      </c>
      <c r="L277" s="198"/>
      <c r="M277" s="199" t="s">
        <v>1</v>
      </c>
      <c r="N277" s="200" t="s">
        <v>46</v>
      </c>
      <c r="O277" s="50"/>
      <c r="P277" s="156">
        <f>O277*H277</f>
        <v>0</v>
      </c>
      <c r="Q277" s="156">
        <v>1.1999999999999999E-3</v>
      </c>
      <c r="R277" s="156">
        <f>Q277*H277</f>
        <v>3.8399999999999997E-2</v>
      </c>
      <c r="S277" s="156">
        <v>0</v>
      </c>
      <c r="T277" s="157">
        <f>S277*H277</f>
        <v>0</v>
      </c>
      <c r="AR277" s="17" t="s">
        <v>250</v>
      </c>
      <c r="AT277" s="17" t="s">
        <v>329</v>
      </c>
      <c r="AU277" s="17" t="s">
        <v>99</v>
      </c>
      <c r="AY277" s="17" t="s">
        <v>198</v>
      </c>
      <c r="BE277" s="158">
        <f>IF(N277="základní",J277,0)</f>
        <v>0</v>
      </c>
      <c r="BF277" s="158">
        <f>IF(N277="snížená",J277,0)</f>
        <v>0</v>
      </c>
      <c r="BG277" s="158">
        <f>IF(N277="zákl. přenesená",J277,0)</f>
        <v>0</v>
      </c>
      <c r="BH277" s="158">
        <f>IF(N277="sníž. přenesená",J277,0)</f>
        <v>0</v>
      </c>
      <c r="BI277" s="158">
        <f>IF(N277="nulová",J277,0)</f>
        <v>0</v>
      </c>
      <c r="BJ277" s="17" t="s">
        <v>82</v>
      </c>
      <c r="BK277" s="158">
        <f>ROUND(I277*H277,2)</f>
        <v>0</v>
      </c>
      <c r="BL277" s="17" t="s">
        <v>103</v>
      </c>
      <c r="BM277" s="17" t="s">
        <v>515</v>
      </c>
    </row>
    <row r="278" spans="2:65" s="1" customFormat="1" ht="16.5" customHeight="1">
      <c r="B278" s="146"/>
      <c r="C278" s="147" t="s">
        <v>535</v>
      </c>
      <c r="D278" s="147" t="s">
        <v>202</v>
      </c>
      <c r="E278" s="148" t="s">
        <v>1002</v>
      </c>
      <c r="F278" s="149" t="s">
        <v>1003</v>
      </c>
      <c r="G278" s="150" t="s">
        <v>486</v>
      </c>
      <c r="H278" s="151">
        <v>2</v>
      </c>
      <c r="I278" s="152"/>
      <c r="J278" s="153">
        <f>ROUND(I278*H278,2)</f>
        <v>0</v>
      </c>
      <c r="K278" s="149" t="s">
        <v>211</v>
      </c>
      <c r="L278" s="31"/>
      <c r="M278" s="154" t="s">
        <v>1</v>
      </c>
      <c r="N278" s="155" t="s">
        <v>46</v>
      </c>
      <c r="O278" s="50"/>
      <c r="P278" s="156">
        <f>O278*H278</f>
        <v>0</v>
      </c>
      <c r="Q278" s="156">
        <v>3.0269999999999998E-2</v>
      </c>
      <c r="R278" s="156">
        <f>Q278*H278</f>
        <v>6.0539999999999997E-2</v>
      </c>
      <c r="S278" s="156">
        <v>0</v>
      </c>
      <c r="T278" s="157">
        <f>S278*H278</f>
        <v>0</v>
      </c>
      <c r="AR278" s="17" t="s">
        <v>103</v>
      </c>
      <c r="AT278" s="17" t="s">
        <v>202</v>
      </c>
      <c r="AU278" s="17" t="s">
        <v>99</v>
      </c>
      <c r="AY278" s="17" t="s">
        <v>198</v>
      </c>
      <c r="BE278" s="158">
        <f>IF(N278="základní",J278,0)</f>
        <v>0</v>
      </c>
      <c r="BF278" s="158">
        <f>IF(N278="snížená",J278,0)</f>
        <v>0</v>
      </c>
      <c r="BG278" s="158">
        <f>IF(N278="zákl. přenesená",J278,0)</f>
        <v>0</v>
      </c>
      <c r="BH278" s="158">
        <f>IF(N278="sníž. přenesená",J278,0)</f>
        <v>0</v>
      </c>
      <c r="BI278" s="158">
        <f>IF(N278="nulová",J278,0)</f>
        <v>0</v>
      </c>
      <c r="BJ278" s="17" t="s">
        <v>82</v>
      </c>
      <c r="BK278" s="158">
        <f>ROUND(I278*H278,2)</f>
        <v>0</v>
      </c>
      <c r="BL278" s="17" t="s">
        <v>103</v>
      </c>
      <c r="BM278" s="17" t="s">
        <v>1004</v>
      </c>
    </row>
    <row r="279" spans="2:65" s="1" customFormat="1" ht="16.5" customHeight="1">
      <c r="B279" s="146"/>
      <c r="C279" s="147" t="s">
        <v>543</v>
      </c>
      <c r="D279" s="147" t="s">
        <v>202</v>
      </c>
      <c r="E279" s="148" t="s">
        <v>1005</v>
      </c>
      <c r="F279" s="149" t="s">
        <v>1006</v>
      </c>
      <c r="G279" s="150" t="s">
        <v>486</v>
      </c>
      <c r="H279" s="151">
        <v>11</v>
      </c>
      <c r="I279" s="152"/>
      <c r="J279" s="153">
        <f>ROUND(I279*H279,2)</f>
        <v>0</v>
      </c>
      <c r="K279" s="149" t="s">
        <v>1</v>
      </c>
      <c r="L279" s="31"/>
      <c r="M279" s="154" t="s">
        <v>1</v>
      </c>
      <c r="N279" s="155" t="s">
        <v>46</v>
      </c>
      <c r="O279" s="50"/>
      <c r="P279" s="156">
        <f>O279*H279</f>
        <v>0</v>
      </c>
      <c r="Q279" s="156">
        <v>0.27939999999999998</v>
      </c>
      <c r="R279" s="156">
        <f>Q279*H279</f>
        <v>3.0733999999999999</v>
      </c>
      <c r="S279" s="156">
        <v>0</v>
      </c>
      <c r="T279" s="157">
        <f>S279*H279</f>
        <v>0</v>
      </c>
      <c r="AR279" s="17" t="s">
        <v>103</v>
      </c>
      <c r="AT279" s="17" t="s">
        <v>202</v>
      </c>
      <c r="AU279" s="17" t="s">
        <v>99</v>
      </c>
      <c r="AY279" s="17" t="s">
        <v>198</v>
      </c>
      <c r="BE279" s="158">
        <f>IF(N279="základní",J279,0)</f>
        <v>0</v>
      </c>
      <c r="BF279" s="158">
        <f>IF(N279="snížená",J279,0)</f>
        <v>0</v>
      </c>
      <c r="BG279" s="158">
        <f>IF(N279="zákl. přenesená",J279,0)</f>
        <v>0</v>
      </c>
      <c r="BH279" s="158">
        <f>IF(N279="sníž. přenesená",J279,0)</f>
        <v>0</v>
      </c>
      <c r="BI279" s="158">
        <f>IF(N279="nulová",J279,0)</f>
        <v>0</v>
      </c>
      <c r="BJ279" s="17" t="s">
        <v>82</v>
      </c>
      <c r="BK279" s="158">
        <f>ROUND(I279*H279,2)</f>
        <v>0</v>
      </c>
      <c r="BL279" s="17" t="s">
        <v>103</v>
      </c>
      <c r="BM279" s="17" t="s">
        <v>1007</v>
      </c>
    </row>
    <row r="280" spans="2:65" s="12" customFormat="1" ht="11.25">
      <c r="B280" s="159"/>
      <c r="D280" s="160" t="s">
        <v>207</v>
      </c>
      <c r="E280" s="161" t="s">
        <v>1</v>
      </c>
      <c r="F280" s="162" t="s">
        <v>1008</v>
      </c>
      <c r="H280" s="163">
        <v>11</v>
      </c>
      <c r="I280" s="164"/>
      <c r="L280" s="159"/>
      <c r="M280" s="165"/>
      <c r="N280" s="166"/>
      <c r="O280" s="166"/>
      <c r="P280" s="166"/>
      <c r="Q280" s="166"/>
      <c r="R280" s="166"/>
      <c r="S280" s="166"/>
      <c r="T280" s="167"/>
      <c r="AT280" s="161" t="s">
        <v>207</v>
      </c>
      <c r="AU280" s="161" t="s">
        <v>99</v>
      </c>
      <c r="AV280" s="12" t="s">
        <v>84</v>
      </c>
      <c r="AW280" s="12" t="s">
        <v>36</v>
      </c>
      <c r="AX280" s="12" t="s">
        <v>82</v>
      </c>
      <c r="AY280" s="161" t="s">
        <v>198</v>
      </c>
    </row>
    <row r="281" spans="2:65" s="1" customFormat="1" ht="16.5" customHeight="1">
      <c r="B281" s="146"/>
      <c r="C281" s="191" t="s">
        <v>547</v>
      </c>
      <c r="D281" s="191" t="s">
        <v>329</v>
      </c>
      <c r="E281" s="192" t="s">
        <v>1009</v>
      </c>
      <c r="F281" s="193" t="s">
        <v>1010</v>
      </c>
      <c r="G281" s="194" t="s">
        <v>486</v>
      </c>
      <c r="H281" s="195">
        <v>11</v>
      </c>
      <c r="I281" s="196"/>
      <c r="J281" s="197">
        <f>ROUND(I281*H281,2)</f>
        <v>0</v>
      </c>
      <c r="K281" s="193" t="s">
        <v>1</v>
      </c>
      <c r="L281" s="198"/>
      <c r="M281" s="199" t="s">
        <v>1</v>
      </c>
      <c r="N281" s="200" t="s">
        <v>46</v>
      </c>
      <c r="O281" s="50"/>
      <c r="P281" s="156">
        <f>O281*H281</f>
        <v>0</v>
      </c>
      <c r="Q281" s="156">
        <v>1.3299999999999999E-2</v>
      </c>
      <c r="R281" s="156">
        <f>Q281*H281</f>
        <v>0.14629999999999999</v>
      </c>
      <c r="S281" s="156">
        <v>0</v>
      </c>
      <c r="T281" s="157">
        <f>S281*H281</f>
        <v>0</v>
      </c>
      <c r="AR281" s="17" t="s">
        <v>250</v>
      </c>
      <c r="AT281" s="17" t="s">
        <v>329</v>
      </c>
      <c r="AU281" s="17" t="s">
        <v>99</v>
      </c>
      <c r="AY281" s="17" t="s">
        <v>198</v>
      </c>
      <c r="BE281" s="158">
        <f>IF(N281="základní",J281,0)</f>
        <v>0</v>
      </c>
      <c r="BF281" s="158">
        <f>IF(N281="snížená",J281,0)</f>
        <v>0</v>
      </c>
      <c r="BG281" s="158">
        <f>IF(N281="zákl. přenesená",J281,0)</f>
        <v>0</v>
      </c>
      <c r="BH281" s="158">
        <f>IF(N281="sníž. přenesená",J281,0)</f>
        <v>0</v>
      </c>
      <c r="BI281" s="158">
        <f>IF(N281="nulová",J281,0)</f>
        <v>0</v>
      </c>
      <c r="BJ281" s="17" t="s">
        <v>82</v>
      </c>
      <c r="BK281" s="158">
        <f>ROUND(I281*H281,2)</f>
        <v>0</v>
      </c>
      <c r="BL281" s="17" t="s">
        <v>103</v>
      </c>
      <c r="BM281" s="17" t="s">
        <v>1011</v>
      </c>
    </row>
    <row r="282" spans="2:65" s="12" customFormat="1" ht="11.25">
      <c r="B282" s="159"/>
      <c r="D282" s="160" t="s">
        <v>207</v>
      </c>
      <c r="E282" s="161" t="s">
        <v>1</v>
      </c>
      <c r="F282" s="162" t="s">
        <v>1012</v>
      </c>
      <c r="H282" s="163">
        <v>11</v>
      </c>
      <c r="I282" s="164"/>
      <c r="L282" s="159"/>
      <c r="M282" s="165"/>
      <c r="N282" s="166"/>
      <c r="O282" s="166"/>
      <c r="P282" s="166"/>
      <c r="Q282" s="166"/>
      <c r="R282" s="166"/>
      <c r="S282" s="166"/>
      <c r="T282" s="167"/>
      <c r="AT282" s="161" t="s">
        <v>207</v>
      </c>
      <c r="AU282" s="161" t="s">
        <v>99</v>
      </c>
      <c r="AV282" s="12" t="s">
        <v>84</v>
      </c>
      <c r="AW282" s="12" t="s">
        <v>36</v>
      </c>
      <c r="AX282" s="12" t="s">
        <v>82</v>
      </c>
      <c r="AY282" s="161" t="s">
        <v>198</v>
      </c>
    </row>
    <row r="283" spans="2:65" s="1" customFormat="1" ht="16.5" customHeight="1">
      <c r="B283" s="146"/>
      <c r="C283" s="147" t="s">
        <v>551</v>
      </c>
      <c r="D283" s="147" t="s">
        <v>202</v>
      </c>
      <c r="E283" s="148" t="s">
        <v>517</v>
      </c>
      <c r="F283" s="149" t="s">
        <v>518</v>
      </c>
      <c r="G283" s="150" t="s">
        <v>486</v>
      </c>
      <c r="H283" s="151">
        <v>5</v>
      </c>
      <c r="I283" s="152"/>
      <c r="J283" s="153">
        <f>ROUND(I283*H283,2)</f>
        <v>0</v>
      </c>
      <c r="K283" s="149" t="s">
        <v>211</v>
      </c>
      <c r="L283" s="31"/>
      <c r="M283" s="154" t="s">
        <v>1</v>
      </c>
      <c r="N283" s="155" t="s">
        <v>46</v>
      </c>
      <c r="O283" s="50"/>
      <c r="P283" s="156">
        <f>O283*H283</f>
        <v>0</v>
      </c>
      <c r="Q283" s="156">
        <v>3.2499999999999999E-3</v>
      </c>
      <c r="R283" s="156">
        <f>Q283*H283</f>
        <v>1.6250000000000001E-2</v>
      </c>
      <c r="S283" s="156">
        <v>0</v>
      </c>
      <c r="T283" s="157">
        <f>S283*H283</f>
        <v>0</v>
      </c>
      <c r="AR283" s="17" t="s">
        <v>103</v>
      </c>
      <c r="AT283" s="17" t="s">
        <v>202</v>
      </c>
      <c r="AU283" s="17" t="s">
        <v>99</v>
      </c>
      <c r="AY283" s="17" t="s">
        <v>198</v>
      </c>
      <c r="BE283" s="158">
        <f>IF(N283="základní",J283,0)</f>
        <v>0</v>
      </c>
      <c r="BF283" s="158">
        <f>IF(N283="snížená",J283,0)</f>
        <v>0</v>
      </c>
      <c r="BG283" s="158">
        <f>IF(N283="zákl. přenesená",J283,0)</f>
        <v>0</v>
      </c>
      <c r="BH283" s="158">
        <f>IF(N283="sníž. přenesená",J283,0)</f>
        <v>0</v>
      </c>
      <c r="BI283" s="158">
        <f>IF(N283="nulová",J283,0)</f>
        <v>0</v>
      </c>
      <c r="BJ283" s="17" t="s">
        <v>82</v>
      </c>
      <c r="BK283" s="158">
        <f>ROUND(I283*H283,2)</f>
        <v>0</v>
      </c>
      <c r="BL283" s="17" t="s">
        <v>103</v>
      </c>
      <c r="BM283" s="17" t="s">
        <v>519</v>
      </c>
    </row>
    <row r="284" spans="2:65" s="12" customFormat="1" ht="11.25">
      <c r="B284" s="159"/>
      <c r="D284" s="160" t="s">
        <v>207</v>
      </c>
      <c r="E284" s="161" t="s">
        <v>1</v>
      </c>
      <c r="F284" s="162" t="s">
        <v>1013</v>
      </c>
      <c r="H284" s="163">
        <v>5</v>
      </c>
      <c r="I284" s="164"/>
      <c r="L284" s="159"/>
      <c r="M284" s="165"/>
      <c r="N284" s="166"/>
      <c r="O284" s="166"/>
      <c r="P284" s="166"/>
      <c r="Q284" s="166"/>
      <c r="R284" s="166"/>
      <c r="S284" s="166"/>
      <c r="T284" s="167"/>
      <c r="AT284" s="161" t="s">
        <v>207</v>
      </c>
      <c r="AU284" s="161" t="s">
        <v>99</v>
      </c>
      <c r="AV284" s="12" t="s">
        <v>84</v>
      </c>
      <c r="AW284" s="12" t="s">
        <v>36</v>
      </c>
      <c r="AX284" s="12" t="s">
        <v>82</v>
      </c>
      <c r="AY284" s="161" t="s">
        <v>198</v>
      </c>
    </row>
    <row r="285" spans="2:65" s="1" customFormat="1" ht="16.5" customHeight="1">
      <c r="B285" s="146"/>
      <c r="C285" s="147" t="s">
        <v>555</v>
      </c>
      <c r="D285" s="147" t="s">
        <v>202</v>
      </c>
      <c r="E285" s="148" t="s">
        <v>536</v>
      </c>
      <c r="F285" s="149" t="s">
        <v>537</v>
      </c>
      <c r="G285" s="150" t="s">
        <v>205</v>
      </c>
      <c r="H285" s="151">
        <v>6.5</v>
      </c>
      <c r="I285" s="152"/>
      <c r="J285" s="153">
        <f>ROUND(I285*H285,2)</f>
        <v>0</v>
      </c>
      <c r="K285" s="149" t="s">
        <v>211</v>
      </c>
      <c r="L285" s="31"/>
      <c r="M285" s="154" t="s">
        <v>1</v>
      </c>
      <c r="N285" s="155" t="s">
        <v>46</v>
      </c>
      <c r="O285" s="50"/>
      <c r="P285" s="156">
        <f>O285*H285</f>
        <v>0</v>
      </c>
      <c r="Q285" s="156">
        <v>2.2563399999999998</v>
      </c>
      <c r="R285" s="156">
        <f>Q285*H285</f>
        <v>14.66621</v>
      </c>
      <c r="S285" s="156">
        <v>0</v>
      </c>
      <c r="T285" s="157">
        <f>S285*H285</f>
        <v>0</v>
      </c>
      <c r="AR285" s="17" t="s">
        <v>103</v>
      </c>
      <c r="AT285" s="17" t="s">
        <v>202</v>
      </c>
      <c r="AU285" s="17" t="s">
        <v>99</v>
      </c>
      <c r="AY285" s="17" t="s">
        <v>198</v>
      </c>
      <c r="BE285" s="158">
        <f>IF(N285="základní",J285,0)</f>
        <v>0</v>
      </c>
      <c r="BF285" s="158">
        <f>IF(N285="snížená",J285,0)</f>
        <v>0</v>
      </c>
      <c r="BG285" s="158">
        <f>IF(N285="zákl. přenesená",J285,0)</f>
        <v>0</v>
      </c>
      <c r="BH285" s="158">
        <f>IF(N285="sníž. přenesená",J285,0)</f>
        <v>0</v>
      </c>
      <c r="BI285" s="158">
        <f>IF(N285="nulová",J285,0)</f>
        <v>0</v>
      </c>
      <c r="BJ285" s="17" t="s">
        <v>82</v>
      </c>
      <c r="BK285" s="158">
        <f>ROUND(I285*H285,2)</f>
        <v>0</v>
      </c>
      <c r="BL285" s="17" t="s">
        <v>103</v>
      </c>
      <c r="BM285" s="17" t="s">
        <v>538</v>
      </c>
    </row>
    <row r="286" spans="2:65" s="13" customFormat="1" ht="11.25">
      <c r="B286" s="168"/>
      <c r="D286" s="160" t="s">
        <v>207</v>
      </c>
      <c r="E286" s="169" t="s">
        <v>1</v>
      </c>
      <c r="F286" s="170" t="s">
        <v>539</v>
      </c>
      <c r="H286" s="169" t="s">
        <v>1</v>
      </c>
      <c r="I286" s="171"/>
      <c r="L286" s="168"/>
      <c r="M286" s="172"/>
      <c r="N286" s="173"/>
      <c r="O286" s="173"/>
      <c r="P286" s="173"/>
      <c r="Q286" s="173"/>
      <c r="R286" s="173"/>
      <c r="S286" s="173"/>
      <c r="T286" s="174"/>
      <c r="AT286" s="169" t="s">
        <v>207</v>
      </c>
      <c r="AU286" s="169" t="s">
        <v>99</v>
      </c>
      <c r="AV286" s="13" t="s">
        <v>82</v>
      </c>
      <c r="AW286" s="13" t="s">
        <v>36</v>
      </c>
      <c r="AX286" s="13" t="s">
        <v>75</v>
      </c>
      <c r="AY286" s="169" t="s">
        <v>198</v>
      </c>
    </row>
    <row r="287" spans="2:65" s="12" customFormat="1" ht="11.25">
      <c r="B287" s="159"/>
      <c r="D287" s="160" t="s">
        <v>207</v>
      </c>
      <c r="E287" s="161" t="s">
        <v>1</v>
      </c>
      <c r="F287" s="162" t="s">
        <v>1014</v>
      </c>
      <c r="H287" s="163">
        <v>6.5</v>
      </c>
      <c r="I287" s="164"/>
      <c r="L287" s="159"/>
      <c r="M287" s="165"/>
      <c r="N287" s="166"/>
      <c r="O287" s="166"/>
      <c r="P287" s="166"/>
      <c r="Q287" s="166"/>
      <c r="R287" s="166"/>
      <c r="S287" s="166"/>
      <c r="T287" s="167"/>
      <c r="AT287" s="161" t="s">
        <v>207</v>
      </c>
      <c r="AU287" s="161" t="s">
        <v>99</v>
      </c>
      <c r="AV287" s="12" t="s">
        <v>84</v>
      </c>
      <c r="AW287" s="12" t="s">
        <v>36</v>
      </c>
      <c r="AX287" s="12" t="s">
        <v>82</v>
      </c>
      <c r="AY287" s="161" t="s">
        <v>198</v>
      </c>
    </row>
    <row r="288" spans="2:65" s="11" customFormat="1" ht="20.85" customHeight="1">
      <c r="B288" s="133"/>
      <c r="D288" s="134" t="s">
        <v>74</v>
      </c>
      <c r="E288" s="144" t="s">
        <v>541</v>
      </c>
      <c r="F288" s="144" t="s">
        <v>542</v>
      </c>
      <c r="I288" s="136"/>
      <c r="J288" s="145">
        <f>BK288</f>
        <v>0</v>
      </c>
      <c r="L288" s="133"/>
      <c r="M288" s="138"/>
      <c r="N288" s="139"/>
      <c r="O288" s="139"/>
      <c r="P288" s="140">
        <f>SUM(P289:P296)</f>
        <v>0</v>
      </c>
      <c r="Q288" s="139"/>
      <c r="R288" s="140">
        <f>SUM(R289:R296)</f>
        <v>11.762919999999999</v>
      </c>
      <c r="S288" s="139"/>
      <c r="T288" s="141">
        <f>SUM(T289:T296)</f>
        <v>0</v>
      </c>
      <c r="AR288" s="134" t="s">
        <v>82</v>
      </c>
      <c r="AT288" s="142" t="s">
        <v>74</v>
      </c>
      <c r="AU288" s="142" t="s">
        <v>84</v>
      </c>
      <c r="AY288" s="134" t="s">
        <v>198</v>
      </c>
      <c r="BK288" s="143">
        <f>SUM(BK289:BK296)</f>
        <v>0</v>
      </c>
    </row>
    <row r="289" spans="2:65" s="1" customFormat="1" ht="16.5" customHeight="1">
      <c r="B289" s="146"/>
      <c r="C289" s="147" t="s">
        <v>559</v>
      </c>
      <c r="D289" s="147" t="s">
        <v>202</v>
      </c>
      <c r="E289" s="148" t="s">
        <v>544</v>
      </c>
      <c r="F289" s="149" t="s">
        <v>545</v>
      </c>
      <c r="G289" s="150" t="s">
        <v>486</v>
      </c>
      <c r="H289" s="151">
        <v>13</v>
      </c>
      <c r="I289" s="152"/>
      <c r="J289" s="153">
        <f t="shared" ref="J289:J296" si="0">ROUND(I289*H289,2)</f>
        <v>0</v>
      </c>
      <c r="K289" s="149" t="s">
        <v>211</v>
      </c>
      <c r="L289" s="31"/>
      <c r="M289" s="154" t="s">
        <v>1</v>
      </c>
      <c r="N289" s="155" t="s">
        <v>46</v>
      </c>
      <c r="O289" s="50"/>
      <c r="P289" s="156">
        <f t="shared" ref="P289:P296" si="1">O289*H289</f>
        <v>0</v>
      </c>
      <c r="Q289" s="156">
        <v>0.34089999999999998</v>
      </c>
      <c r="R289" s="156">
        <f t="shared" ref="R289:R296" si="2">Q289*H289</f>
        <v>4.4316999999999993</v>
      </c>
      <c r="S289" s="156">
        <v>0</v>
      </c>
      <c r="T289" s="157">
        <f t="shared" ref="T289:T296" si="3">S289*H289</f>
        <v>0</v>
      </c>
      <c r="AR289" s="17" t="s">
        <v>103</v>
      </c>
      <c r="AT289" s="17" t="s">
        <v>202</v>
      </c>
      <c r="AU289" s="17" t="s">
        <v>99</v>
      </c>
      <c r="AY289" s="17" t="s">
        <v>198</v>
      </c>
      <c r="BE289" s="158">
        <f t="shared" ref="BE289:BE296" si="4">IF(N289="základní",J289,0)</f>
        <v>0</v>
      </c>
      <c r="BF289" s="158">
        <f t="shared" ref="BF289:BF296" si="5">IF(N289="snížená",J289,0)</f>
        <v>0</v>
      </c>
      <c r="BG289" s="158">
        <f t="shared" ref="BG289:BG296" si="6">IF(N289="zákl. přenesená",J289,0)</f>
        <v>0</v>
      </c>
      <c r="BH289" s="158">
        <f t="shared" ref="BH289:BH296" si="7">IF(N289="sníž. přenesená",J289,0)</f>
        <v>0</v>
      </c>
      <c r="BI289" s="158">
        <f t="shared" ref="BI289:BI296" si="8">IF(N289="nulová",J289,0)</f>
        <v>0</v>
      </c>
      <c r="BJ289" s="17" t="s">
        <v>82</v>
      </c>
      <c r="BK289" s="158">
        <f t="shared" ref="BK289:BK296" si="9">ROUND(I289*H289,2)</f>
        <v>0</v>
      </c>
      <c r="BL289" s="17" t="s">
        <v>103</v>
      </c>
      <c r="BM289" s="17" t="s">
        <v>546</v>
      </c>
    </row>
    <row r="290" spans="2:65" s="1" customFormat="1" ht="16.5" customHeight="1">
      <c r="B290" s="146"/>
      <c r="C290" s="191" t="s">
        <v>563</v>
      </c>
      <c r="D290" s="191" t="s">
        <v>329</v>
      </c>
      <c r="E290" s="192" t="s">
        <v>548</v>
      </c>
      <c r="F290" s="193" t="s">
        <v>549</v>
      </c>
      <c r="G290" s="194" t="s">
        <v>486</v>
      </c>
      <c r="H290" s="195">
        <v>13</v>
      </c>
      <c r="I290" s="196"/>
      <c r="J290" s="197">
        <f t="shared" si="0"/>
        <v>0</v>
      </c>
      <c r="K290" s="193" t="s">
        <v>211</v>
      </c>
      <c r="L290" s="198"/>
      <c r="M290" s="199" t="s">
        <v>1</v>
      </c>
      <c r="N290" s="200" t="s">
        <v>46</v>
      </c>
      <c r="O290" s="50"/>
      <c r="P290" s="156">
        <f t="shared" si="1"/>
        <v>0</v>
      </c>
      <c r="Q290" s="156">
        <v>2.7E-2</v>
      </c>
      <c r="R290" s="156">
        <f t="shared" si="2"/>
        <v>0.35099999999999998</v>
      </c>
      <c r="S290" s="156">
        <v>0</v>
      </c>
      <c r="T290" s="157">
        <f t="shared" si="3"/>
        <v>0</v>
      </c>
      <c r="AR290" s="17" t="s">
        <v>250</v>
      </c>
      <c r="AT290" s="17" t="s">
        <v>329</v>
      </c>
      <c r="AU290" s="17" t="s">
        <v>99</v>
      </c>
      <c r="AY290" s="17" t="s">
        <v>198</v>
      </c>
      <c r="BE290" s="158">
        <f t="shared" si="4"/>
        <v>0</v>
      </c>
      <c r="BF290" s="158">
        <f t="shared" si="5"/>
        <v>0</v>
      </c>
      <c r="BG290" s="158">
        <f t="shared" si="6"/>
        <v>0</v>
      </c>
      <c r="BH290" s="158">
        <f t="shared" si="7"/>
        <v>0</v>
      </c>
      <c r="BI290" s="158">
        <f t="shared" si="8"/>
        <v>0</v>
      </c>
      <c r="BJ290" s="17" t="s">
        <v>82</v>
      </c>
      <c r="BK290" s="158">
        <f t="shared" si="9"/>
        <v>0</v>
      </c>
      <c r="BL290" s="17" t="s">
        <v>103</v>
      </c>
      <c r="BM290" s="17" t="s">
        <v>550</v>
      </c>
    </row>
    <row r="291" spans="2:65" s="1" customFormat="1" ht="16.5" customHeight="1">
      <c r="B291" s="146"/>
      <c r="C291" s="191" t="s">
        <v>567</v>
      </c>
      <c r="D291" s="191" t="s">
        <v>329</v>
      </c>
      <c r="E291" s="192" t="s">
        <v>552</v>
      </c>
      <c r="F291" s="193" t="s">
        <v>553</v>
      </c>
      <c r="G291" s="194" t="s">
        <v>486</v>
      </c>
      <c r="H291" s="195">
        <v>13</v>
      </c>
      <c r="I291" s="196"/>
      <c r="J291" s="197">
        <f t="shared" si="0"/>
        <v>0</v>
      </c>
      <c r="K291" s="193" t="s">
        <v>211</v>
      </c>
      <c r="L291" s="198"/>
      <c r="M291" s="199" t="s">
        <v>1</v>
      </c>
      <c r="N291" s="200" t="s">
        <v>46</v>
      </c>
      <c r="O291" s="50"/>
      <c r="P291" s="156">
        <f t="shared" si="1"/>
        <v>0</v>
      </c>
      <c r="Q291" s="156">
        <v>6.0000000000000001E-3</v>
      </c>
      <c r="R291" s="156">
        <f t="shared" si="2"/>
        <v>7.8E-2</v>
      </c>
      <c r="S291" s="156">
        <v>0</v>
      </c>
      <c r="T291" s="157">
        <f t="shared" si="3"/>
        <v>0</v>
      </c>
      <c r="AR291" s="17" t="s">
        <v>250</v>
      </c>
      <c r="AT291" s="17" t="s">
        <v>329</v>
      </c>
      <c r="AU291" s="17" t="s">
        <v>99</v>
      </c>
      <c r="AY291" s="17" t="s">
        <v>198</v>
      </c>
      <c r="BE291" s="158">
        <f t="shared" si="4"/>
        <v>0</v>
      </c>
      <c r="BF291" s="158">
        <f t="shared" si="5"/>
        <v>0</v>
      </c>
      <c r="BG291" s="158">
        <f t="shared" si="6"/>
        <v>0</v>
      </c>
      <c r="BH291" s="158">
        <f t="shared" si="7"/>
        <v>0</v>
      </c>
      <c r="BI291" s="158">
        <f t="shared" si="8"/>
        <v>0</v>
      </c>
      <c r="BJ291" s="17" t="s">
        <v>82</v>
      </c>
      <c r="BK291" s="158">
        <f t="shared" si="9"/>
        <v>0</v>
      </c>
      <c r="BL291" s="17" t="s">
        <v>103</v>
      </c>
      <c r="BM291" s="17" t="s">
        <v>554</v>
      </c>
    </row>
    <row r="292" spans="2:65" s="1" customFormat="1" ht="16.5" customHeight="1">
      <c r="B292" s="146"/>
      <c r="C292" s="191" t="s">
        <v>571</v>
      </c>
      <c r="D292" s="191" t="s">
        <v>329</v>
      </c>
      <c r="E292" s="192" t="s">
        <v>556</v>
      </c>
      <c r="F292" s="193" t="s">
        <v>557</v>
      </c>
      <c r="G292" s="194" t="s">
        <v>486</v>
      </c>
      <c r="H292" s="195">
        <v>13</v>
      </c>
      <c r="I292" s="196"/>
      <c r="J292" s="197">
        <f t="shared" si="0"/>
        <v>0</v>
      </c>
      <c r="K292" s="193" t="s">
        <v>211</v>
      </c>
      <c r="L292" s="198"/>
      <c r="M292" s="199" t="s">
        <v>1</v>
      </c>
      <c r="N292" s="200" t="s">
        <v>46</v>
      </c>
      <c r="O292" s="50"/>
      <c r="P292" s="156">
        <f t="shared" si="1"/>
        <v>0</v>
      </c>
      <c r="Q292" s="156">
        <v>0.111</v>
      </c>
      <c r="R292" s="156">
        <f t="shared" si="2"/>
        <v>1.4430000000000001</v>
      </c>
      <c r="S292" s="156">
        <v>0</v>
      </c>
      <c r="T292" s="157">
        <f t="shared" si="3"/>
        <v>0</v>
      </c>
      <c r="AR292" s="17" t="s">
        <v>250</v>
      </c>
      <c r="AT292" s="17" t="s">
        <v>329</v>
      </c>
      <c r="AU292" s="17" t="s">
        <v>99</v>
      </c>
      <c r="AY292" s="17" t="s">
        <v>198</v>
      </c>
      <c r="BE292" s="158">
        <f t="shared" si="4"/>
        <v>0</v>
      </c>
      <c r="BF292" s="158">
        <f t="shared" si="5"/>
        <v>0</v>
      </c>
      <c r="BG292" s="158">
        <f t="shared" si="6"/>
        <v>0</v>
      </c>
      <c r="BH292" s="158">
        <f t="shared" si="7"/>
        <v>0</v>
      </c>
      <c r="BI292" s="158">
        <f t="shared" si="8"/>
        <v>0</v>
      </c>
      <c r="BJ292" s="17" t="s">
        <v>82</v>
      </c>
      <c r="BK292" s="158">
        <f t="shared" si="9"/>
        <v>0</v>
      </c>
      <c r="BL292" s="17" t="s">
        <v>103</v>
      </c>
      <c r="BM292" s="17" t="s">
        <v>558</v>
      </c>
    </row>
    <row r="293" spans="2:65" s="1" customFormat="1" ht="16.5" customHeight="1">
      <c r="B293" s="146"/>
      <c r="C293" s="191" t="s">
        <v>577</v>
      </c>
      <c r="D293" s="191" t="s">
        <v>329</v>
      </c>
      <c r="E293" s="192" t="s">
        <v>560</v>
      </c>
      <c r="F293" s="193" t="s">
        <v>561</v>
      </c>
      <c r="G293" s="194" t="s">
        <v>486</v>
      </c>
      <c r="H293" s="195">
        <v>13</v>
      </c>
      <c r="I293" s="196"/>
      <c r="J293" s="197">
        <f t="shared" si="0"/>
        <v>0</v>
      </c>
      <c r="K293" s="193" t="s">
        <v>211</v>
      </c>
      <c r="L293" s="198"/>
      <c r="M293" s="199" t="s">
        <v>1</v>
      </c>
      <c r="N293" s="200" t="s">
        <v>46</v>
      </c>
      <c r="O293" s="50"/>
      <c r="P293" s="156">
        <f t="shared" si="1"/>
        <v>0</v>
      </c>
      <c r="Q293" s="156">
        <v>0.08</v>
      </c>
      <c r="R293" s="156">
        <f t="shared" si="2"/>
        <v>1.04</v>
      </c>
      <c r="S293" s="156">
        <v>0</v>
      </c>
      <c r="T293" s="157">
        <f t="shared" si="3"/>
        <v>0</v>
      </c>
      <c r="AR293" s="17" t="s">
        <v>250</v>
      </c>
      <c r="AT293" s="17" t="s">
        <v>329</v>
      </c>
      <c r="AU293" s="17" t="s">
        <v>99</v>
      </c>
      <c r="AY293" s="17" t="s">
        <v>198</v>
      </c>
      <c r="BE293" s="158">
        <f t="shared" si="4"/>
        <v>0</v>
      </c>
      <c r="BF293" s="158">
        <f t="shared" si="5"/>
        <v>0</v>
      </c>
      <c r="BG293" s="158">
        <f t="shared" si="6"/>
        <v>0</v>
      </c>
      <c r="BH293" s="158">
        <f t="shared" si="7"/>
        <v>0</v>
      </c>
      <c r="BI293" s="158">
        <f t="shared" si="8"/>
        <v>0</v>
      </c>
      <c r="BJ293" s="17" t="s">
        <v>82</v>
      </c>
      <c r="BK293" s="158">
        <f t="shared" si="9"/>
        <v>0</v>
      </c>
      <c r="BL293" s="17" t="s">
        <v>103</v>
      </c>
      <c r="BM293" s="17" t="s">
        <v>562</v>
      </c>
    </row>
    <row r="294" spans="2:65" s="1" customFormat="1" ht="16.5" customHeight="1">
      <c r="B294" s="146"/>
      <c r="C294" s="191" t="s">
        <v>583</v>
      </c>
      <c r="D294" s="191" t="s">
        <v>329</v>
      </c>
      <c r="E294" s="192" t="s">
        <v>564</v>
      </c>
      <c r="F294" s="193" t="s">
        <v>565</v>
      </c>
      <c r="G294" s="194" t="s">
        <v>486</v>
      </c>
      <c r="H294" s="195">
        <v>13</v>
      </c>
      <c r="I294" s="196"/>
      <c r="J294" s="197">
        <f t="shared" si="0"/>
        <v>0</v>
      </c>
      <c r="K294" s="193" t="s">
        <v>211</v>
      </c>
      <c r="L294" s="198"/>
      <c r="M294" s="199" t="s">
        <v>1</v>
      </c>
      <c r="N294" s="200" t="s">
        <v>46</v>
      </c>
      <c r="O294" s="50"/>
      <c r="P294" s="156">
        <f t="shared" si="1"/>
        <v>0</v>
      </c>
      <c r="Q294" s="156">
        <v>7.1999999999999995E-2</v>
      </c>
      <c r="R294" s="156">
        <f t="shared" si="2"/>
        <v>0.93599999999999994</v>
      </c>
      <c r="S294" s="156">
        <v>0</v>
      </c>
      <c r="T294" s="157">
        <f t="shared" si="3"/>
        <v>0</v>
      </c>
      <c r="AR294" s="17" t="s">
        <v>250</v>
      </c>
      <c r="AT294" s="17" t="s">
        <v>329</v>
      </c>
      <c r="AU294" s="17" t="s">
        <v>99</v>
      </c>
      <c r="AY294" s="17" t="s">
        <v>198</v>
      </c>
      <c r="BE294" s="158">
        <f t="shared" si="4"/>
        <v>0</v>
      </c>
      <c r="BF294" s="158">
        <f t="shared" si="5"/>
        <v>0</v>
      </c>
      <c r="BG294" s="158">
        <f t="shared" si="6"/>
        <v>0</v>
      </c>
      <c r="BH294" s="158">
        <f t="shared" si="7"/>
        <v>0</v>
      </c>
      <c r="BI294" s="158">
        <f t="shared" si="8"/>
        <v>0</v>
      </c>
      <c r="BJ294" s="17" t="s">
        <v>82</v>
      </c>
      <c r="BK294" s="158">
        <f t="shared" si="9"/>
        <v>0</v>
      </c>
      <c r="BL294" s="17" t="s">
        <v>103</v>
      </c>
      <c r="BM294" s="17" t="s">
        <v>566</v>
      </c>
    </row>
    <row r="295" spans="2:65" s="1" customFormat="1" ht="16.5" customHeight="1">
      <c r="B295" s="146"/>
      <c r="C295" s="147" t="s">
        <v>588</v>
      </c>
      <c r="D295" s="147" t="s">
        <v>202</v>
      </c>
      <c r="E295" s="148" t="s">
        <v>568</v>
      </c>
      <c r="F295" s="149" t="s">
        <v>569</v>
      </c>
      <c r="G295" s="150" t="s">
        <v>486</v>
      </c>
      <c r="H295" s="151">
        <v>13</v>
      </c>
      <c r="I295" s="152"/>
      <c r="J295" s="153">
        <f t="shared" si="0"/>
        <v>0</v>
      </c>
      <c r="K295" s="149" t="s">
        <v>211</v>
      </c>
      <c r="L295" s="31"/>
      <c r="M295" s="154" t="s">
        <v>1</v>
      </c>
      <c r="N295" s="155" t="s">
        <v>46</v>
      </c>
      <c r="O295" s="50"/>
      <c r="P295" s="156">
        <f t="shared" si="1"/>
        <v>0</v>
      </c>
      <c r="Q295" s="156">
        <v>0.21734000000000001</v>
      </c>
      <c r="R295" s="156">
        <f t="shared" si="2"/>
        <v>2.8254200000000003</v>
      </c>
      <c r="S295" s="156">
        <v>0</v>
      </c>
      <c r="T295" s="157">
        <f t="shared" si="3"/>
        <v>0</v>
      </c>
      <c r="AR295" s="17" t="s">
        <v>103</v>
      </c>
      <c r="AT295" s="17" t="s">
        <v>202</v>
      </c>
      <c r="AU295" s="17" t="s">
        <v>99</v>
      </c>
      <c r="AY295" s="17" t="s">
        <v>198</v>
      </c>
      <c r="BE295" s="158">
        <f t="shared" si="4"/>
        <v>0</v>
      </c>
      <c r="BF295" s="158">
        <f t="shared" si="5"/>
        <v>0</v>
      </c>
      <c r="BG295" s="158">
        <f t="shared" si="6"/>
        <v>0</v>
      </c>
      <c r="BH295" s="158">
        <f t="shared" si="7"/>
        <v>0</v>
      </c>
      <c r="BI295" s="158">
        <f t="shared" si="8"/>
        <v>0</v>
      </c>
      <c r="BJ295" s="17" t="s">
        <v>82</v>
      </c>
      <c r="BK295" s="158">
        <f t="shared" si="9"/>
        <v>0</v>
      </c>
      <c r="BL295" s="17" t="s">
        <v>103</v>
      </c>
      <c r="BM295" s="17" t="s">
        <v>570</v>
      </c>
    </row>
    <row r="296" spans="2:65" s="1" customFormat="1" ht="16.5" customHeight="1">
      <c r="B296" s="146"/>
      <c r="C296" s="191" t="s">
        <v>594</v>
      </c>
      <c r="D296" s="191" t="s">
        <v>329</v>
      </c>
      <c r="E296" s="192" t="s">
        <v>572</v>
      </c>
      <c r="F296" s="193" t="s">
        <v>573</v>
      </c>
      <c r="G296" s="194" t="s">
        <v>486</v>
      </c>
      <c r="H296" s="195">
        <v>13</v>
      </c>
      <c r="I296" s="196"/>
      <c r="J296" s="197">
        <f t="shared" si="0"/>
        <v>0</v>
      </c>
      <c r="K296" s="193" t="s">
        <v>211</v>
      </c>
      <c r="L296" s="198"/>
      <c r="M296" s="199" t="s">
        <v>1</v>
      </c>
      <c r="N296" s="200" t="s">
        <v>46</v>
      </c>
      <c r="O296" s="50"/>
      <c r="P296" s="156">
        <f t="shared" si="1"/>
        <v>0</v>
      </c>
      <c r="Q296" s="156">
        <v>5.0599999999999999E-2</v>
      </c>
      <c r="R296" s="156">
        <f t="shared" si="2"/>
        <v>0.65779999999999994</v>
      </c>
      <c r="S296" s="156">
        <v>0</v>
      </c>
      <c r="T296" s="157">
        <f t="shared" si="3"/>
        <v>0</v>
      </c>
      <c r="AR296" s="17" t="s">
        <v>250</v>
      </c>
      <c r="AT296" s="17" t="s">
        <v>329</v>
      </c>
      <c r="AU296" s="17" t="s">
        <v>99</v>
      </c>
      <c r="AY296" s="17" t="s">
        <v>198</v>
      </c>
      <c r="BE296" s="158">
        <f t="shared" si="4"/>
        <v>0</v>
      </c>
      <c r="BF296" s="158">
        <f t="shared" si="5"/>
        <v>0</v>
      </c>
      <c r="BG296" s="158">
        <f t="shared" si="6"/>
        <v>0</v>
      </c>
      <c r="BH296" s="158">
        <f t="shared" si="7"/>
        <v>0</v>
      </c>
      <c r="BI296" s="158">
        <f t="shared" si="8"/>
        <v>0</v>
      </c>
      <c r="BJ296" s="17" t="s">
        <v>82</v>
      </c>
      <c r="BK296" s="158">
        <f t="shared" si="9"/>
        <v>0</v>
      </c>
      <c r="BL296" s="17" t="s">
        <v>103</v>
      </c>
      <c r="BM296" s="17" t="s">
        <v>574</v>
      </c>
    </row>
    <row r="297" spans="2:65" s="11" customFormat="1" ht="20.85" customHeight="1">
      <c r="B297" s="133"/>
      <c r="D297" s="134" t="s">
        <v>74</v>
      </c>
      <c r="E297" s="144" t="s">
        <v>575</v>
      </c>
      <c r="F297" s="144" t="s">
        <v>576</v>
      </c>
      <c r="I297" s="136"/>
      <c r="J297" s="145">
        <f>BK297</f>
        <v>0</v>
      </c>
      <c r="L297" s="133"/>
      <c r="M297" s="138"/>
      <c r="N297" s="139"/>
      <c r="O297" s="139"/>
      <c r="P297" s="140">
        <f>SUM(P298:P315)</f>
        <v>0</v>
      </c>
      <c r="Q297" s="139"/>
      <c r="R297" s="140">
        <f>SUM(R298:R315)</f>
        <v>675.37054250000006</v>
      </c>
      <c r="S297" s="139"/>
      <c r="T297" s="141">
        <f>SUM(T298:T315)</f>
        <v>0</v>
      </c>
      <c r="AR297" s="134" t="s">
        <v>82</v>
      </c>
      <c r="AT297" s="142" t="s">
        <v>74</v>
      </c>
      <c r="AU297" s="142" t="s">
        <v>84</v>
      </c>
      <c r="AY297" s="134" t="s">
        <v>198</v>
      </c>
      <c r="BK297" s="143">
        <f>SUM(BK298:BK315)</f>
        <v>0</v>
      </c>
    </row>
    <row r="298" spans="2:65" s="1" customFormat="1" ht="16.5" customHeight="1">
      <c r="B298" s="146"/>
      <c r="C298" s="147" t="s">
        <v>600</v>
      </c>
      <c r="D298" s="147" t="s">
        <v>202</v>
      </c>
      <c r="E298" s="148" t="s">
        <v>578</v>
      </c>
      <c r="F298" s="149" t="s">
        <v>579</v>
      </c>
      <c r="G298" s="150" t="s">
        <v>205</v>
      </c>
      <c r="H298" s="151">
        <v>33</v>
      </c>
      <c r="I298" s="152"/>
      <c r="J298" s="153">
        <f>ROUND(I298*H298,2)</f>
        <v>0</v>
      </c>
      <c r="K298" s="149" t="s">
        <v>211</v>
      </c>
      <c r="L298" s="31"/>
      <c r="M298" s="154" t="s">
        <v>1</v>
      </c>
      <c r="N298" s="155" t="s">
        <v>46</v>
      </c>
      <c r="O298" s="50"/>
      <c r="P298" s="156">
        <f>O298*H298</f>
        <v>0</v>
      </c>
      <c r="Q298" s="156">
        <v>1.9205000000000001</v>
      </c>
      <c r="R298" s="156">
        <f>Q298*H298</f>
        <v>63.3765</v>
      </c>
      <c r="S298" s="156">
        <v>0</v>
      </c>
      <c r="T298" s="157">
        <f>S298*H298</f>
        <v>0</v>
      </c>
      <c r="AR298" s="17" t="s">
        <v>103</v>
      </c>
      <c r="AT298" s="17" t="s">
        <v>202</v>
      </c>
      <c r="AU298" s="17" t="s">
        <v>99</v>
      </c>
      <c r="AY298" s="17" t="s">
        <v>198</v>
      </c>
      <c r="BE298" s="158">
        <f>IF(N298="základní",J298,0)</f>
        <v>0</v>
      </c>
      <c r="BF298" s="158">
        <f>IF(N298="snížená",J298,0)</f>
        <v>0</v>
      </c>
      <c r="BG298" s="158">
        <f>IF(N298="zákl. přenesená",J298,0)</f>
        <v>0</v>
      </c>
      <c r="BH298" s="158">
        <f>IF(N298="sníž. přenesená",J298,0)</f>
        <v>0</v>
      </c>
      <c r="BI298" s="158">
        <f>IF(N298="nulová",J298,0)</f>
        <v>0</v>
      </c>
      <c r="BJ298" s="17" t="s">
        <v>82</v>
      </c>
      <c r="BK298" s="158">
        <f>ROUND(I298*H298,2)</f>
        <v>0</v>
      </c>
      <c r="BL298" s="17" t="s">
        <v>103</v>
      </c>
      <c r="BM298" s="17" t="s">
        <v>580</v>
      </c>
    </row>
    <row r="299" spans="2:65" s="13" customFormat="1" ht="11.25">
      <c r="B299" s="168"/>
      <c r="D299" s="160" t="s">
        <v>207</v>
      </c>
      <c r="E299" s="169" t="s">
        <v>1</v>
      </c>
      <c r="F299" s="170" t="s">
        <v>581</v>
      </c>
      <c r="H299" s="169" t="s">
        <v>1</v>
      </c>
      <c r="I299" s="171"/>
      <c r="L299" s="168"/>
      <c r="M299" s="172"/>
      <c r="N299" s="173"/>
      <c r="O299" s="173"/>
      <c r="P299" s="173"/>
      <c r="Q299" s="173"/>
      <c r="R299" s="173"/>
      <c r="S299" s="173"/>
      <c r="T299" s="174"/>
      <c r="AT299" s="169" t="s">
        <v>207</v>
      </c>
      <c r="AU299" s="169" t="s">
        <v>99</v>
      </c>
      <c r="AV299" s="13" t="s">
        <v>82</v>
      </c>
      <c r="AW299" s="13" t="s">
        <v>36</v>
      </c>
      <c r="AX299" s="13" t="s">
        <v>75</v>
      </c>
      <c r="AY299" s="169" t="s">
        <v>198</v>
      </c>
    </row>
    <row r="300" spans="2:65" s="12" customFormat="1" ht="11.25">
      <c r="B300" s="159"/>
      <c r="D300" s="160" t="s">
        <v>207</v>
      </c>
      <c r="E300" s="161" t="s">
        <v>1</v>
      </c>
      <c r="F300" s="162" t="s">
        <v>1015</v>
      </c>
      <c r="H300" s="163">
        <v>33</v>
      </c>
      <c r="I300" s="164"/>
      <c r="L300" s="159"/>
      <c r="M300" s="165"/>
      <c r="N300" s="166"/>
      <c r="O300" s="166"/>
      <c r="P300" s="166"/>
      <c r="Q300" s="166"/>
      <c r="R300" s="166"/>
      <c r="S300" s="166"/>
      <c r="T300" s="167"/>
      <c r="AT300" s="161" t="s">
        <v>207</v>
      </c>
      <c r="AU300" s="161" t="s">
        <v>99</v>
      </c>
      <c r="AV300" s="12" t="s">
        <v>84</v>
      </c>
      <c r="AW300" s="12" t="s">
        <v>36</v>
      </c>
      <c r="AX300" s="12" t="s">
        <v>82</v>
      </c>
      <c r="AY300" s="161" t="s">
        <v>198</v>
      </c>
    </row>
    <row r="301" spans="2:65" s="1" customFormat="1" ht="16.5" customHeight="1">
      <c r="B301" s="146"/>
      <c r="C301" s="147" t="s">
        <v>607</v>
      </c>
      <c r="D301" s="147" t="s">
        <v>202</v>
      </c>
      <c r="E301" s="148" t="s">
        <v>584</v>
      </c>
      <c r="F301" s="149" t="s">
        <v>585</v>
      </c>
      <c r="G301" s="150" t="s">
        <v>499</v>
      </c>
      <c r="H301" s="151">
        <v>1100</v>
      </c>
      <c r="I301" s="152"/>
      <c r="J301" s="153">
        <f>ROUND(I301*H301,2)</f>
        <v>0</v>
      </c>
      <c r="K301" s="149" t="s">
        <v>211</v>
      </c>
      <c r="L301" s="31"/>
      <c r="M301" s="154" t="s">
        <v>1</v>
      </c>
      <c r="N301" s="155" t="s">
        <v>46</v>
      </c>
      <c r="O301" s="50"/>
      <c r="P301" s="156">
        <f>O301*H301</f>
        <v>0</v>
      </c>
      <c r="Q301" s="156">
        <v>7.2999999999999996E-4</v>
      </c>
      <c r="R301" s="156">
        <f>Q301*H301</f>
        <v>0.80299999999999994</v>
      </c>
      <c r="S301" s="156">
        <v>0</v>
      </c>
      <c r="T301" s="157">
        <f>S301*H301</f>
        <v>0</v>
      </c>
      <c r="AR301" s="17" t="s">
        <v>103</v>
      </c>
      <c r="AT301" s="17" t="s">
        <v>202</v>
      </c>
      <c r="AU301" s="17" t="s">
        <v>99</v>
      </c>
      <c r="AY301" s="17" t="s">
        <v>198</v>
      </c>
      <c r="BE301" s="158">
        <f>IF(N301="základní",J301,0)</f>
        <v>0</v>
      </c>
      <c r="BF301" s="158">
        <f>IF(N301="snížená",J301,0)</f>
        <v>0</v>
      </c>
      <c r="BG301" s="158">
        <f>IF(N301="zákl. přenesená",J301,0)</f>
        <v>0</v>
      </c>
      <c r="BH301" s="158">
        <f>IF(N301="sníž. přenesená",J301,0)</f>
        <v>0</v>
      </c>
      <c r="BI301" s="158">
        <f>IF(N301="nulová",J301,0)</f>
        <v>0</v>
      </c>
      <c r="BJ301" s="17" t="s">
        <v>82</v>
      </c>
      <c r="BK301" s="158">
        <f>ROUND(I301*H301,2)</f>
        <v>0</v>
      </c>
      <c r="BL301" s="17" t="s">
        <v>103</v>
      </c>
      <c r="BM301" s="17" t="s">
        <v>586</v>
      </c>
    </row>
    <row r="302" spans="2:65" s="12" customFormat="1" ht="11.25">
      <c r="B302" s="159"/>
      <c r="D302" s="160" t="s">
        <v>207</v>
      </c>
      <c r="E302" s="161" t="s">
        <v>1</v>
      </c>
      <c r="F302" s="162" t="s">
        <v>1016</v>
      </c>
      <c r="H302" s="163">
        <v>1100</v>
      </c>
      <c r="I302" s="164"/>
      <c r="L302" s="159"/>
      <c r="M302" s="165"/>
      <c r="N302" s="166"/>
      <c r="O302" s="166"/>
      <c r="P302" s="166"/>
      <c r="Q302" s="166"/>
      <c r="R302" s="166"/>
      <c r="S302" s="166"/>
      <c r="T302" s="167"/>
      <c r="AT302" s="161" t="s">
        <v>207</v>
      </c>
      <c r="AU302" s="161" t="s">
        <v>99</v>
      </c>
      <c r="AV302" s="12" t="s">
        <v>84</v>
      </c>
      <c r="AW302" s="12" t="s">
        <v>36</v>
      </c>
      <c r="AX302" s="12" t="s">
        <v>82</v>
      </c>
      <c r="AY302" s="161" t="s">
        <v>198</v>
      </c>
    </row>
    <row r="303" spans="2:65" s="1" customFormat="1" ht="16.5" customHeight="1">
      <c r="B303" s="146"/>
      <c r="C303" s="147" t="s">
        <v>615</v>
      </c>
      <c r="D303" s="147" t="s">
        <v>202</v>
      </c>
      <c r="E303" s="148" t="s">
        <v>589</v>
      </c>
      <c r="F303" s="149" t="s">
        <v>590</v>
      </c>
      <c r="G303" s="150" t="s">
        <v>205</v>
      </c>
      <c r="H303" s="151">
        <v>374</v>
      </c>
      <c r="I303" s="152"/>
      <c r="J303" s="153">
        <f>ROUND(I303*H303,2)</f>
        <v>0</v>
      </c>
      <c r="K303" s="149" t="s">
        <v>211</v>
      </c>
      <c r="L303" s="31"/>
      <c r="M303" s="154" t="s">
        <v>1</v>
      </c>
      <c r="N303" s="155" t="s">
        <v>46</v>
      </c>
      <c r="O303" s="50"/>
      <c r="P303" s="156">
        <f>O303*H303</f>
        <v>0</v>
      </c>
      <c r="Q303" s="156">
        <v>1.63</v>
      </c>
      <c r="R303" s="156">
        <f>Q303*H303</f>
        <v>609.62</v>
      </c>
      <c r="S303" s="156">
        <v>0</v>
      </c>
      <c r="T303" s="157">
        <f>S303*H303</f>
        <v>0</v>
      </c>
      <c r="AR303" s="17" t="s">
        <v>103</v>
      </c>
      <c r="AT303" s="17" t="s">
        <v>202</v>
      </c>
      <c r="AU303" s="17" t="s">
        <v>99</v>
      </c>
      <c r="AY303" s="17" t="s">
        <v>198</v>
      </c>
      <c r="BE303" s="158">
        <f>IF(N303="základní",J303,0)</f>
        <v>0</v>
      </c>
      <c r="BF303" s="158">
        <f>IF(N303="snížená",J303,0)</f>
        <v>0</v>
      </c>
      <c r="BG303" s="158">
        <f>IF(N303="zákl. přenesená",J303,0)</f>
        <v>0</v>
      </c>
      <c r="BH303" s="158">
        <f>IF(N303="sníž. přenesená",J303,0)</f>
        <v>0</v>
      </c>
      <c r="BI303" s="158">
        <f>IF(N303="nulová",J303,0)</f>
        <v>0</v>
      </c>
      <c r="BJ303" s="17" t="s">
        <v>82</v>
      </c>
      <c r="BK303" s="158">
        <f>ROUND(I303*H303,2)</f>
        <v>0</v>
      </c>
      <c r="BL303" s="17" t="s">
        <v>103</v>
      </c>
      <c r="BM303" s="17" t="s">
        <v>591</v>
      </c>
    </row>
    <row r="304" spans="2:65" s="13" customFormat="1" ht="11.25">
      <c r="B304" s="168"/>
      <c r="D304" s="160" t="s">
        <v>207</v>
      </c>
      <c r="E304" s="169" t="s">
        <v>1</v>
      </c>
      <c r="F304" s="170" t="s">
        <v>592</v>
      </c>
      <c r="H304" s="169" t="s">
        <v>1</v>
      </c>
      <c r="I304" s="171"/>
      <c r="L304" s="168"/>
      <c r="M304" s="172"/>
      <c r="N304" s="173"/>
      <c r="O304" s="173"/>
      <c r="P304" s="173"/>
      <c r="Q304" s="173"/>
      <c r="R304" s="173"/>
      <c r="S304" s="173"/>
      <c r="T304" s="174"/>
      <c r="AT304" s="169" t="s">
        <v>207</v>
      </c>
      <c r="AU304" s="169" t="s">
        <v>99</v>
      </c>
      <c r="AV304" s="13" t="s">
        <v>82</v>
      </c>
      <c r="AW304" s="13" t="s">
        <v>36</v>
      </c>
      <c r="AX304" s="13" t="s">
        <v>75</v>
      </c>
      <c r="AY304" s="169" t="s">
        <v>198</v>
      </c>
    </row>
    <row r="305" spans="2:65" s="12" customFormat="1" ht="11.25">
      <c r="B305" s="159"/>
      <c r="D305" s="160" t="s">
        <v>207</v>
      </c>
      <c r="E305" s="161" t="s">
        <v>1</v>
      </c>
      <c r="F305" s="162" t="s">
        <v>1017</v>
      </c>
      <c r="H305" s="163">
        <v>374</v>
      </c>
      <c r="I305" s="164"/>
      <c r="L305" s="159"/>
      <c r="M305" s="165"/>
      <c r="N305" s="166"/>
      <c r="O305" s="166"/>
      <c r="P305" s="166"/>
      <c r="Q305" s="166"/>
      <c r="R305" s="166"/>
      <c r="S305" s="166"/>
      <c r="T305" s="167"/>
      <c r="AT305" s="161" t="s">
        <v>207</v>
      </c>
      <c r="AU305" s="161" t="s">
        <v>99</v>
      </c>
      <c r="AV305" s="12" t="s">
        <v>84</v>
      </c>
      <c r="AW305" s="12" t="s">
        <v>36</v>
      </c>
      <c r="AX305" s="12" t="s">
        <v>82</v>
      </c>
      <c r="AY305" s="161" t="s">
        <v>198</v>
      </c>
    </row>
    <row r="306" spans="2:65" s="1" customFormat="1" ht="16.5" customHeight="1">
      <c r="B306" s="146"/>
      <c r="C306" s="147" t="s">
        <v>621</v>
      </c>
      <c r="D306" s="147" t="s">
        <v>202</v>
      </c>
      <c r="E306" s="148" t="s">
        <v>595</v>
      </c>
      <c r="F306" s="149" t="s">
        <v>596</v>
      </c>
      <c r="G306" s="150" t="s">
        <v>242</v>
      </c>
      <c r="H306" s="151">
        <v>2475</v>
      </c>
      <c r="I306" s="152"/>
      <c r="J306" s="153">
        <f>ROUND(I306*H306,2)</f>
        <v>0</v>
      </c>
      <c r="K306" s="149" t="s">
        <v>211</v>
      </c>
      <c r="L306" s="31"/>
      <c r="M306" s="154" t="s">
        <v>1</v>
      </c>
      <c r="N306" s="155" t="s">
        <v>46</v>
      </c>
      <c r="O306" s="50"/>
      <c r="P306" s="156">
        <f>O306*H306</f>
        <v>0</v>
      </c>
      <c r="Q306" s="156">
        <v>3.1E-4</v>
      </c>
      <c r="R306" s="156">
        <f>Q306*H306</f>
        <v>0.76724999999999999</v>
      </c>
      <c r="S306" s="156">
        <v>0</v>
      </c>
      <c r="T306" s="157">
        <f>S306*H306</f>
        <v>0</v>
      </c>
      <c r="AR306" s="17" t="s">
        <v>103</v>
      </c>
      <c r="AT306" s="17" t="s">
        <v>202</v>
      </c>
      <c r="AU306" s="17" t="s">
        <v>99</v>
      </c>
      <c r="AY306" s="17" t="s">
        <v>198</v>
      </c>
      <c r="BE306" s="158">
        <f>IF(N306="základní",J306,0)</f>
        <v>0</v>
      </c>
      <c r="BF306" s="158">
        <f>IF(N306="snížená",J306,0)</f>
        <v>0</v>
      </c>
      <c r="BG306" s="158">
        <f>IF(N306="zákl. přenesená",J306,0)</f>
        <v>0</v>
      </c>
      <c r="BH306" s="158">
        <f>IF(N306="sníž. přenesená",J306,0)</f>
        <v>0</v>
      </c>
      <c r="BI306" s="158">
        <f>IF(N306="nulová",J306,0)</f>
        <v>0</v>
      </c>
      <c r="BJ306" s="17" t="s">
        <v>82</v>
      </c>
      <c r="BK306" s="158">
        <f>ROUND(I306*H306,2)</f>
        <v>0</v>
      </c>
      <c r="BL306" s="17" t="s">
        <v>103</v>
      </c>
      <c r="BM306" s="17" t="s">
        <v>597</v>
      </c>
    </row>
    <row r="307" spans="2:65" s="13" customFormat="1" ht="11.25">
      <c r="B307" s="168"/>
      <c r="D307" s="160" t="s">
        <v>207</v>
      </c>
      <c r="E307" s="169" t="s">
        <v>1</v>
      </c>
      <c r="F307" s="170" t="s">
        <v>598</v>
      </c>
      <c r="H307" s="169" t="s">
        <v>1</v>
      </c>
      <c r="I307" s="171"/>
      <c r="L307" s="168"/>
      <c r="M307" s="172"/>
      <c r="N307" s="173"/>
      <c r="O307" s="173"/>
      <c r="P307" s="173"/>
      <c r="Q307" s="173"/>
      <c r="R307" s="173"/>
      <c r="S307" s="173"/>
      <c r="T307" s="174"/>
      <c r="AT307" s="169" t="s">
        <v>207</v>
      </c>
      <c r="AU307" s="169" t="s">
        <v>99</v>
      </c>
      <c r="AV307" s="13" t="s">
        <v>82</v>
      </c>
      <c r="AW307" s="13" t="s">
        <v>36</v>
      </c>
      <c r="AX307" s="13" t="s">
        <v>75</v>
      </c>
      <c r="AY307" s="169" t="s">
        <v>198</v>
      </c>
    </row>
    <row r="308" spans="2:65" s="12" customFormat="1" ht="11.25">
      <c r="B308" s="159"/>
      <c r="D308" s="160" t="s">
        <v>207</v>
      </c>
      <c r="E308" s="161" t="s">
        <v>1</v>
      </c>
      <c r="F308" s="162" t="s">
        <v>1018</v>
      </c>
      <c r="H308" s="163">
        <v>2475</v>
      </c>
      <c r="I308" s="164"/>
      <c r="L308" s="159"/>
      <c r="M308" s="165"/>
      <c r="N308" s="166"/>
      <c r="O308" s="166"/>
      <c r="P308" s="166"/>
      <c r="Q308" s="166"/>
      <c r="R308" s="166"/>
      <c r="S308" s="166"/>
      <c r="T308" s="167"/>
      <c r="AT308" s="161" t="s">
        <v>207</v>
      </c>
      <c r="AU308" s="161" t="s">
        <v>99</v>
      </c>
      <c r="AV308" s="12" t="s">
        <v>84</v>
      </c>
      <c r="AW308" s="12" t="s">
        <v>36</v>
      </c>
      <c r="AX308" s="12" t="s">
        <v>82</v>
      </c>
      <c r="AY308" s="161" t="s">
        <v>198</v>
      </c>
    </row>
    <row r="309" spans="2:65" s="1" customFormat="1" ht="16.5" customHeight="1">
      <c r="B309" s="146"/>
      <c r="C309" s="191" t="s">
        <v>625</v>
      </c>
      <c r="D309" s="191" t="s">
        <v>329</v>
      </c>
      <c r="E309" s="192" t="s">
        <v>601</v>
      </c>
      <c r="F309" s="193" t="s">
        <v>602</v>
      </c>
      <c r="G309" s="194" t="s">
        <v>242</v>
      </c>
      <c r="H309" s="195">
        <v>3099.25</v>
      </c>
      <c r="I309" s="196"/>
      <c r="J309" s="197">
        <f>ROUND(I309*H309,2)</f>
        <v>0</v>
      </c>
      <c r="K309" s="193" t="s">
        <v>1</v>
      </c>
      <c r="L309" s="198"/>
      <c r="M309" s="199" t="s">
        <v>1</v>
      </c>
      <c r="N309" s="200" t="s">
        <v>46</v>
      </c>
      <c r="O309" s="50"/>
      <c r="P309" s="156">
        <f>O309*H309</f>
        <v>0</v>
      </c>
      <c r="Q309" s="156">
        <v>2.5000000000000001E-4</v>
      </c>
      <c r="R309" s="156">
        <f>Q309*H309</f>
        <v>0.77481250000000002</v>
      </c>
      <c r="S309" s="156">
        <v>0</v>
      </c>
      <c r="T309" s="157">
        <f>S309*H309</f>
        <v>0</v>
      </c>
      <c r="AR309" s="17" t="s">
        <v>250</v>
      </c>
      <c r="AT309" s="17" t="s">
        <v>329</v>
      </c>
      <c r="AU309" s="17" t="s">
        <v>99</v>
      </c>
      <c r="AY309" s="17" t="s">
        <v>198</v>
      </c>
      <c r="BE309" s="158">
        <f>IF(N309="základní",J309,0)</f>
        <v>0</v>
      </c>
      <c r="BF309" s="158">
        <f>IF(N309="snížená",J309,0)</f>
        <v>0</v>
      </c>
      <c r="BG309" s="158">
        <f>IF(N309="zákl. přenesená",J309,0)</f>
        <v>0</v>
      </c>
      <c r="BH309" s="158">
        <f>IF(N309="sníž. přenesená",J309,0)</f>
        <v>0</v>
      </c>
      <c r="BI309" s="158">
        <f>IF(N309="nulová",J309,0)</f>
        <v>0</v>
      </c>
      <c r="BJ309" s="17" t="s">
        <v>82</v>
      </c>
      <c r="BK309" s="158">
        <f>ROUND(I309*H309,2)</f>
        <v>0</v>
      </c>
      <c r="BL309" s="17" t="s">
        <v>103</v>
      </c>
      <c r="BM309" s="17" t="s">
        <v>603</v>
      </c>
    </row>
    <row r="310" spans="2:65" s="13" customFormat="1" ht="11.25">
      <c r="B310" s="168"/>
      <c r="D310" s="160" t="s">
        <v>207</v>
      </c>
      <c r="E310" s="169" t="s">
        <v>1</v>
      </c>
      <c r="F310" s="170" t="s">
        <v>604</v>
      </c>
      <c r="H310" s="169" t="s">
        <v>1</v>
      </c>
      <c r="I310" s="171"/>
      <c r="L310" s="168"/>
      <c r="M310" s="172"/>
      <c r="N310" s="173"/>
      <c r="O310" s="173"/>
      <c r="P310" s="173"/>
      <c r="Q310" s="173"/>
      <c r="R310" s="173"/>
      <c r="S310" s="173"/>
      <c r="T310" s="174"/>
      <c r="AT310" s="169" t="s">
        <v>207</v>
      </c>
      <c r="AU310" s="169" t="s">
        <v>99</v>
      </c>
      <c r="AV310" s="13" t="s">
        <v>82</v>
      </c>
      <c r="AW310" s="13" t="s">
        <v>36</v>
      </c>
      <c r="AX310" s="13" t="s">
        <v>75</v>
      </c>
      <c r="AY310" s="169" t="s">
        <v>198</v>
      </c>
    </row>
    <row r="311" spans="2:65" s="12" customFormat="1" ht="11.25">
      <c r="B311" s="159"/>
      <c r="D311" s="160" t="s">
        <v>207</v>
      </c>
      <c r="E311" s="161" t="s">
        <v>1</v>
      </c>
      <c r="F311" s="162" t="s">
        <v>1019</v>
      </c>
      <c r="H311" s="163">
        <v>2695</v>
      </c>
      <c r="I311" s="164"/>
      <c r="L311" s="159"/>
      <c r="M311" s="165"/>
      <c r="N311" s="166"/>
      <c r="O311" s="166"/>
      <c r="P311" s="166"/>
      <c r="Q311" s="166"/>
      <c r="R311" s="166"/>
      <c r="S311" s="166"/>
      <c r="T311" s="167"/>
      <c r="AT311" s="161" t="s">
        <v>207</v>
      </c>
      <c r="AU311" s="161" t="s">
        <v>99</v>
      </c>
      <c r="AV311" s="12" t="s">
        <v>84</v>
      </c>
      <c r="AW311" s="12" t="s">
        <v>36</v>
      </c>
      <c r="AX311" s="12" t="s">
        <v>75</v>
      </c>
      <c r="AY311" s="161" t="s">
        <v>198</v>
      </c>
    </row>
    <row r="312" spans="2:65" s="12" customFormat="1" ht="11.25">
      <c r="B312" s="159"/>
      <c r="D312" s="160" t="s">
        <v>207</v>
      </c>
      <c r="E312" s="161" t="s">
        <v>1</v>
      </c>
      <c r="F312" s="162" t="s">
        <v>1020</v>
      </c>
      <c r="H312" s="163">
        <v>404.25</v>
      </c>
      <c r="I312" s="164"/>
      <c r="L312" s="159"/>
      <c r="M312" s="165"/>
      <c r="N312" s="166"/>
      <c r="O312" s="166"/>
      <c r="P312" s="166"/>
      <c r="Q312" s="166"/>
      <c r="R312" s="166"/>
      <c r="S312" s="166"/>
      <c r="T312" s="167"/>
      <c r="AT312" s="161" t="s">
        <v>207</v>
      </c>
      <c r="AU312" s="161" t="s">
        <v>99</v>
      </c>
      <c r="AV312" s="12" t="s">
        <v>84</v>
      </c>
      <c r="AW312" s="12" t="s">
        <v>36</v>
      </c>
      <c r="AX312" s="12" t="s">
        <v>75</v>
      </c>
      <c r="AY312" s="161" t="s">
        <v>198</v>
      </c>
    </row>
    <row r="313" spans="2:65" s="14" customFormat="1" ht="11.25">
      <c r="B313" s="175"/>
      <c r="D313" s="160" t="s">
        <v>207</v>
      </c>
      <c r="E313" s="176" t="s">
        <v>1</v>
      </c>
      <c r="F313" s="177" t="s">
        <v>227</v>
      </c>
      <c r="H313" s="178">
        <v>3099.25</v>
      </c>
      <c r="I313" s="179"/>
      <c r="L313" s="175"/>
      <c r="M313" s="180"/>
      <c r="N313" s="181"/>
      <c r="O313" s="181"/>
      <c r="P313" s="181"/>
      <c r="Q313" s="181"/>
      <c r="R313" s="181"/>
      <c r="S313" s="181"/>
      <c r="T313" s="182"/>
      <c r="AT313" s="176" t="s">
        <v>207</v>
      </c>
      <c r="AU313" s="176" t="s">
        <v>99</v>
      </c>
      <c r="AV313" s="14" t="s">
        <v>103</v>
      </c>
      <c r="AW313" s="14" t="s">
        <v>36</v>
      </c>
      <c r="AX313" s="14" t="s">
        <v>82</v>
      </c>
      <c r="AY313" s="176" t="s">
        <v>198</v>
      </c>
    </row>
    <row r="314" spans="2:65" s="1" customFormat="1" ht="16.5" customHeight="1">
      <c r="B314" s="146"/>
      <c r="C314" s="147" t="s">
        <v>630</v>
      </c>
      <c r="D314" s="147" t="s">
        <v>202</v>
      </c>
      <c r="E314" s="148" t="s">
        <v>608</v>
      </c>
      <c r="F314" s="149" t="s">
        <v>609</v>
      </c>
      <c r="G314" s="150" t="s">
        <v>486</v>
      </c>
      <c r="H314" s="151">
        <v>14</v>
      </c>
      <c r="I314" s="152"/>
      <c r="J314" s="153">
        <f>ROUND(I314*H314,2)</f>
        <v>0</v>
      </c>
      <c r="K314" s="149" t="s">
        <v>211</v>
      </c>
      <c r="L314" s="31"/>
      <c r="M314" s="154" t="s">
        <v>1</v>
      </c>
      <c r="N314" s="155" t="s">
        <v>46</v>
      </c>
      <c r="O314" s="50"/>
      <c r="P314" s="156">
        <f>O314*H314</f>
        <v>0</v>
      </c>
      <c r="Q314" s="156">
        <v>2.0699999999999998E-3</v>
      </c>
      <c r="R314" s="156">
        <f>Q314*H314</f>
        <v>2.8979999999999999E-2</v>
      </c>
      <c r="S314" s="156">
        <v>0</v>
      </c>
      <c r="T314" s="157">
        <f>S314*H314</f>
        <v>0</v>
      </c>
      <c r="AR314" s="17" t="s">
        <v>103</v>
      </c>
      <c r="AT314" s="17" t="s">
        <v>202</v>
      </c>
      <c r="AU314" s="17" t="s">
        <v>99</v>
      </c>
      <c r="AY314" s="17" t="s">
        <v>198</v>
      </c>
      <c r="BE314" s="158">
        <f>IF(N314="základní",J314,0)</f>
        <v>0</v>
      </c>
      <c r="BF314" s="158">
        <f>IF(N314="snížená",J314,0)</f>
        <v>0</v>
      </c>
      <c r="BG314" s="158">
        <f>IF(N314="zákl. přenesená",J314,0)</f>
        <v>0</v>
      </c>
      <c r="BH314" s="158">
        <f>IF(N314="sníž. přenesená",J314,0)</f>
        <v>0</v>
      </c>
      <c r="BI314" s="158">
        <f>IF(N314="nulová",J314,0)</f>
        <v>0</v>
      </c>
      <c r="BJ314" s="17" t="s">
        <v>82</v>
      </c>
      <c r="BK314" s="158">
        <f>ROUND(I314*H314,2)</f>
        <v>0</v>
      </c>
      <c r="BL314" s="17" t="s">
        <v>103</v>
      </c>
      <c r="BM314" s="17" t="s">
        <v>610</v>
      </c>
    </row>
    <row r="315" spans="2:65" s="12" customFormat="1" ht="11.25">
      <c r="B315" s="159"/>
      <c r="D315" s="160" t="s">
        <v>207</v>
      </c>
      <c r="E315" s="161" t="s">
        <v>1</v>
      </c>
      <c r="F315" s="162" t="s">
        <v>1021</v>
      </c>
      <c r="H315" s="163">
        <v>14</v>
      </c>
      <c r="I315" s="164"/>
      <c r="L315" s="159"/>
      <c r="M315" s="165"/>
      <c r="N315" s="166"/>
      <c r="O315" s="166"/>
      <c r="P315" s="166"/>
      <c r="Q315" s="166"/>
      <c r="R315" s="166"/>
      <c r="S315" s="166"/>
      <c r="T315" s="167"/>
      <c r="AT315" s="161" t="s">
        <v>207</v>
      </c>
      <c r="AU315" s="161" t="s">
        <v>99</v>
      </c>
      <c r="AV315" s="12" t="s">
        <v>84</v>
      </c>
      <c r="AW315" s="12" t="s">
        <v>36</v>
      </c>
      <c r="AX315" s="12" t="s">
        <v>82</v>
      </c>
      <c r="AY315" s="161" t="s">
        <v>198</v>
      </c>
    </row>
    <row r="316" spans="2:65" s="11" customFormat="1" ht="22.9" customHeight="1">
      <c r="B316" s="133"/>
      <c r="D316" s="134" t="s">
        <v>74</v>
      </c>
      <c r="E316" s="144" t="s">
        <v>263</v>
      </c>
      <c r="F316" s="144" t="s">
        <v>612</v>
      </c>
      <c r="I316" s="136"/>
      <c r="J316" s="145">
        <f>BK316</f>
        <v>0</v>
      </c>
      <c r="L316" s="133"/>
      <c r="M316" s="138"/>
      <c r="N316" s="139"/>
      <c r="O316" s="139"/>
      <c r="P316" s="140">
        <f>P317+P333+P340+P359+P367+P410+P428</f>
        <v>0</v>
      </c>
      <c r="Q316" s="139"/>
      <c r="R316" s="140">
        <f>R317+R333+R340+R359+R367+R410+R428</f>
        <v>240.11050000000003</v>
      </c>
      <c r="S316" s="139"/>
      <c r="T316" s="141">
        <f>T317+T333+T340+T359+T367+T410+T428</f>
        <v>3875.7150000000001</v>
      </c>
      <c r="AR316" s="134" t="s">
        <v>82</v>
      </c>
      <c r="AT316" s="142" t="s">
        <v>74</v>
      </c>
      <c r="AU316" s="142" t="s">
        <v>82</v>
      </c>
      <c r="AY316" s="134" t="s">
        <v>198</v>
      </c>
      <c r="BK316" s="143">
        <f>BK317+BK333+BK340+BK359+BK367+BK410+BK428</f>
        <v>0</v>
      </c>
    </row>
    <row r="317" spans="2:65" s="11" customFormat="1" ht="20.85" customHeight="1">
      <c r="B317" s="133"/>
      <c r="D317" s="134" t="s">
        <v>74</v>
      </c>
      <c r="E317" s="144" t="s">
        <v>613</v>
      </c>
      <c r="F317" s="144" t="s">
        <v>614</v>
      </c>
      <c r="I317" s="136"/>
      <c r="J317" s="145">
        <f>BK317</f>
        <v>0</v>
      </c>
      <c r="L317" s="133"/>
      <c r="M317" s="138"/>
      <c r="N317" s="139"/>
      <c r="O317" s="139"/>
      <c r="P317" s="140">
        <f>SUM(P318:P332)</f>
        <v>0</v>
      </c>
      <c r="Q317" s="139"/>
      <c r="R317" s="140">
        <f>SUM(R318:R332)</f>
        <v>4.5530000000000008E-2</v>
      </c>
      <c r="S317" s="139"/>
      <c r="T317" s="141">
        <f>SUM(T318:T332)</f>
        <v>0</v>
      </c>
      <c r="AR317" s="134" t="s">
        <v>82</v>
      </c>
      <c r="AT317" s="142" t="s">
        <v>74</v>
      </c>
      <c r="AU317" s="142" t="s">
        <v>84</v>
      </c>
      <c r="AY317" s="134" t="s">
        <v>198</v>
      </c>
      <c r="BK317" s="143">
        <f>SUM(BK318:BK332)</f>
        <v>0</v>
      </c>
    </row>
    <row r="318" spans="2:65" s="1" customFormat="1" ht="16.5" customHeight="1">
      <c r="B318" s="146"/>
      <c r="C318" s="147" t="s">
        <v>635</v>
      </c>
      <c r="D318" s="147" t="s">
        <v>202</v>
      </c>
      <c r="E318" s="148" t="s">
        <v>616</v>
      </c>
      <c r="F318" s="149" t="s">
        <v>617</v>
      </c>
      <c r="G318" s="150" t="s">
        <v>499</v>
      </c>
      <c r="H318" s="151">
        <v>6</v>
      </c>
      <c r="I318" s="152"/>
      <c r="J318" s="153">
        <f>ROUND(I318*H318,2)</f>
        <v>0</v>
      </c>
      <c r="K318" s="149" t="s">
        <v>211</v>
      </c>
      <c r="L318" s="31"/>
      <c r="M318" s="154" t="s">
        <v>1</v>
      </c>
      <c r="N318" s="155" t="s">
        <v>46</v>
      </c>
      <c r="O318" s="50"/>
      <c r="P318" s="156">
        <f>O318*H318</f>
        <v>0</v>
      </c>
      <c r="Q318" s="156">
        <v>0</v>
      </c>
      <c r="R318" s="156">
        <f>Q318*H318</f>
        <v>0</v>
      </c>
      <c r="S318" s="156">
        <v>0</v>
      </c>
      <c r="T318" s="157">
        <f>S318*H318</f>
        <v>0</v>
      </c>
      <c r="AR318" s="17" t="s">
        <v>103</v>
      </c>
      <c r="AT318" s="17" t="s">
        <v>202</v>
      </c>
      <c r="AU318" s="17" t="s">
        <v>99</v>
      </c>
      <c r="AY318" s="17" t="s">
        <v>198</v>
      </c>
      <c r="BE318" s="158">
        <f>IF(N318="základní",J318,0)</f>
        <v>0</v>
      </c>
      <c r="BF318" s="158">
        <f>IF(N318="snížená",J318,0)</f>
        <v>0</v>
      </c>
      <c r="BG318" s="158">
        <f>IF(N318="zákl. přenesená",J318,0)</f>
        <v>0</v>
      </c>
      <c r="BH318" s="158">
        <f>IF(N318="sníž. přenesená",J318,0)</f>
        <v>0</v>
      </c>
      <c r="BI318" s="158">
        <f>IF(N318="nulová",J318,0)</f>
        <v>0</v>
      </c>
      <c r="BJ318" s="17" t="s">
        <v>82</v>
      </c>
      <c r="BK318" s="158">
        <f>ROUND(I318*H318,2)</f>
        <v>0</v>
      </c>
      <c r="BL318" s="17" t="s">
        <v>103</v>
      </c>
      <c r="BM318" s="17" t="s">
        <v>618</v>
      </c>
    </row>
    <row r="319" spans="2:65" s="13" customFormat="1" ht="11.25">
      <c r="B319" s="168"/>
      <c r="D319" s="160" t="s">
        <v>207</v>
      </c>
      <c r="E319" s="169" t="s">
        <v>1</v>
      </c>
      <c r="F319" s="170" t="s">
        <v>619</v>
      </c>
      <c r="H319" s="169" t="s">
        <v>1</v>
      </c>
      <c r="I319" s="171"/>
      <c r="L319" s="168"/>
      <c r="M319" s="172"/>
      <c r="N319" s="173"/>
      <c r="O319" s="173"/>
      <c r="P319" s="173"/>
      <c r="Q319" s="173"/>
      <c r="R319" s="173"/>
      <c r="S319" s="173"/>
      <c r="T319" s="174"/>
      <c r="AT319" s="169" t="s">
        <v>207</v>
      </c>
      <c r="AU319" s="169" t="s">
        <v>99</v>
      </c>
      <c r="AV319" s="13" t="s">
        <v>82</v>
      </c>
      <c r="AW319" s="13" t="s">
        <v>36</v>
      </c>
      <c r="AX319" s="13" t="s">
        <v>75</v>
      </c>
      <c r="AY319" s="169" t="s">
        <v>198</v>
      </c>
    </row>
    <row r="320" spans="2:65" s="12" customFormat="1" ht="11.25">
      <c r="B320" s="159"/>
      <c r="D320" s="160" t="s">
        <v>207</v>
      </c>
      <c r="E320" s="161" t="s">
        <v>1</v>
      </c>
      <c r="F320" s="162" t="s">
        <v>1022</v>
      </c>
      <c r="H320" s="163">
        <v>6</v>
      </c>
      <c r="I320" s="164"/>
      <c r="L320" s="159"/>
      <c r="M320" s="165"/>
      <c r="N320" s="166"/>
      <c r="O320" s="166"/>
      <c r="P320" s="166"/>
      <c r="Q320" s="166"/>
      <c r="R320" s="166"/>
      <c r="S320" s="166"/>
      <c r="T320" s="167"/>
      <c r="AT320" s="161" t="s">
        <v>207</v>
      </c>
      <c r="AU320" s="161" t="s">
        <v>99</v>
      </c>
      <c r="AV320" s="12" t="s">
        <v>84</v>
      </c>
      <c r="AW320" s="12" t="s">
        <v>36</v>
      </c>
      <c r="AX320" s="12" t="s">
        <v>82</v>
      </c>
      <c r="AY320" s="161" t="s">
        <v>198</v>
      </c>
    </row>
    <row r="321" spans="2:65" s="1" customFormat="1" ht="16.5" customHeight="1">
      <c r="B321" s="146"/>
      <c r="C321" s="147" t="s">
        <v>646</v>
      </c>
      <c r="D321" s="147" t="s">
        <v>202</v>
      </c>
      <c r="E321" s="148" t="s">
        <v>622</v>
      </c>
      <c r="F321" s="149" t="s">
        <v>623</v>
      </c>
      <c r="G321" s="150" t="s">
        <v>499</v>
      </c>
      <c r="H321" s="151">
        <v>6</v>
      </c>
      <c r="I321" s="152"/>
      <c r="J321" s="153">
        <f>ROUND(I321*H321,2)</f>
        <v>0</v>
      </c>
      <c r="K321" s="149" t="s">
        <v>211</v>
      </c>
      <c r="L321" s="31"/>
      <c r="M321" s="154" t="s">
        <v>1</v>
      </c>
      <c r="N321" s="155" t="s">
        <v>46</v>
      </c>
      <c r="O321" s="50"/>
      <c r="P321" s="156">
        <f>O321*H321</f>
        <v>0</v>
      </c>
      <c r="Q321" s="156">
        <v>0</v>
      </c>
      <c r="R321" s="156">
        <f>Q321*H321</f>
        <v>0</v>
      </c>
      <c r="S321" s="156">
        <v>0</v>
      </c>
      <c r="T321" s="157">
        <f>S321*H321</f>
        <v>0</v>
      </c>
      <c r="AR321" s="17" t="s">
        <v>103</v>
      </c>
      <c r="AT321" s="17" t="s">
        <v>202</v>
      </c>
      <c r="AU321" s="17" t="s">
        <v>99</v>
      </c>
      <c r="AY321" s="17" t="s">
        <v>198</v>
      </c>
      <c r="BE321" s="158">
        <f>IF(N321="základní",J321,0)</f>
        <v>0</v>
      </c>
      <c r="BF321" s="158">
        <f>IF(N321="snížená",J321,0)</f>
        <v>0</v>
      </c>
      <c r="BG321" s="158">
        <f>IF(N321="zákl. přenesená",J321,0)</f>
        <v>0</v>
      </c>
      <c r="BH321" s="158">
        <f>IF(N321="sníž. přenesená",J321,0)</f>
        <v>0</v>
      </c>
      <c r="BI321" s="158">
        <f>IF(N321="nulová",J321,0)</f>
        <v>0</v>
      </c>
      <c r="BJ321" s="17" t="s">
        <v>82</v>
      </c>
      <c r="BK321" s="158">
        <f>ROUND(I321*H321,2)</f>
        <v>0</v>
      </c>
      <c r="BL321" s="17" t="s">
        <v>103</v>
      </c>
      <c r="BM321" s="17" t="s">
        <v>624</v>
      </c>
    </row>
    <row r="322" spans="2:65" s="13" customFormat="1" ht="11.25">
      <c r="B322" s="168"/>
      <c r="D322" s="160" t="s">
        <v>207</v>
      </c>
      <c r="E322" s="169" t="s">
        <v>1</v>
      </c>
      <c r="F322" s="170" t="s">
        <v>619</v>
      </c>
      <c r="H322" s="169" t="s">
        <v>1</v>
      </c>
      <c r="I322" s="171"/>
      <c r="L322" s="168"/>
      <c r="M322" s="172"/>
      <c r="N322" s="173"/>
      <c r="O322" s="173"/>
      <c r="P322" s="173"/>
      <c r="Q322" s="173"/>
      <c r="R322" s="173"/>
      <c r="S322" s="173"/>
      <c r="T322" s="174"/>
      <c r="AT322" s="169" t="s">
        <v>207</v>
      </c>
      <c r="AU322" s="169" t="s">
        <v>99</v>
      </c>
      <c r="AV322" s="13" t="s">
        <v>82</v>
      </c>
      <c r="AW322" s="13" t="s">
        <v>36</v>
      </c>
      <c r="AX322" s="13" t="s">
        <v>75</v>
      </c>
      <c r="AY322" s="169" t="s">
        <v>198</v>
      </c>
    </row>
    <row r="323" spans="2:65" s="12" customFormat="1" ht="11.25">
      <c r="B323" s="159"/>
      <c r="D323" s="160" t="s">
        <v>207</v>
      </c>
      <c r="E323" s="161" t="s">
        <v>1</v>
      </c>
      <c r="F323" s="162" t="s">
        <v>1022</v>
      </c>
      <c r="H323" s="163">
        <v>6</v>
      </c>
      <c r="I323" s="164"/>
      <c r="L323" s="159"/>
      <c r="M323" s="165"/>
      <c r="N323" s="166"/>
      <c r="O323" s="166"/>
      <c r="P323" s="166"/>
      <c r="Q323" s="166"/>
      <c r="R323" s="166"/>
      <c r="S323" s="166"/>
      <c r="T323" s="167"/>
      <c r="AT323" s="161" t="s">
        <v>207</v>
      </c>
      <c r="AU323" s="161" t="s">
        <v>99</v>
      </c>
      <c r="AV323" s="12" t="s">
        <v>84</v>
      </c>
      <c r="AW323" s="12" t="s">
        <v>36</v>
      </c>
      <c r="AX323" s="12" t="s">
        <v>82</v>
      </c>
      <c r="AY323" s="161" t="s">
        <v>198</v>
      </c>
    </row>
    <row r="324" spans="2:65" s="1" customFormat="1" ht="16.5" customHeight="1">
      <c r="B324" s="146"/>
      <c r="C324" s="147" t="s">
        <v>651</v>
      </c>
      <c r="D324" s="147" t="s">
        <v>202</v>
      </c>
      <c r="E324" s="148" t="s">
        <v>626</v>
      </c>
      <c r="F324" s="149" t="s">
        <v>627</v>
      </c>
      <c r="G324" s="150" t="s">
        <v>499</v>
      </c>
      <c r="H324" s="151">
        <v>6</v>
      </c>
      <c r="I324" s="152"/>
      <c r="J324" s="153">
        <f>ROUND(I324*H324,2)</f>
        <v>0</v>
      </c>
      <c r="K324" s="149" t="s">
        <v>211</v>
      </c>
      <c r="L324" s="31"/>
      <c r="M324" s="154" t="s">
        <v>1</v>
      </c>
      <c r="N324" s="155" t="s">
        <v>46</v>
      </c>
      <c r="O324" s="50"/>
      <c r="P324" s="156">
        <f>O324*H324</f>
        <v>0</v>
      </c>
      <c r="Q324" s="156">
        <v>0</v>
      </c>
      <c r="R324" s="156">
        <f>Q324*H324</f>
        <v>0</v>
      </c>
      <c r="S324" s="156">
        <v>0</v>
      </c>
      <c r="T324" s="157">
        <f>S324*H324</f>
        <v>0</v>
      </c>
      <c r="AR324" s="17" t="s">
        <v>103</v>
      </c>
      <c r="AT324" s="17" t="s">
        <v>202</v>
      </c>
      <c r="AU324" s="17" t="s">
        <v>99</v>
      </c>
      <c r="AY324" s="17" t="s">
        <v>198</v>
      </c>
      <c r="BE324" s="158">
        <f>IF(N324="základní",J324,0)</f>
        <v>0</v>
      </c>
      <c r="BF324" s="158">
        <f>IF(N324="snížená",J324,0)</f>
        <v>0</v>
      </c>
      <c r="BG324" s="158">
        <f>IF(N324="zákl. přenesená",J324,0)</f>
        <v>0</v>
      </c>
      <c r="BH324" s="158">
        <f>IF(N324="sníž. přenesená",J324,0)</f>
        <v>0</v>
      </c>
      <c r="BI324" s="158">
        <f>IF(N324="nulová",J324,0)</f>
        <v>0</v>
      </c>
      <c r="BJ324" s="17" t="s">
        <v>82</v>
      </c>
      <c r="BK324" s="158">
        <f>ROUND(I324*H324,2)</f>
        <v>0</v>
      </c>
      <c r="BL324" s="17" t="s">
        <v>103</v>
      </c>
      <c r="BM324" s="17" t="s">
        <v>628</v>
      </c>
    </row>
    <row r="325" spans="2:65" s="12" customFormat="1" ht="11.25">
      <c r="B325" s="159"/>
      <c r="D325" s="160" t="s">
        <v>207</v>
      </c>
      <c r="E325" s="161" t="s">
        <v>1</v>
      </c>
      <c r="F325" s="162" t="s">
        <v>1023</v>
      </c>
      <c r="H325" s="163">
        <v>6</v>
      </c>
      <c r="I325" s="164"/>
      <c r="L325" s="159"/>
      <c r="M325" s="165"/>
      <c r="N325" s="166"/>
      <c r="O325" s="166"/>
      <c r="P325" s="166"/>
      <c r="Q325" s="166"/>
      <c r="R325" s="166"/>
      <c r="S325" s="166"/>
      <c r="T325" s="167"/>
      <c r="AT325" s="161" t="s">
        <v>207</v>
      </c>
      <c r="AU325" s="161" t="s">
        <v>99</v>
      </c>
      <c r="AV325" s="12" t="s">
        <v>84</v>
      </c>
      <c r="AW325" s="12" t="s">
        <v>36</v>
      </c>
      <c r="AX325" s="12" t="s">
        <v>82</v>
      </c>
      <c r="AY325" s="161" t="s">
        <v>198</v>
      </c>
    </row>
    <row r="326" spans="2:65" s="1" customFormat="1" ht="16.5" customHeight="1">
      <c r="B326" s="146"/>
      <c r="C326" s="147" t="s">
        <v>658</v>
      </c>
      <c r="D326" s="147" t="s">
        <v>202</v>
      </c>
      <c r="E326" s="148" t="s">
        <v>631</v>
      </c>
      <c r="F326" s="149" t="s">
        <v>632</v>
      </c>
      <c r="G326" s="150" t="s">
        <v>499</v>
      </c>
      <c r="H326" s="151">
        <v>6</v>
      </c>
      <c r="I326" s="152"/>
      <c r="J326" s="153">
        <f>ROUND(I326*H326,2)</f>
        <v>0</v>
      </c>
      <c r="K326" s="149" t="s">
        <v>211</v>
      </c>
      <c r="L326" s="31"/>
      <c r="M326" s="154" t="s">
        <v>1</v>
      </c>
      <c r="N326" s="155" t="s">
        <v>46</v>
      </c>
      <c r="O326" s="50"/>
      <c r="P326" s="156">
        <f>O326*H326</f>
        <v>0</v>
      </c>
      <c r="Q326" s="156">
        <v>2.2000000000000001E-4</v>
      </c>
      <c r="R326" s="156">
        <f>Q326*H326</f>
        <v>1.32E-3</v>
      </c>
      <c r="S326" s="156">
        <v>0</v>
      </c>
      <c r="T326" s="157">
        <f>S326*H326</f>
        <v>0</v>
      </c>
      <c r="AR326" s="17" t="s">
        <v>103</v>
      </c>
      <c r="AT326" s="17" t="s">
        <v>202</v>
      </c>
      <c r="AU326" s="17" t="s">
        <v>99</v>
      </c>
      <c r="AY326" s="17" t="s">
        <v>198</v>
      </c>
      <c r="BE326" s="158">
        <f>IF(N326="základní",J326,0)</f>
        <v>0</v>
      </c>
      <c r="BF326" s="158">
        <f>IF(N326="snížená",J326,0)</f>
        <v>0</v>
      </c>
      <c r="BG326" s="158">
        <f>IF(N326="zákl. přenesená",J326,0)</f>
        <v>0</v>
      </c>
      <c r="BH326" s="158">
        <f>IF(N326="sníž. přenesená",J326,0)</f>
        <v>0</v>
      </c>
      <c r="BI326" s="158">
        <f>IF(N326="nulová",J326,0)</f>
        <v>0</v>
      </c>
      <c r="BJ326" s="17" t="s">
        <v>82</v>
      </c>
      <c r="BK326" s="158">
        <f>ROUND(I326*H326,2)</f>
        <v>0</v>
      </c>
      <c r="BL326" s="17" t="s">
        <v>103</v>
      </c>
      <c r="BM326" s="17" t="s">
        <v>633</v>
      </c>
    </row>
    <row r="327" spans="2:65" s="12" customFormat="1" ht="11.25">
      <c r="B327" s="159"/>
      <c r="D327" s="160" t="s">
        <v>207</v>
      </c>
      <c r="E327" s="161" t="s">
        <v>1</v>
      </c>
      <c r="F327" s="162" t="s">
        <v>1024</v>
      </c>
      <c r="H327" s="163">
        <v>6</v>
      </c>
      <c r="I327" s="164"/>
      <c r="L327" s="159"/>
      <c r="M327" s="165"/>
      <c r="N327" s="166"/>
      <c r="O327" s="166"/>
      <c r="P327" s="166"/>
      <c r="Q327" s="166"/>
      <c r="R327" s="166"/>
      <c r="S327" s="166"/>
      <c r="T327" s="167"/>
      <c r="AT327" s="161" t="s">
        <v>207</v>
      </c>
      <c r="AU327" s="161" t="s">
        <v>99</v>
      </c>
      <c r="AV327" s="12" t="s">
        <v>84</v>
      </c>
      <c r="AW327" s="12" t="s">
        <v>36</v>
      </c>
      <c r="AX327" s="12" t="s">
        <v>82</v>
      </c>
      <c r="AY327" s="161" t="s">
        <v>198</v>
      </c>
    </row>
    <row r="328" spans="2:65" s="1" customFormat="1" ht="16.5" customHeight="1">
      <c r="B328" s="146"/>
      <c r="C328" s="147" t="s">
        <v>664</v>
      </c>
      <c r="D328" s="147" t="s">
        <v>202</v>
      </c>
      <c r="E328" s="148" t="s">
        <v>636</v>
      </c>
      <c r="F328" s="149" t="s">
        <v>637</v>
      </c>
      <c r="G328" s="150" t="s">
        <v>242</v>
      </c>
      <c r="H328" s="151">
        <v>4421</v>
      </c>
      <c r="I328" s="152"/>
      <c r="J328" s="153">
        <f>ROUND(I328*H328,2)</f>
        <v>0</v>
      </c>
      <c r="K328" s="149" t="s">
        <v>1</v>
      </c>
      <c r="L328" s="31"/>
      <c r="M328" s="154" t="s">
        <v>1</v>
      </c>
      <c r="N328" s="155" t="s">
        <v>46</v>
      </c>
      <c r="O328" s="50"/>
      <c r="P328" s="156">
        <f>O328*H328</f>
        <v>0</v>
      </c>
      <c r="Q328" s="156">
        <v>1.0000000000000001E-5</v>
      </c>
      <c r="R328" s="156">
        <f>Q328*H328</f>
        <v>4.4210000000000006E-2</v>
      </c>
      <c r="S328" s="156">
        <v>0</v>
      </c>
      <c r="T328" s="157">
        <f>S328*H328</f>
        <v>0</v>
      </c>
      <c r="AR328" s="17" t="s">
        <v>103</v>
      </c>
      <c r="AT328" s="17" t="s">
        <v>202</v>
      </c>
      <c r="AU328" s="17" t="s">
        <v>99</v>
      </c>
      <c r="AY328" s="17" t="s">
        <v>198</v>
      </c>
      <c r="BE328" s="158">
        <f>IF(N328="základní",J328,0)</f>
        <v>0</v>
      </c>
      <c r="BF328" s="158">
        <f>IF(N328="snížená",J328,0)</f>
        <v>0</v>
      </c>
      <c r="BG328" s="158">
        <f>IF(N328="zákl. přenesená",J328,0)</f>
        <v>0</v>
      </c>
      <c r="BH328" s="158">
        <f>IF(N328="sníž. přenesená",J328,0)</f>
        <v>0</v>
      </c>
      <c r="BI328" s="158">
        <f>IF(N328="nulová",J328,0)</f>
        <v>0</v>
      </c>
      <c r="BJ328" s="17" t="s">
        <v>82</v>
      </c>
      <c r="BK328" s="158">
        <f>ROUND(I328*H328,2)</f>
        <v>0</v>
      </c>
      <c r="BL328" s="17" t="s">
        <v>103</v>
      </c>
      <c r="BM328" s="17" t="s">
        <v>638</v>
      </c>
    </row>
    <row r="329" spans="2:65" s="13" customFormat="1" ht="11.25">
      <c r="B329" s="168"/>
      <c r="D329" s="160" t="s">
        <v>207</v>
      </c>
      <c r="E329" s="169" t="s">
        <v>1</v>
      </c>
      <c r="F329" s="170" t="s">
        <v>639</v>
      </c>
      <c r="H329" s="169" t="s">
        <v>1</v>
      </c>
      <c r="I329" s="171"/>
      <c r="L329" s="168"/>
      <c r="M329" s="172"/>
      <c r="N329" s="173"/>
      <c r="O329" s="173"/>
      <c r="P329" s="173"/>
      <c r="Q329" s="173"/>
      <c r="R329" s="173"/>
      <c r="S329" s="173"/>
      <c r="T329" s="174"/>
      <c r="AT329" s="169" t="s">
        <v>207</v>
      </c>
      <c r="AU329" s="169" t="s">
        <v>99</v>
      </c>
      <c r="AV329" s="13" t="s">
        <v>82</v>
      </c>
      <c r="AW329" s="13" t="s">
        <v>36</v>
      </c>
      <c r="AX329" s="13" t="s">
        <v>75</v>
      </c>
      <c r="AY329" s="169" t="s">
        <v>198</v>
      </c>
    </row>
    <row r="330" spans="2:65" s="12" customFormat="1" ht="11.25">
      <c r="B330" s="159"/>
      <c r="D330" s="160" t="s">
        <v>207</v>
      </c>
      <c r="E330" s="161" t="s">
        <v>1</v>
      </c>
      <c r="F330" s="162" t="s">
        <v>1025</v>
      </c>
      <c r="H330" s="163">
        <v>4021</v>
      </c>
      <c r="I330" s="164"/>
      <c r="L330" s="159"/>
      <c r="M330" s="165"/>
      <c r="N330" s="166"/>
      <c r="O330" s="166"/>
      <c r="P330" s="166"/>
      <c r="Q330" s="166"/>
      <c r="R330" s="166"/>
      <c r="S330" s="166"/>
      <c r="T330" s="167"/>
      <c r="AT330" s="161" t="s">
        <v>207</v>
      </c>
      <c r="AU330" s="161" t="s">
        <v>99</v>
      </c>
      <c r="AV330" s="12" t="s">
        <v>84</v>
      </c>
      <c r="AW330" s="12" t="s">
        <v>36</v>
      </c>
      <c r="AX330" s="12" t="s">
        <v>75</v>
      </c>
      <c r="AY330" s="161" t="s">
        <v>198</v>
      </c>
    </row>
    <row r="331" spans="2:65" s="12" customFormat="1" ht="11.25">
      <c r="B331" s="159"/>
      <c r="D331" s="160" t="s">
        <v>207</v>
      </c>
      <c r="E331" s="161" t="s">
        <v>1</v>
      </c>
      <c r="F331" s="162" t="s">
        <v>1026</v>
      </c>
      <c r="H331" s="163">
        <v>400</v>
      </c>
      <c r="I331" s="164"/>
      <c r="L331" s="159"/>
      <c r="M331" s="165"/>
      <c r="N331" s="166"/>
      <c r="O331" s="166"/>
      <c r="P331" s="166"/>
      <c r="Q331" s="166"/>
      <c r="R331" s="166"/>
      <c r="S331" s="166"/>
      <c r="T331" s="167"/>
      <c r="AT331" s="161" t="s">
        <v>207</v>
      </c>
      <c r="AU331" s="161" t="s">
        <v>99</v>
      </c>
      <c r="AV331" s="12" t="s">
        <v>84</v>
      </c>
      <c r="AW331" s="12" t="s">
        <v>36</v>
      </c>
      <c r="AX331" s="12" t="s">
        <v>75</v>
      </c>
      <c r="AY331" s="161" t="s">
        <v>198</v>
      </c>
    </row>
    <row r="332" spans="2:65" s="14" customFormat="1" ht="11.25">
      <c r="B332" s="175"/>
      <c r="D332" s="160" t="s">
        <v>207</v>
      </c>
      <c r="E332" s="176" t="s">
        <v>1</v>
      </c>
      <c r="F332" s="177" t="s">
        <v>227</v>
      </c>
      <c r="H332" s="178">
        <v>4421</v>
      </c>
      <c r="I332" s="179"/>
      <c r="L332" s="175"/>
      <c r="M332" s="180"/>
      <c r="N332" s="181"/>
      <c r="O332" s="181"/>
      <c r="P332" s="181"/>
      <c r="Q332" s="181"/>
      <c r="R332" s="181"/>
      <c r="S332" s="181"/>
      <c r="T332" s="182"/>
      <c r="AT332" s="176" t="s">
        <v>207</v>
      </c>
      <c r="AU332" s="176" t="s">
        <v>99</v>
      </c>
      <c r="AV332" s="14" t="s">
        <v>103</v>
      </c>
      <c r="AW332" s="14" t="s">
        <v>36</v>
      </c>
      <c r="AX332" s="14" t="s">
        <v>82</v>
      </c>
      <c r="AY332" s="176" t="s">
        <v>198</v>
      </c>
    </row>
    <row r="333" spans="2:65" s="11" customFormat="1" ht="20.85" customHeight="1">
      <c r="B333" s="133"/>
      <c r="D333" s="134" t="s">
        <v>74</v>
      </c>
      <c r="E333" s="144" t="s">
        <v>644</v>
      </c>
      <c r="F333" s="144" t="s">
        <v>645</v>
      </c>
      <c r="I333" s="136"/>
      <c r="J333" s="145">
        <f>BK333</f>
        <v>0</v>
      </c>
      <c r="L333" s="133"/>
      <c r="M333" s="138"/>
      <c r="N333" s="139"/>
      <c r="O333" s="139"/>
      <c r="P333" s="140">
        <f>SUM(P334:P339)</f>
        <v>0</v>
      </c>
      <c r="Q333" s="139"/>
      <c r="R333" s="140">
        <f>SUM(R334:R339)</f>
        <v>239.25731999999999</v>
      </c>
      <c r="S333" s="139"/>
      <c r="T333" s="141">
        <f>SUM(T334:T339)</f>
        <v>0</v>
      </c>
      <c r="AR333" s="134" t="s">
        <v>82</v>
      </c>
      <c r="AT333" s="142" t="s">
        <v>74</v>
      </c>
      <c r="AU333" s="142" t="s">
        <v>84</v>
      </c>
      <c r="AY333" s="134" t="s">
        <v>198</v>
      </c>
      <c r="BK333" s="143">
        <f>SUM(BK334:BK339)</f>
        <v>0</v>
      </c>
    </row>
    <row r="334" spans="2:65" s="1" customFormat="1" ht="16.5" customHeight="1">
      <c r="B334" s="146"/>
      <c r="C334" s="147" t="s">
        <v>671</v>
      </c>
      <c r="D334" s="147" t="s">
        <v>202</v>
      </c>
      <c r="E334" s="148" t="s">
        <v>1027</v>
      </c>
      <c r="F334" s="149" t="s">
        <v>1028</v>
      </c>
      <c r="G334" s="150" t="s">
        <v>499</v>
      </c>
      <c r="H334" s="151">
        <v>1156</v>
      </c>
      <c r="I334" s="152"/>
      <c r="J334" s="153">
        <f>ROUND(I334*H334,2)</f>
        <v>0</v>
      </c>
      <c r="K334" s="149" t="s">
        <v>211</v>
      </c>
      <c r="L334" s="31"/>
      <c r="M334" s="154" t="s">
        <v>1</v>
      </c>
      <c r="N334" s="155" t="s">
        <v>46</v>
      </c>
      <c r="O334" s="50"/>
      <c r="P334" s="156">
        <f>O334*H334</f>
        <v>0</v>
      </c>
      <c r="Q334" s="156">
        <v>0.14066999999999999</v>
      </c>
      <c r="R334" s="156">
        <f>Q334*H334</f>
        <v>162.61452</v>
      </c>
      <c r="S334" s="156">
        <v>0</v>
      </c>
      <c r="T334" s="157">
        <f>S334*H334</f>
        <v>0</v>
      </c>
      <c r="AR334" s="17" t="s">
        <v>103</v>
      </c>
      <c r="AT334" s="17" t="s">
        <v>202</v>
      </c>
      <c r="AU334" s="17" t="s">
        <v>99</v>
      </c>
      <c r="AY334" s="17" t="s">
        <v>198</v>
      </c>
      <c r="BE334" s="158">
        <f>IF(N334="základní",J334,0)</f>
        <v>0</v>
      </c>
      <c r="BF334" s="158">
        <f>IF(N334="snížená",J334,0)</f>
        <v>0</v>
      </c>
      <c r="BG334" s="158">
        <f>IF(N334="zákl. přenesená",J334,0)</f>
        <v>0</v>
      </c>
      <c r="BH334" s="158">
        <f>IF(N334="sníž. přenesená",J334,0)</f>
        <v>0</v>
      </c>
      <c r="BI334" s="158">
        <f>IF(N334="nulová",J334,0)</f>
        <v>0</v>
      </c>
      <c r="BJ334" s="17" t="s">
        <v>82</v>
      </c>
      <c r="BK334" s="158">
        <f>ROUND(I334*H334,2)</f>
        <v>0</v>
      </c>
      <c r="BL334" s="17" t="s">
        <v>103</v>
      </c>
      <c r="BM334" s="17" t="s">
        <v>674</v>
      </c>
    </row>
    <row r="335" spans="2:65" s="12" customFormat="1" ht="11.25">
      <c r="B335" s="159"/>
      <c r="D335" s="160" t="s">
        <v>207</v>
      </c>
      <c r="E335" s="161" t="s">
        <v>1</v>
      </c>
      <c r="F335" s="162" t="s">
        <v>1029</v>
      </c>
      <c r="H335" s="163">
        <v>1156</v>
      </c>
      <c r="I335" s="164"/>
      <c r="L335" s="159"/>
      <c r="M335" s="165"/>
      <c r="N335" s="166"/>
      <c r="O335" s="166"/>
      <c r="P335" s="166"/>
      <c r="Q335" s="166"/>
      <c r="R335" s="166"/>
      <c r="S335" s="166"/>
      <c r="T335" s="167"/>
      <c r="AT335" s="161" t="s">
        <v>207</v>
      </c>
      <c r="AU335" s="161" t="s">
        <v>99</v>
      </c>
      <c r="AV335" s="12" t="s">
        <v>84</v>
      </c>
      <c r="AW335" s="12" t="s">
        <v>36</v>
      </c>
      <c r="AX335" s="12" t="s">
        <v>82</v>
      </c>
      <c r="AY335" s="161" t="s">
        <v>198</v>
      </c>
    </row>
    <row r="336" spans="2:65" s="1" customFormat="1" ht="16.5" customHeight="1">
      <c r="B336" s="146"/>
      <c r="C336" s="191" t="s">
        <v>676</v>
      </c>
      <c r="D336" s="191" t="s">
        <v>329</v>
      </c>
      <c r="E336" s="192" t="s">
        <v>1030</v>
      </c>
      <c r="F336" s="193" t="s">
        <v>1031</v>
      </c>
      <c r="G336" s="194" t="s">
        <v>499</v>
      </c>
      <c r="H336" s="195">
        <v>1179.1199999999999</v>
      </c>
      <c r="I336" s="196"/>
      <c r="J336" s="197">
        <f>ROUND(I336*H336,2)</f>
        <v>0</v>
      </c>
      <c r="K336" s="193" t="s">
        <v>211</v>
      </c>
      <c r="L336" s="198"/>
      <c r="M336" s="199" t="s">
        <v>1</v>
      </c>
      <c r="N336" s="200" t="s">
        <v>46</v>
      </c>
      <c r="O336" s="50"/>
      <c r="P336" s="156">
        <f>O336*H336</f>
        <v>0</v>
      </c>
      <c r="Q336" s="156">
        <v>6.5000000000000002E-2</v>
      </c>
      <c r="R336" s="156">
        <f>Q336*H336</f>
        <v>76.642799999999994</v>
      </c>
      <c r="S336" s="156">
        <v>0</v>
      </c>
      <c r="T336" s="157">
        <f>S336*H336</f>
        <v>0</v>
      </c>
      <c r="AR336" s="17" t="s">
        <v>250</v>
      </c>
      <c r="AT336" s="17" t="s">
        <v>329</v>
      </c>
      <c r="AU336" s="17" t="s">
        <v>99</v>
      </c>
      <c r="AY336" s="17" t="s">
        <v>198</v>
      </c>
      <c r="BE336" s="158">
        <f>IF(N336="základní",J336,0)</f>
        <v>0</v>
      </c>
      <c r="BF336" s="158">
        <f>IF(N336="snížená",J336,0)</f>
        <v>0</v>
      </c>
      <c r="BG336" s="158">
        <f>IF(N336="zákl. přenesená",J336,0)</f>
        <v>0</v>
      </c>
      <c r="BH336" s="158">
        <f>IF(N336="sníž. přenesená",J336,0)</f>
        <v>0</v>
      </c>
      <c r="BI336" s="158">
        <f>IF(N336="nulová",J336,0)</f>
        <v>0</v>
      </c>
      <c r="BJ336" s="17" t="s">
        <v>82</v>
      </c>
      <c r="BK336" s="158">
        <f>ROUND(I336*H336,2)</f>
        <v>0</v>
      </c>
      <c r="BL336" s="17" t="s">
        <v>103</v>
      </c>
      <c r="BM336" s="17" t="s">
        <v>679</v>
      </c>
    </row>
    <row r="337" spans="2:65" s="12" customFormat="1" ht="11.25">
      <c r="B337" s="159"/>
      <c r="D337" s="160" t="s">
        <v>207</v>
      </c>
      <c r="E337" s="161" t="s">
        <v>1</v>
      </c>
      <c r="F337" s="162" t="s">
        <v>1029</v>
      </c>
      <c r="H337" s="163">
        <v>1156</v>
      </c>
      <c r="I337" s="164"/>
      <c r="L337" s="159"/>
      <c r="M337" s="165"/>
      <c r="N337" s="166"/>
      <c r="O337" s="166"/>
      <c r="P337" s="166"/>
      <c r="Q337" s="166"/>
      <c r="R337" s="166"/>
      <c r="S337" s="166"/>
      <c r="T337" s="167"/>
      <c r="AT337" s="161" t="s">
        <v>207</v>
      </c>
      <c r="AU337" s="161" t="s">
        <v>99</v>
      </c>
      <c r="AV337" s="12" t="s">
        <v>84</v>
      </c>
      <c r="AW337" s="12" t="s">
        <v>36</v>
      </c>
      <c r="AX337" s="12" t="s">
        <v>75</v>
      </c>
      <c r="AY337" s="161" t="s">
        <v>198</v>
      </c>
    </row>
    <row r="338" spans="2:65" s="12" customFormat="1" ht="11.25">
      <c r="B338" s="159"/>
      <c r="D338" s="160" t="s">
        <v>207</v>
      </c>
      <c r="E338" s="161" t="s">
        <v>1</v>
      </c>
      <c r="F338" s="162" t="s">
        <v>1032</v>
      </c>
      <c r="H338" s="163">
        <v>23.12</v>
      </c>
      <c r="I338" s="164"/>
      <c r="L338" s="159"/>
      <c r="M338" s="165"/>
      <c r="N338" s="166"/>
      <c r="O338" s="166"/>
      <c r="P338" s="166"/>
      <c r="Q338" s="166"/>
      <c r="R338" s="166"/>
      <c r="S338" s="166"/>
      <c r="T338" s="167"/>
      <c r="AT338" s="161" t="s">
        <v>207</v>
      </c>
      <c r="AU338" s="161" t="s">
        <v>99</v>
      </c>
      <c r="AV338" s="12" t="s">
        <v>84</v>
      </c>
      <c r="AW338" s="12" t="s">
        <v>36</v>
      </c>
      <c r="AX338" s="12" t="s">
        <v>75</v>
      </c>
      <c r="AY338" s="161" t="s">
        <v>198</v>
      </c>
    </row>
    <row r="339" spans="2:65" s="14" customFormat="1" ht="11.25">
      <c r="B339" s="175"/>
      <c r="D339" s="160" t="s">
        <v>207</v>
      </c>
      <c r="E339" s="176" t="s">
        <v>1</v>
      </c>
      <c r="F339" s="177" t="s">
        <v>227</v>
      </c>
      <c r="H339" s="178">
        <v>1179.1199999999999</v>
      </c>
      <c r="I339" s="179"/>
      <c r="L339" s="175"/>
      <c r="M339" s="180"/>
      <c r="N339" s="181"/>
      <c r="O339" s="181"/>
      <c r="P339" s="181"/>
      <c r="Q339" s="181"/>
      <c r="R339" s="181"/>
      <c r="S339" s="181"/>
      <c r="T339" s="182"/>
      <c r="AT339" s="176" t="s">
        <v>207</v>
      </c>
      <c r="AU339" s="176" t="s">
        <v>99</v>
      </c>
      <c r="AV339" s="14" t="s">
        <v>103</v>
      </c>
      <c r="AW339" s="14" t="s">
        <v>36</v>
      </c>
      <c r="AX339" s="14" t="s">
        <v>82</v>
      </c>
      <c r="AY339" s="176" t="s">
        <v>198</v>
      </c>
    </row>
    <row r="340" spans="2:65" s="11" customFormat="1" ht="20.85" customHeight="1">
      <c r="B340" s="133"/>
      <c r="D340" s="134" t="s">
        <v>74</v>
      </c>
      <c r="E340" s="144" t="s">
        <v>681</v>
      </c>
      <c r="F340" s="144" t="s">
        <v>682</v>
      </c>
      <c r="I340" s="136"/>
      <c r="J340" s="145">
        <f>BK340</f>
        <v>0</v>
      </c>
      <c r="L340" s="133"/>
      <c r="M340" s="138"/>
      <c r="N340" s="139"/>
      <c r="O340" s="139"/>
      <c r="P340" s="140">
        <f>SUM(P341:P358)</f>
        <v>0</v>
      </c>
      <c r="Q340" s="139"/>
      <c r="R340" s="140">
        <f>SUM(R341:R358)</f>
        <v>7.8799999999999999E-3</v>
      </c>
      <c r="S340" s="139"/>
      <c r="T340" s="141">
        <f>SUM(T341:T358)</f>
        <v>3873.7750000000001</v>
      </c>
      <c r="AR340" s="134" t="s">
        <v>82</v>
      </c>
      <c r="AT340" s="142" t="s">
        <v>74</v>
      </c>
      <c r="AU340" s="142" t="s">
        <v>84</v>
      </c>
      <c r="AY340" s="134" t="s">
        <v>198</v>
      </c>
      <c r="BK340" s="143">
        <f>SUM(BK341:BK358)</f>
        <v>0</v>
      </c>
    </row>
    <row r="341" spans="2:65" s="1" customFormat="1" ht="16.5" customHeight="1">
      <c r="B341" s="146"/>
      <c r="C341" s="147" t="s">
        <v>683</v>
      </c>
      <c r="D341" s="147" t="s">
        <v>202</v>
      </c>
      <c r="E341" s="148" t="s">
        <v>684</v>
      </c>
      <c r="F341" s="149" t="s">
        <v>685</v>
      </c>
      <c r="G341" s="150" t="s">
        <v>242</v>
      </c>
      <c r="H341" s="151">
        <v>197</v>
      </c>
      <c r="I341" s="152"/>
      <c r="J341" s="153">
        <f>ROUND(I341*H341,2)</f>
        <v>0</v>
      </c>
      <c r="K341" s="149" t="s">
        <v>211</v>
      </c>
      <c r="L341" s="31"/>
      <c r="M341" s="154" t="s">
        <v>1</v>
      </c>
      <c r="N341" s="155" t="s">
        <v>46</v>
      </c>
      <c r="O341" s="50"/>
      <c r="P341" s="156">
        <f>O341*H341</f>
        <v>0</v>
      </c>
      <c r="Q341" s="156">
        <v>4.0000000000000003E-5</v>
      </c>
      <c r="R341" s="156">
        <f>Q341*H341</f>
        <v>7.8799999999999999E-3</v>
      </c>
      <c r="S341" s="156">
        <v>0.10299999999999999</v>
      </c>
      <c r="T341" s="157">
        <f>S341*H341</f>
        <v>20.291</v>
      </c>
      <c r="AR341" s="17" t="s">
        <v>103</v>
      </c>
      <c r="AT341" s="17" t="s">
        <v>202</v>
      </c>
      <c r="AU341" s="17" t="s">
        <v>99</v>
      </c>
      <c r="AY341" s="17" t="s">
        <v>198</v>
      </c>
      <c r="BE341" s="158">
        <f>IF(N341="základní",J341,0)</f>
        <v>0</v>
      </c>
      <c r="BF341" s="158">
        <f>IF(N341="snížená",J341,0)</f>
        <v>0</v>
      </c>
      <c r="BG341" s="158">
        <f>IF(N341="zákl. přenesená",J341,0)</f>
        <v>0</v>
      </c>
      <c r="BH341" s="158">
        <f>IF(N341="sníž. přenesená",J341,0)</f>
        <v>0</v>
      </c>
      <c r="BI341" s="158">
        <f>IF(N341="nulová",J341,0)</f>
        <v>0</v>
      </c>
      <c r="BJ341" s="17" t="s">
        <v>82</v>
      </c>
      <c r="BK341" s="158">
        <f>ROUND(I341*H341,2)</f>
        <v>0</v>
      </c>
      <c r="BL341" s="17" t="s">
        <v>103</v>
      </c>
      <c r="BM341" s="17" t="s">
        <v>686</v>
      </c>
    </row>
    <row r="342" spans="2:65" s="12" customFormat="1" ht="11.25">
      <c r="B342" s="159"/>
      <c r="D342" s="160" t="s">
        <v>207</v>
      </c>
      <c r="E342" s="161" t="s">
        <v>1</v>
      </c>
      <c r="F342" s="162" t="s">
        <v>1033</v>
      </c>
      <c r="H342" s="163">
        <v>194</v>
      </c>
      <c r="I342" s="164"/>
      <c r="L342" s="159"/>
      <c r="M342" s="165"/>
      <c r="N342" s="166"/>
      <c r="O342" s="166"/>
      <c r="P342" s="166"/>
      <c r="Q342" s="166"/>
      <c r="R342" s="166"/>
      <c r="S342" s="166"/>
      <c r="T342" s="167"/>
      <c r="AT342" s="161" t="s">
        <v>207</v>
      </c>
      <c r="AU342" s="161" t="s">
        <v>99</v>
      </c>
      <c r="AV342" s="12" t="s">
        <v>84</v>
      </c>
      <c r="AW342" s="12" t="s">
        <v>36</v>
      </c>
      <c r="AX342" s="12" t="s">
        <v>75</v>
      </c>
      <c r="AY342" s="161" t="s">
        <v>198</v>
      </c>
    </row>
    <row r="343" spans="2:65" s="12" customFormat="1" ht="11.25">
      <c r="B343" s="159"/>
      <c r="D343" s="160" t="s">
        <v>207</v>
      </c>
      <c r="E343" s="161" t="s">
        <v>1</v>
      </c>
      <c r="F343" s="162" t="s">
        <v>1034</v>
      </c>
      <c r="H343" s="163">
        <v>3</v>
      </c>
      <c r="I343" s="164"/>
      <c r="L343" s="159"/>
      <c r="M343" s="165"/>
      <c r="N343" s="166"/>
      <c r="O343" s="166"/>
      <c r="P343" s="166"/>
      <c r="Q343" s="166"/>
      <c r="R343" s="166"/>
      <c r="S343" s="166"/>
      <c r="T343" s="167"/>
      <c r="AT343" s="161" t="s">
        <v>207</v>
      </c>
      <c r="AU343" s="161" t="s">
        <v>99</v>
      </c>
      <c r="AV343" s="12" t="s">
        <v>84</v>
      </c>
      <c r="AW343" s="12" t="s">
        <v>36</v>
      </c>
      <c r="AX343" s="12" t="s">
        <v>75</v>
      </c>
      <c r="AY343" s="161" t="s">
        <v>198</v>
      </c>
    </row>
    <row r="344" spans="2:65" s="14" customFormat="1" ht="11.25">
      <c r="B344" s="175"/>
      <c r="D344" s="160" t="s">
        <v>207</v>
      </c>
      <c r="E344" s="176" t="s">
        <v>1</v>
      </c>
      <c r="F344" s="177" t="s">
        <v>227</v>
      </c>
      <c r="H344" s="178">
        <v>197</v>
      </c>
      <c r="I344" s="179"/>
      <c r="L344" s="175"/>
      <c r="M344" s="180"/>
      <c r="N344" s="181"/>
      <c r="O344" s="181"/>
      <c r="P344" s="181"/>
      <c r="Q344" s="181"/>
      <c r="R344" s="181"/>
      <c r="S344" s="181"/>
      <c r="T344" s="182"/>
      <c r="AT344" s="176" t="s">
        <v>207</v>
      </c>
      <c r="AU344" s="176" t="s">
        <v>99</v>
      </c>
      <c r="AV344" s="14" t="s">
        <v>103</v>
      </c>
      <c r="AW344" s="14" t="s">
        <v>36</v>
      </c>
      <c r="AX344" s="14" t="s">
        <v>82</v>
      </c>
      <c r="AY344" s="176" t="s">
        <v>198</v>
      </c>
    </row>
    <row r="345" spans="2:65" s="1" customFormat="1" ht="16.5" customHeight="1">
      <c r="B345" s="146"/>
      <c r="C345" s="147" t="s">
        <v>689</v>
      </c>
      <c r="D345" s="147" t="s">
        <v>202</v>
      </c>
      <c r="E345" s="148" t="s">
        <v>690</v>
      </c>
      <c r="F345" s="149" t="s">
        <v>691</v>
      </c>
      <c r="G345" s="150" t="s">
        <v>242</v>
      </c>
      <c r="H345" s="151">
        <v>194</v>
      </c>
      <c r="I345" s="152"/>
      <c r="J345" s="153">
        <f>ROUND(I345*H345,2)</f>
        <v>0</v>
      </c>
      <c r="K345" s="149" t="s">
        <v>211</v>
      </c>
      <c r="L345" s="31"/>
      <c r="M345" s="154" t="s">
        <v>1</v>
      </c>
      <c r="N345" s="155" t="s">
        <v>46</v>
      </c>
      <c r="O345" s="50"/>
      <c r="P345" s="156">
        <f>O345*H345</f>
        <v>0</v>
      </c>
      <c r="Q345" s="156">
        <v>0</v>
      </c>
      <c r="R345" s="156">
        <f>Q345*H345</f>
        <v>0</v>
      </c>
      <c r="S345" s="156">
        <v>0.316</v>
      </c>
      <c r="T345" s="157">
        <f>S345*H345</f>
        <v>61.304000000000002</v>
      </c>
      <c r="AR345" s="17" t="s">
        <v>103</v>
      </c>
      <c r="AT345" s="17" t="s">
        <v>202</v>
      </c>
      <c r="AU345" s="17" t="s">
        <v>99</v>
      </c>
      <c r="AY345" s="17" t="s">
        <v>198</v>
      </c>
      <c r="BE345" s="158">
        <f>IF(N345="základní",J345,0)</f>
        <v>0</v>
      </c>
      <c r="BF345" s="158">
        <f>IF(N345="snížená",J345,0)</f>
        <v>0</v>
      </c>
      <c r="BG345" s="158">
        <f>IF(N345="zákl. přenesená",J345,0)</f>
        <v>0</v>
      </c>
      <c r="BH345" s="158">
        <f>IF(N345="sníž. přenesená",J345,0)</f>
        <v>0</v>
      </c>
      <c r="BI345" s="158">
        <f>IF(N345="nulová",J345,0)</f>
        <v>0</v>
      </c>
      <c r="BJ345" s="17" t="s">
        <v>82</v>
      </c>
      <c r="BK345" s="158">
        <f>ROUND(I345*H345,2)</f>
        <v>0</v>
      </c>
      <c r="BL345" s="17" t="s">
        <v>103</v>
      </c>
      <c r="BM345" s="17" t="s">
        <v>692</v>
      </c>
    </row>
    <row r="346" spans="2:65" s="13" customFormat="1" ht="11.25">
      <c r="B346" s="168"/>
      <c r="D346" s="160" t="s">
        <v>207</v>
      </c>
      <c r="E346" s="169" t="s">
        <v>1</v>
      </c>
      <c r="F346" s="170" t="s">
        <v>399</v>
      </c>
      <c r="H346" s="169" t="s">
        <v>1</v>
      </c>
      <c r="I346" s="171"/>
      <c r="L346" s="168"/>
      <c r="M346" s="172"/>
      <c r="N346" s="173"/>
      <c r="O346" s="173"/>
      <c r="P346" s="173"/>
      <c r="Q346" s="173"/>
      <c r="R346" s="173"/>
      <c r="S346" s="173"/>
      <c r="T346" s="174"/>
      <c r="AT346" s="169" t="s">
        <v>207</v>
      </c>
      <c r="AU346" s="169" t="s">
        <v>99</v>
      </c>
      <c r="AV346" s="13" t="s">
        <v>82</v>
      </c>
      <c r="AW346" s="13" t="s">
        <v>36</v>
      </c>
      <c r="AX346" s="13" t="s">
        <v>75</v>
      </c>
      <c r="AY346" s="169" t="s">
        <v>198</v>
      </c>
    </row>
    <row r="347" spans="2:65" s="12" customFormat="1" ht="11.25">
      <c r="B347" s="159"/>
      <c r="D347" s="160" t="s">
        <v>207</v>
      </c>
      <c r="E347" s="161" t="s">
        <v>1</v>
      </c>
      <c r="F347" s="162" t="s">
        <v>1033</v>
      </c>
      <c r="H347" s="163">
        <v>194</v>
      </c>
      <c r="I347" s="164"/>
      <c r="L347" s="159"/>
      <c r="M347" s="165"/>
      <c r="N347" s="166"/>
      <c r="O347" s="166"/>
      <c r="P347" s="166"/>
      <c r="Q347" s="166"/>
      <c r="R347" s="166"/>
      <c r="S347" s="166"/>
      <c r="T347" s="167"/>
      <c r="AT347" s="161" t="s">
        <v>207</v>
      </c>
      <c r="AU347" s="161" t="s">
        <v>99</v>
      </c>
      <c r="AV347" s="12" t="s">
        <v>84</v>
      </c>
      <c r="AW347" s="12" t="s">
        <v>36</v>
      </c>
      <c r="AX347" s="12" t="s">
        <v>82</v>
      </c>
      <c r="AY347" s="161" t="s">
        <v>198</v>
      </c>
    </row>
    <row r="348" spans="2:65" s="1" customFormat="1" ht="16.5" customHeight="1">
      <c r="B348" s="146"/>
      <c r="C348" s="147" t="s">
        <v>693</v>
      </c>
      <c r="D348" s="147" t="s">
        <v>202</v>
      </c>
      <c r="E348" s="148" t="s">
        <v>694</v>
      </c>
      <c r="F348" s="149" t="s">
        <v>695</v>
      </c>
      <c r="G348" s="150" t="s">
        <v>242</v>
      </c>
      <c r="H348" s="151">
        <v>4824</v>
      </c>
      <c r="I348" s="152"/>
      <c r="J348" s="153">
        <f>ROUND(I348*H348,2)</f>
        <v>0</v>
      </c>
      <c r="K348" s="149" t="s">
        <v>211</v>
      </c>
      <c r="L348" s="31"/>
      <c r="M348" s="154" t="s">
        <v>1</v>
      </c>
      <c r="N348" s="155" t="s">
        <v>46</v>
      </c>
      <c r="O348" s="50"/>
      <c r="P348" s="156">
        <f>O348*H348</f>
        <v>0</v>
      </c>
      <c r="Q348" s="156">
        <v>0</v>
      </c>
      <c r="R348" s="156">
        <f>Q348*H348</f>
        <v>0</v>
      </c>
      <c r="S348" s="156">
        <v>0.32</v>
      </c>
      <c r="T348" s="157">
        <f>S348*H348</f>
        <v>1543.68</v>
      </c>
      <c r="AR348" s="17" t="s">
        <v>103</v>
      </c>
      <c r="AT348" s="17" t="s">
        <v>202</v>
      </c>
      <c r="AU348" s="17" t="s">
        <v>99</v>
      </c>
      <c r="AY348" s="17" t="s">
        <v>198</v>
      </c>
      <c r="BE348" s="158">
        <f>IF(N348="základní",J348,0)</f>
        <v>0</v>
      </c>
      <c r="BF348" s="158">
        <f>IF(N348="snížená",J348,0)</f>
        <v>0</v>
      </c>
      <c r="BG348" s="158">
        <f>IF(N348="zákl. přenesená",J348,0)</f>
        <v>0</v>
      </c>
      <c r="BH348" s="158">
        <f>IF(N348="sníž. přenesená",J348,0)</f>
        <v>0</v>
      </c>
      <c r="BI348" s="158">
        <f>IF(N348="nulová",J348,0)</f>
        <v>0</v>
      </c>
      <c r="BJ348" s="17" t="s">
        <v>82</v>
      </c>
      <c r="BK348" s="158">
        <f>ROUND(I348*H348,2)</f>
        <v>0</v>
      </c>
      <c r="BL348" s="17" t="s">
        <v>103</v>
      </c>
      <c r="BM348" s="17" t="s">
        <v>696</v>
      </c>
    </row>
    <row r="349" spans="2:65" s="12" customFormat="1" ht="11.25">
      <c r="B349" s="159"/>
      <c r="D349" s="160" t="s">
        <v>207</v>
      </c>
      <c r="E349" s="161" t="s">
        <v>1</v>
      </c>
      <c r="F349" s="162" t="s">
        <v>1035</v>
      </c>
      <c r="H349" s="163">
        <v>4824</v>
      </c>
      <c r="I349" s="164"/>
      <c r="L349" s="159"/>
      <c r="M349" s="165"/>
      <c r="N349" s="166"/>
      <c r="O349" s="166"/>
      <c r="P349" s="166"/>
      <c r="Q349" s="166"/>
      <c r="R349" s="166"/>
      <c r="S349" s="166"/>
      <c r="T349" s="167"/>
      <c r="AT349" s="161" t="s">
        <v>207</v>
      </c>
      <c r="AU349" s="161" t="s">
        <v>99</v>
      </c>
      <c r="AV349" s="12" t="s">
        <v>84</v>
      </c>
      <c r="AW349" s="12" t="s">
        <v>36</v>
      </c>
      <c r="AX349" s="12" t="s">
        <v>82</v>
      </c>
      <c r="AY349" s="161" t="s">
        <v>198</v>
      </c>
    </row>
    <row r="350" spans="2:65" s="1" customFormat="1" ht="16.5" customHeight="1">
      <c r="B350" s="146"/>
      <c r="C350" s="147" t="s">
        <v>698</v>
      </c>
      <c r="D350" s="147" t="s">
        <v>202</v>
      </c>
      <c r="E350" s="148" t="s">
        <v>699</v>
      </c>
      <c r="F350" s="149" t="s">
        <v>700</v>
      </c>
      <c r="G350" s="150" t="s">
        <v>242</v>
      </c>
      <c r="H350" s="151">
        <v>5018</v>
      </c>
      <c r="I350" s="152"/>
      <c r="J350" s="153">
        <f>ROUND(I350*H350,2)</f>
        <v>0</v>
      </c>
      <c r="K350" s="149" t="s">
        <v>211</v>
      </c>
      <c r="L350" s="31"/>
      <c r="M350" s="154" t="s">
        <v>1</v>
      </c>
      <c r="N350" s="155" t="s">
        <v>46</v>
      </c>
      <c r="O350" s="50"/>
      <c r="P350" s="156">
        <f>O350*H350</f>
        <v>0</v>
      </c>
      <c r="Q350" s="156">
        <v>0</v>
      </c>
      <c r="R350" s="156">
        <f>Q350*H350</f>
        <v>0</v>
      </c>
      <c r="S350" s="156">
        <v>0.44</v>
      </c>
      <c r="T350" s="157">
        <f>S350*H350</f>
        <v>2207.92</v>
      </c>
      <c r="AR350" s="17" t="s">
        <v>103</v>
      </c>
      <c r="AT350" s="17" t="s">
        <v>202</v>
      </c>
      <c r="AU350" s="17" t="s">
        <v>99</v>
      </c>
      <c r="AY350" s="17" t="s">
        <v>198</v>
      </c>
      <c r="BE350" s="158">
        <f>IF(N350="základní",J350,0)</f>
        <v>0</v>
      </c>
      <c r="BF350" s="158">
        <f>IF(N350="snížená",J350,0)</f>
        <v>0</v>
      </c>
      <c r="BG350" s="158">
        <f>IF(N350="zákl. přenesená",J350,0)</f>
        <v>0</v>
      </c>
      <c r="BH350" s="158">
        <f>IF(N350="sníž. přenesená",J350,0)</f>
        <v>0</v>
      </c>
      <c r="BI350" s="158">
        <f>IF(N350="nulová",J350,0)</f>
        <v>0</v>
      </c>
      <c r="BJ350" s="17" t="s">
        <v>82</v>
      </c>
      <c r="BK350" s="158">
        <f>ROUND(I350*H350,2)</f>
        <v>0</v>
      </c>
      <c r="BL350" s="17" t="s">
        <v>103</v>
      </c>
      <c r="BM350" s="17" t="s">
        <v>701</v>
      </c>
    </row>
    <row r="351" spans="2:65" s="13" customFormat="1" ht="11.25">
      <c r="B351" s="168"/>
      <c r="D351" s="160" t="s">
        <v>207</v>
      </c>
      <c r="E351" s="169" t="s">
        <v>1</v>
      </c>
      <c r="F351" s="170" t="s">
        <v>702</v>
      </c>
      <c r="H351" s="169" t="s">
        <v>1</v>
      </c>
      <c r="I351" s="171"/>
      <c r="L351" s="168"/>
      <c r="M351" s="172"/>
      <c r="N351" s="173"/>
      <c r="O351" s="173"/>
      <c r="P351" s="173"/>
      <c r="Q351" s="173"/>
      <c r="R351" s="173"/>
      <c r="S351" s="173"/>
      <c r="T351" s="174"/>
      <c r="AT351" s="169" t="s">
        <v>207</v>
      </c>
      <c r="AU351" s="169" t="s">
        <v>99</v>
      </c>
      <c r="AV351" s="13" t="s">
        <v>82</v>
      </c>
      <c r="AW351" s="13" t="s">
        <v>36</v>
      </c>
      <c r="AX351" s="13" t="s">
        <v>75</v>
      </c>
      <c r="AY351" s="169" t="s">
        <v>198</v>
      </c>
    </row>
    <row r="352" spans="2:65" s="12" customFormat="1" ht="11.25">
      <c r="B352" s="159"/>
      <c r="D352" s="160" t="s">
        <v>207</v>
      </c>
      <c r="E352" s="161" t="s">
        <v>1</v>
      </c>
      <c r="F352" s="162" t="s">
        <v>1036</v>
      </c>
      <c r="H352" s="163">
        <v>194</v>
      </c>
      <c r="I352" s="164"/>
      <c r="L352" s="159"/>
      <c r="M352" s="165"/>
      <c r="N352" s="166"/>
      <c r="O352" s="166"/>
      <c r="P352" s="166"/>
      <c r="Q352" s="166"/>
      <c r="R352" s="166"/>
      <c r="S352" s="166"/>
      <c r="T352" s="167"/>
      <c r="AT352" s="161" t="s">
        <v>207</v>
      </c>
      <c r="AU352" s="161" t="s">
        <v>99</v>
      </c>
      <c r="AV352" s="12" t="s">
        <v>84</v>
      </c>
      <c r="AW352" s="12" t="s">
        <v>36</v>
      </c>
      <c r="AX352" s="12" t="s">
        <v>75</v>
      </c>
      <c r="AY352" s="161" t="s">
        <v>198</v>
      </c>
    </row>
    <row r="353" spans="2:65" s="12" customFormat="1" ht="11.25">
      <c r="B353" s="159"/>
      <c r="D353" s="160" t="s">
        <v>207</v>
      </c>
      <c r="E353" s="161" t="s">
        <v>1</v>
      </c>
      <c r="F353" s="162" t="s">
        <v>1037</v>
      </c>
      <c r="H353" s="163">
        <v>4824</v>
      </c>
      <c r="I353" s="164"/>
      <c r="L353" s="159"/>
      <c r="M353" s="165"/>
      <c r="N353" s="166"/>
      <c r="O353" s="166"/>
      <c r="P353" s="166"/>
      <c r="Q353" s="166"/>
      <c r="R353" s="166"/>
      <c r="S353" s="166"/>
      <c r="T353" s="167"/>
      <c r="AT353" s="161" t="s">
        <v>207</v>
      </c>
      <c r="AU353" s="161" t="s">
        <v>99</v>
      </c>
      <c r="AV353" s="12" t="s">
        <v>84</v>
      </c>
      <c r="AW353" s="12" t="s">
        <v>36</v>
      </c>
      <c r="AX353" s="12" t="s">
        <v>75</v>
      </c>
      <c r="AY353" s="161" t="s">
        <v>198</v>
      </c>
    </row>
    <row r="354" spans="2:65" s="14" customFormat="1" ht="11.25">
      <c r="B354" s="175"/>
      <c r="D354" s="160" t="s">
        <v>207</v>
      </c>
      <c r="E354" s="176" t="s">
        <v>1</v>
      </c>
      <c r="F354" s="177" t="s">
        <v>227</v>
      </c>
      <c r="H354" s="178">
        <v>5018</v>
      </c>
      <c r="I354" s="179"/>
      <c r="L354" s="175"/>
      <c r="M354" s="180"/>
      <c r="N354" s="181"/>
      <c r="O354" s="181"/>
      <c r="P354" s="181"/>
      <c r="Q354" s="181"/>
      <c r="R354" s="181"/>
      <c r="S354" s="181"/>
      <c r="T354" s="182"/>
      <c r="AT354" s="176" t="s">
        <v>207</v>
      </c>
      <c r="AU354" s="176" t="s">
        <v>99</v>
      </c>
      <c r="AV354" s="14" t="s">
        <v>103</v>
      </c>
      <c r="AW354" s="14" t="s">
        <v>36</v>
      </c>
      <c r="AX354" s="14" t="s">
        <v>82</v>
      </c>
      <c r="AY354" s="176" t="s">
        <v>198</v>
      </c>
    </row>
    <row r="355" spans="2:65" s="1" customFormat="1" ht="16.5" customHeight="1">
      <c r="B355" s="146"/>
      <c r="C355" s="147" t="s">
        <v>705</v>
      </c>
      <c r="D355" s="147" t="s">
        <v>202</v>
      </c>
      <c r="E355" s="148" t="s">
        <v>716</v>
      </c>
      <c r="F355" s="149" t="s">
        <v>717</v>
      </c>
      <c r="G355" s="150" t="s">
        <v>499</v>
      </c>
      <c r="H355" s="151">
        <v>126.5</v>
      </c>
      <c r="I355" s="152"/>
      <c r="J355" s="153">
        <f>ROUND(I355*H355,2)</f>
        <v>0</v>
      </c>
      <c r="K355" s="149" t="s">
        <v>211</v>
      </c>
      <c r="L355" s="31"/>
      <c r="M355" s="154" t="s">
        <v>1</v>
      </c>
      <c r="N355" s="155" t="s">
        <v>46</v>
      </c>
      <c r="O355" s="50"/>
      <c r="P355" s="156">
        <f>O355*H355</f>
        <v>0</v>
      </c>
      <c r="Q355" s="156">
        <v>0</v>
      </c>
      <c r="R355" s="156">
        <f>Q355*H355</f>
        <v>0</v>
      </c>
      <c r="S355" s="156">
        <v>0.28999999999999998</v>
      </c>
      <c r="T355" s="157">
        <f>S355*H355</f>
        <v>36.684999999999995</v>
      </c>
      <c r="AR355" s="17" t="s">
        <v>103</v>
      </c>
      <c r="AT355" s="17" t="s">
        <v>202</v>
      </c>
      <c r="AU355" s="17" t="s">
        <v>99</v>
      </c>
      <c r="AY355" s="17" t="s">
        <v>198</v>
      </c>
      <c r="BE355" s="158">
        <f>IF(N355="základní",J355,0)</f>
        <v>0</v>
      </c>
      <c r="BF355" s="158">
        <f>IF(N355="snížená",J355,0)</f>
        <v>0</v>
      </c>
      <c r="BG355" s="158">
        <f>IF(N355="zákl. přenesená",J355,0)</f>
        <v>0</v>
      </c>
      <c r="BH355" s="158">
        <f>IF(N355="sníž. přenesená",J355,0)</f>
        <v>0</v>
      </c>
      <c r="BI355" s="158">
        <f>IF(N355="nulová",J355,0)</f>
        <v>0</v>
      </c>
      <c r="BJ355" s="17" t="s">
        <v>82</v>
      </c>
      <c r="BK355" s="158">
        <f>ROUND(I355*H355,2)</f>
        <v>0</v>
      </c>
      <c r="BL355" s="17" t="s">
        <v>103</v>
      </c>
      <c r="BM355" s="17" t="s">
        <v>718</v>
      </c>
    </row>
    <row r="356" spans="2:65" s="12" customFormat="1" ht="11.25">
      <c r="B356" s="159"/>
      <c r="D356" s="160" t="s">
        <v>207</v>
      </c>
      <c r="E356" s="161" t="s">
        <v>1</v>
      </c>
      <c r="F356" s="162" t="s">
        <v>1038</v>
      </c>
      <c r="H356" s="163">
        <v>126.5</v>
      </c>
      <c r="I356" s="164"/>
      <c r="L356" s="159"/>
      <c r="M356" s="165"/>
      <c r="N356" s="166"/>
      <c r="O356" s="166"/>
      <c r="P356" s="166"/>
      <c r="Q356" s="166"/>
      <c r="R356" s="166"/>
      <c r="S356" s="166"/>
      <c r="T356" s="167"/>
      <c r="AT356" s="161" t="s">
        <v>207</v>
      </c>
      <c r="AU356" s="161" t="s">
        <v>99</v>
      </c>
      <c r="AV356" s="12" t="s">
        <v>84</v>
      </c>
      <c r="AW356" s="12" t="s">
        <v>36</v>
      </c>
      <c r="AX356" s="12" t="s">
        <v>82</v>
      </c>
      <c r="AY356" s="161" t="s">
        <v>198</v>
      </c>
    </row>
    <row r="357" spans="2:65" s="1" customFormat="1" ht="16.5" customHeight="1">
      <c r="B357" s="146"/>
      <c r="C357" s="147" t="s">
        <v>710</v>
      </c>
      <c r="D357" s="147" t="s">
        <v>202</v>
      </c>
      <c r="E357" s="148" t="s">
        <v>721</v>
      </c>
      <c r="F357" s="149" t="s">
        <v>722</v>
      </c>
      <c r="G357" s="150" t="s">
        <v>499</v>
      </c>
      <c r="H357" s="151">
        <v>19</v>
      </c>
      <c r="I357" s="152"/>
      <c r="J357" s="153">
        <f>ROUND(I357*H357,2)</f>
        <v>0</v>
      </c>
      <c r="K357" s="149" t="s">
        <v>211</v>
      </c>
      <c r="L357" s="31"/>
      <c r="M357" s="154" t="s">
        <v>1</v>
      </c>
      <c r="N357" s="155" t="s">
        <v>46</v>
      </c>
      <c r="O357" s="50"/>
      <c r="P357" s="156">
        <f>O357*H357</f>
        <v>0</v>
      </c>
      <c r="Q357" s="156">
        <v>0</v>
      </c>
      <c r="R357" s="156">
        <f>Q357*H357</f>
        <v>0</v>
      </c>
      <c r="S357" s="156">
        <v>0.20499999999999999</v>
      </c>
      <c r="T357" s="157">
        <f>S357*H357</f>
        <v>3.8949999999999996</v>
      </c>
      <c r="AR357" s="17" t="s">
        <v>103</v>
      </c>
      <c r="AT357" s="17" t="s">
        <v>202</v>
      </c>
      <c r="AU357" s="17" t="s">
        <v>99</v>
      </c>
      <c r="AY357" s="17" t="s">
        <v>198</v>
      </c>
      <c r="BE357" s="158">
        <f>IF(N357="základní",J357,0)</f>
        <v>0</v>
      </c>
      <c r="BF357" s="158">
        <f>IF(N357="snížená",J357,0)</f>
        <v>0</v>
      </c>
      <c r="BG357" s="158">
        <f>IF(N357="zákl. přenesená",J357,0)</f>
        <v>0</v>
      </c>
      <c r="BH357" s="158">
        <f>IF(N357="sníž. přenesená",J357,0)</f>
        <v>0</v>
      </c>
      <c r="BI357" s="158">
        <f>IF(N357="nulová",J357,0)</f>
        <v>0</v>
      </c>
      <c r="BJ357" s="17" t="s">
        <v>82</v>
      </c>
      <c r="BK357" s="158">
        <f>ROUND(I357*H357,2)</f>
        <v>0</v>
      </c>
      <c r="BL357" s="17" t="s">
        <v>103</v>
      </c>
      <c r="BM357" s="17" t="s">
        <v>723</v>
      </c>
    </row>
    <row r="358" spans="2:65" s="12" customFormat="1" ht="11.25">
      <c r="B358" s="159"/>
      <c r="D358" s="160" t="s">
        <v>207</v>
      </c>
      <c r="E358" s="161" t="s">
        <v>1</v>
      </c>
      <c r="F358" s="162" t="s">
        <v>1039</v>
      </c>
      <c r="H358" s="163">
        <v>19</v>
      </c>
      <c r="I358" s="164"/>
      <c r="L358" s="159"/>
      <c r="M358" s="165"/>
      <c r="N358" s="166"/>
      <c r="O358" s="166"/>
      <c r="P358" s="166"/>
      <c r="Q358" s="166"/>
      <c r="R358" s="166"/>
      <c r="S358" s="166"/>
      <c r="T358" s="167"/>
      <c r="AT358" s="161" t="s">
        <v>207</v>
      </c>
      <c r="AU358" s="161" t="s">
        <v>99</v>
      </c>
      <c r="AV358" s="12" t="s">
        <v>84</v>
      </c>
      <c r="AW358" s="12" t="s">
        <v>36</v>
      </c>
      <c r="AX358" s="12" t="s">
        <v>82</v>
      </c>
      <c r="AY358" s="161" t="s">
        <v>198</v>
      </c>
    </row>
    <row r="359" spans="2:65" s="11" customFormat="1" ht="20.85" customHeight="1">
      <c r="B359" s="133"/>
      <c r="D359" s="134" t="s">
        <v>74</v>
      </c>
      <c r="E359" s="144" t="s">
        <v>730</v>
      </c>
      <c r="F359" s="144" t="s">
        <v>731</v>
      </c>
      <c r="I359" s="136"/>
      <c r="J359" s="145">
        <f>BK359</f>
        <v>0</v>
      </c>
      <c r="L359" s="133"/>
      <c r="M359" s="138"/>
      <c r="N359" s="139"/>
      <c r="O359" s="139"/>
      <c r="P359" s="140">
        <f>SUM(P360:P366)</f>
        <v>0</v>
      </c>
      <c r="Q359" s="139"/>
      <c r="R359" s="140">
        <f>SUM(R360:R366)</f>
        <v>0</v>
      </c>
      <c r="S359" s="139"/>
      <c r="T359" s="141">
        <f>SUM(T360:T366)</f>
        <v>1.94</v>
      </c>
      <c r="AR359" s="134" t="s">
        <v>82</v>
      </c>
      <c r="AT359" s="142" t="s">
        <v>74</v>
      </c>
      <c r="AU359" s="142" t="s">
        <v>84</v>
      </c>
      <c r="AY359" s="134" t="s">
        <v>198</v>
      </c>
      <c r="BK359" s="143">
        <f>SUM(BK360:BK366)</f>
        <v>0</v>
      </c>
    </row>
    <row r="360" spans="2:65" s="1" customFormat="1" ht="16.5" customHeight="1">
      <c r="B360" s="146"/>
      <c r="C360" s="147" t="s">
        <v>715</v>
      </c>
      <c r="D360" s="147" t="s">
        <v>202</v>
      </c>
      <c r="E360" s="148" t="s">
        <v>733</v>
      </c>
      <c r="F360" s="149" t="s">
        <v>734</v>
      </c>
      <c r="G360" s="150" t="s">
        <v>486</v>
      </c>
      <c r="H360" s="151">
        <v>4</v>
      </c>
      <c r="I360" s="152"/>
      <c r="J360" s="153">
        <f>ROUND(I360*H360,2)</f>
        <v>0</v>
      </c>
      <c r="K360" s="149" t="s">
        <v>1</v>
      </c>
      <c r="L360" s="31"/>
      <c r="M360" s="154" t="s">
        <v>1</v>
      </c>
      <c r="N360" s="155" t="s">
        <v>46</v>
      </c>
      <c r="O360" s="50"/>
      <c r="P360" s="156">
        <f>O360*H360</f>
        <v>0</v>
      </c>
      <c r="Q360" s="156">
        <v>0</v>
      </c>
      <c r="R360" s="156">
        <f>Q360*H360</f>
        <v>0</v>
      </c>
      <c r="S360" s="156">
        <v>0.32</v>
      </c>
      <c r="T360" s="157">
        <f>S360*H360</f>
        <v>1.28</v>
      </c>
      <c r="AR360" s="17" t="s">
        <v>103</v>
      </c>
      <c r="AT360" s="17" t="s">
        <v>202</v>
      </c>
      <c r="AU360" s="17" t="s">
        <v>99</v>
      </c>
      <c r="AY360" s="17" t="s">
        <v>198</v>
      </c>
      <c r="BE360" s="158">
        <f>IF(N360="základní",J360,0)</f>
        <v>0</v>
      </c>
      <c r="BF360" s="158">
        <f>IF(N360="snížená",J360,0)</f>
        <v>0</v>
      </c>
      <c r="BG360" s="158">
        <f>IF(N360="zákl. přenesená",J360,0)</f>
        <v>0</v>
      </c>
      <c r="BH360" s="158">
        <f>IF(N360="sníž. přenesená",J360,0)</f>
        <v>0</v>
      </c>
      <c r="BI360" s="158">
        <f>IF(N360="nulová",J360,0)</f>
        <v>0</v>
      </c>
      <c r="BJ360" s="17" t="s">
        <v>82</v>
      </c>
      <c r="BK360" s="158">
        <f>ROUND(I360*H360,2)</f>
        <v>0</v>
      </c>
      <c r="BL360" s="17" t="s">
        <v>103</v>
      </c>
      <c r="BM360" s="17" t="s">
        <v>735</v>
      </c>
    </row>
    <row r="361" spans="2:65" s="1" customFormat="1" ht="16.5" customHeight="1">
      <c r="B361" s="146"/>
      <c r="C361" s="147" t="s">
        <v>720</v>
      </c>
      <c r="D361" s="147" t="s">
        <v>202</v>
      </c>
      <c r="E361" s="148" t="s">
        <v>737</v>
      </c>
      <c r="F361" s="149" t="s">
        <v>738</v>
      </c>
      <c r="G361" s="150" t="s">
        <v>486</v>
      </c>
      <c r="H361" s="151">
        <v>8</v>
      </c>
      <c r="I361" s="152"/>
      <c r="J361" s="153">
        <f>ROUND(I361*H361,2)</f>
        <v>0</v>
      </c>
      <c r="K361" s="149" t="s">
        <v>211</v>
      </c>
      <c r="L361" s="31"/>
      <c r="M361" s="154" t="s">
        <v>1</v>
      </c>
      <c r="N361" s="155" t="s">
        <v>46</v>
      </c>
      <c r="O361" s="50"/>
      <c r="P361" s="156">
        <f>O361*H361</f>
        <v>0</v>
      </c>
      <c r="Q361" s="156">
        <v>0</v>
      </c>
      <c r="R361" s="156">
        <f>Q361*H361</f>
        <v>0</v>
      </c>
      <c r="S361" s="156">
        <v>8.2000000000000003E-2</v>
      </c>
      <c r="T361" s="157">
        <f>S361*H361</f>
        <v>0.65600000000000003</v>
      </c>
      <c r="AR361" s="17" t="s">
        <v>103</v>
      </c>
      <c r="AT361" s="17" t="s">
        <v>202</v>
      </c>
      <c r="AU361" s="17" t="s">
        <v>99</v>
      </c>
      <c r="AY361" s="17" t="s">
        <v>198</v>
      </c>
      <c r="BE361" s="158">
        <f>IF(N361="základní",J361,0)</f>
        <v>0</v>
      </c>
      <c r="BF361" s="158">
        <f>IF(N361="snížená",J361,0)</f>
        <v>0</v>
      </c>
      <c r="BG361" s="158">
        <f>IF(N361="zákl. přenesená",J361,0)</f>
        <v>0</v>
      </c>
      <c r="BH361" s="158">
        <f>IF(N361="sníž. přenesená",J361,0)</f>
        <v>0</v>
      </c>
      <c r="BI361" s="158">
        <f>IF(N361="nulová",J361,0)</f>
        <v>0</v>
      </c>
      <c r="BJ361" s="17" t="s">
        <v>82</v>
      </c>
      <c r="BK361" s="158">
        <f>ROUND(I361*H361,2)</f>
        <v>0</v>
      </c>
      <c r="BL361" s="17" t="s">
        <v>103</v>
      </c>
      <c r="BM361" s="17" t="s">
        <v>739</v>
      </c>
    </row>
    <row r="362" spans="2:65" s="12" customFormat="1" ht="11.25">
      <c r="B362" s="159"/>
      <c r="D362" s="160" t="s">
        <v>207</v>
      </c>
      <c r="E362" s="161" t="s">
        <v>1</v>
      </c>
      <c r="F362" s="162" t="s">
        <v>1040</v>
      </c>
      <c r="H362" s="163">
        <v>4</v>
      </c>
      <c r="I362" s="164"/>
      <c r="L362" s="159"/>
      <c r="M362" s="165"/>
      <c r="N362" s="166"/>
      <c r="O362" s="166"/>
      <c r="P362" s="166"/>
      <c r="Q362" s="166"/>
      <c r="R362" s="166"/>
      <c r="S362" s="166"/>
      <c r="T362" s="167"/>
      <c r="AT362" s="161" t="s">
        <v>207</v>
      </c>
      <c r="AU362" s="161" t="s">
        <v>99</v>
      </c>
      <c r="AV362" s="12" t="s">
        <v>84</v>
      </c>
      <c r="AW362" s="12" t="s">
        <v>36</v>
      </c>
      <c r="AX362" s="12" t="s">
        <v>75</v>
      </c>
      <c r="AY362" s="161" t="s">
        <v>198</v>
      </c>
    </row>
    <row r="363" spans="2:65" s="12" customFormat="1" ht="11.25">
      <c r="B363" s="159"/>
      <c r="D363" s="160" t="s">
        <v>207</v>
      </c>
      <c r="E363" s="161" t="s">
        <v>1</v>
      </c>
      <c r="F363" s="162" t="s">
        <v>1041</v>
      </c>
      <c r="H363" s="163">
        <v>4</v>
      </c>
      <c r="I363" s="164"/>
      <c r="L363" s="159"/>
      <c r="M363" s="165"/>
      <c r="N363" s="166"/>
      <c r="O363" s="166"/>
      <c r="P363" s="166"/>
      <c r="Q363" s="166"/>
      <c r="R363" s="166"/>
      <c r="S363" s="166"/>
      <c r="T363" s="167"/>
      <c r="AT363" s="161" t="s">
        <v>207</v>
      </c>
      <c r="AU363" s="161" t="s">
        <v>99</v>
      </c>
      <c r="AV363" s="12" t="s">
        <v>84</v>
      </c>
      <c r="AW363" s="12" t="s">
        <v>36</v>
      </c>
      <c r="AX363" s="12" t="s">
        <v>75</v>
      </c>
      <c r="AY363" s="161" t="s">
        <v>198</v>
      </c>
    </row>
    <row r="364" spans="2:65" s="14" customFormat="1" ht="11.25">
      <c r="B364" s="175"/>
      <c r="D364" s="160" t="s">
        <v>207</v>
      </c>
      <c r="E364" s="176" t="s">
        <v>1</v>
      </c>
      <c r="F364" s="177" t="s">
        <v>227</v>
      </c>
      <c r="H364" s="178">
        <v>8</v>
      </c>
      <c r="I364" s="179"/>
      <c r="L364" s="175"/>
      <c r="M364" s="180"/>
      <c r="N364" s="181"/>
      <c r="O364" s="181"/>
      <c r="P364" s="181"/>
      <c r="Q364" s="181"/>
      <c r="R364" s="181"/>
      <c r="S364" s="181"/>
      <c r="T364" s="182"/>
      <c r="AT364" s="176" t="s">
        <v>207</v>
      </c>
      <c r="AU364" s="176" t="s">
        <v>99</v>
      </c>
      <c r="AV364" s="14" t="s">
        <v>103</v>
      </c>
      <c r="AW364" s="14" t="s">
        <v>36</v>
      </c>
      <c r="AX364" s="14" t="s">
        <v>82</v>
      </c>
      <c r="AY364" s="176" t="s">
        <v>198</v>
      </c>
    </row>
    <row r="365" spans="2:65" s="1" customFormat="1" ht="16.5" customHeight="1">
      <c r="B365" s="146"/>
      <c r="C365" s="147" t="s">
        <v>725</v>
      </c>
      <c r="D365" s="147" t="s">
        <v>202</v>
      </c>
      <c r="E365" s="148" t="s">
        <v>742</v>
      </c>
      <c r="F365" s="149" t="s">
        <v>743</v>
      </c>
      <c r="G365" s="150" t="s">
        <v>486</v>
      </c>
      <c r="H365" s="151">
        <v>1</v>
      </c>
      <c r="I365" s="152"/>
      <c r="J365" s="153">
        <f>ROUND(I365*H365,2)</f>
        <v>0</v>
      </c>
      <c r="K365" s="149" t="s">
        <v>211</v>
      </c>
      <c r="L365" s="31"/>
      <c r="M365" s="154" t="s">
        <v>1</v>
      </c>
      <c r="N365" s="155" t="s">
        <v>46</v>
      </c>
      <c r="O365" s="50"/>
      <c r="P365" s="156">
        <f>O365*H365</f>
        <v>0</v>
      </c>
      <c r="Q365" s="156">
        <v>0</v>
      </c>
      <c r="R365" s="156">
        <f>Q365*H365</f>
        <v>0</v>
      </c>
      <c r="S365" s="156">
        <v>4.0000000000000001E-3</v>
      </c>
      <c r="T365" s="157">
        <f>S365*H365</f>
        <v>4.0000000000000001E-3</v>
      </c>
      <c r="AR365" s="17" t="s">
        <v>103</v>
      </c>
      <c r="AT365" s="17" t="s">
        <v>202</v>
      </c>
      <c r="AU365" s="17" t="s">
        <v>99</v>
      </c>
      <c r="AY365" s="17" t="s">
        <v>198</v>
      </c>
      <c r="BE365" s="158">
        <f>IF(N365="základní",J365,0)</f>
        <v>0</v>
      </c>
      <c r="BF365" s="158">
        <f>IF(N365="snížená",J365,0)</f>
        <v>0</v>
      </c>
      <c r="BG365" s="158">
        <f>IF(N365="zákl. přenesená",J365,0)</f>
        <v>0</v>
      </c>
      <c r="BH365" s="158">
        <f>IF(N365="sníž. přenesená",J365,0)</f>
        <v>0</v>
      </c>
      <c r="BI365" s="158">
        <f>IF(N365="nulová",J365,0)</f>
        <v>0</v>
      </c>
      <c r="BJ365" s="17" t="s">
        <v>82</v>
      </c>
      <c r="BK365" s="158">
        <f>ROUND(I365*H365,2)</f>
        <v>0</v>
      </c>
      <c r="BL365" s="17" t="s">
        <v>103</v>
      </c>
      <c r="BM365" s="17" t="s">
        <v>744</v>
      </c>
    </row>
    <row r="366" spans="2:65" s="12" customFormat="1" ht="11.25">
      <c r="B366" s="159"/>
      <c r="D366" s="160" t="s">
        <v>207</v>
      </c>
      <c r="E366" s="161" t="s">
        <v>1</v>
      </c>
      <c r="F366" s="162" t="s">
        <v>1042</v>
      </c>
      <c r="H366" s="163">
        <v>1</v>
      </c>
      <c r="I366" s="164"/>
      <c r="L366" s="159"/>
      <c r="M366" s="165"/>
      <c r="N366" s="166"/>
      <c r="O366" s="166"/>
      <c r="P366" s="166"/>
      <c r="Q366" s="166"/>
      <c r="R366" s="166"/>
      <c r="S366" s="166"/>
      <c r="T366" s="167"/>
      <c r="AT366" s="161" t="s">
        <v>207</v>
      </c>
      <c r="AU366" s="161" t="s">
        <v>99</v>
      </c>
      <c r="AV366" s="12" t="s">
        <v>84</v>
      </c>
      <c r="AW366" s="12" t="s">
        <v>36</v>
      </c>
      <c r="AX366" s="12" t="s">
        <v>82</v>
      </c>
      <c r="AY366" s="161" t="s">
        <v>198</v>
      </c>
    </row>
    <row r="367" spans="2:65" s="11" customFormat="1" ht="20.85" customHeight="1">
      <c r="B367" s="133"/>
      <c r="D367" s="134" t="s">
        <v>74</v>
      </c>
      <c r="E367" s="144" t="s">
        <v>754</v>
      </c>
      <c r="F367" s="144" t="s">
        <v>755</v>
      </c>
      <c r="I367" s="136"/>
      <c r="J367" s="145">
        <f>BK367</f>
        <v>0</v>
      </c>
      <c r="L367" s="133"/>
      <c r="M367" s="138"/>
      <c r="N367" s="139"/>
      <c r="O367" s="139"/>
      <c r="P367" s="140">
        <f>SUM(P368:P409)</f>
        <v>0</v>
      </c>
      <c r="Q367" s="139"/>
      <c r="R367" s="140">
        <f>SUM(R368:R409)</f>
        <v>0.27493000000000001</v>
      </c>
      <c r="S367" s="139"/>
      <c r="T367" s="141">
        <f>SUM(T368:T409)</f>
        <v>0</v>
      </c>
      <c r="AR367" s="134" t="s">
        <v>82</v>
      </c>
      <c r="AT367" s="142" t="s">
        <v>74</v>
      </c>
      <c r="AU367" s="142" t="s">
        <v>84</v>
      </c>
      <c r="AY367" s="134" t="s">
        <v>198</v>
      </c>
      <c r="BK367" s="143">
        <f>SUM(BK368:BK409)</f>
        <v>0</v>
      </c>
    </row>
    <row r="368" spans="2:65" s="1" customFormat="1" ht="16.5" customHeight="1">
      <c r="B368" s="146"/>
      <c r="C368" s="147" t="s">
        <v>732</v>
      </c>
      <c r="D368" s="147" t="s">
        <v>202</v>
      </c>
      <c r="E368" s="148" t="s">
        <v>757</v>
      </c>
      <c r="F368" s="149" t="s">
        <v>758</v>
      </c>
      <c r="G368" s="150" t="s">
        <v>499</v>
      </c>
      <c r="H368" s="151">
        <v>863.5</v>
      </c>
      <c r="I368" s="152"/>
      <c r="J368" s="153">
        <f>ROUND(I368*H368,2)</f>
        <v>0</v>
      </c>
      <c r="K368" s="149" t="s">
        <v>211</v>
      </c>
      <c r="L368" s="31"/>
      <c r="M368" s="154" t="s">
        <v>1</v>
      </c>
      <c r="N368" s="155" t="s">
        <v>46</v>
      </c>
      <c r="O368" s="50"/>
      <c r="P368" s="156">
        <f>O368*H368</f>
        <v>0</v>
      </c>
      <c r="Q368" s="156">
        <v>0</v>
      </c>
      <c r="R368" s="156">
        <f>Q368*H368</f>
        <v>0</v>
      </c>
      <c r="S368" s="156">
        <v>0</v>
      </c>
      <c r="T368" s="157">
        <f>S368*H368</f>
        <v>0</v>
      </c>
      <c r="AR368" s="17" t="s">
        <v>103</v>
      </c>
      <c r="AT368" s="17" t="s">
        <v>202</v>
      </c>
      <c r="AU368" s="17" t="s">
        <v>99</v>
      </c>
      <c r="AY368" s="17" t="s">
        <v>198</v>
      </c>
      <c r="BE368" s="158">
        <f>IF(N368="základní",J368,0)</f>
        <v>0</v>
      </c>
      <c r="BF368" s="158">
        <f>IF(N368="snížená",J368,0)</f>
        <v>0</v>
      </c>
      <c r="BG368" s="158">
        <f>IF(N368="zákl. přenesená",J368,0)</f>
        <v>0</v>
      </c>
      <c r="BH368" s="158">
        <f>IF(N368="sníž. přenesená",J368,0)</f>
        <v>0</v>
      </c>
      <c r="BI368" s="158">
        <f>IF(N368="nulová",J368,0)</f>
        <v>0</v>
      </c>
      <c r="BJ368" s="17" t="s">
        <v>82</v>
      </c>
      <c r="BK368" s="158">
        <f>ROUND(I368*H368,2)</f>
        <v>0</v>
      </c>
      <c r="BL368" s="17" t="s">
        <v>103</v>
      </c>
      <c r="BM368" s="17" t="s">
        <v>759</v>
      </c>
    </row>
    <row r="369" spans="2:65" s="13" customFormat="1" ht="11.25">
      <c r="B369" s="168"/>
      <c r="D369" s="160" t="s">
        <v>207</v>
      </c>
      <c r="E369" s="169" t="s">
        <v>1</v>
      </c>
      <c r="F369" s="170" t="s">
        <v>760</v>
      </c>
      <c r="H369" s="169" t="s">
        <v>1</v>
      </c>
      <c r="I369" s="171"/>
      <c r="L369" s="168"/>
      <c r="M369" s="172"/>
      <c r="N369" s="173"/>
      <c r="O369" s="173"/>
      <c r="P369" s="173"/>
      <c r="Q369" s="173"/>
      <c r="R369" s="173"/>
      <c r="S369" s="173"/>
      <c r="T369" s="174"/>
      <c r="AT369" s="169" t="s">
        <v>207</v>
      </c>
      <c r="AU369" s="169" t="s">
        <v>99</v>
      </c>
      <c r="AV369" s="13" t="s">
        <v>82</v>
      </c>
      <c r="AW369" s="13" t="s">
        <v>36</v>
      </c>
      <c r="AX369" s="13" t="s">
        <v>75</v>
      </c>
      <c r="AY369" s="169" t="s">
        <v>198</v>
      </c>
    </row>
    <row r="370" spans="2:65" s="12" customFormat="1" ht="11.25">
      <c r="B370" s="159"/>
      <c r="D370" s="160" t="s">
        <v>207</v>
      </c>
      <c r="E370" s="161" t="s">
        <v>1</v>
      </c>
      <c r="F370" s="162" t="s">
        <v>1043</v>
      </c>
      <c r="H370" s="163">
        <v>694.5</v>
      </c>
      <c r="I370" s="164"/>
      <c r="L370" s="159"/>
      <c r="M370" s="165"/>
      <c r="N370" s="166"/>
      <c r="O370" s="166"/>
      <c r="P370" s="166"/>
      <c r="Q370" s="166"/>
      <c r="R370" s="166"/>
      <c r="S370" s="166"/>
      <c r="T370" s="167"/>
      <c r="AT370" s="161" t="s">
        <v>207</v>
      </c>
      <c r="AU370" s="161" t="s">
        <v>99</v>
      </c>
      <c r="AV370" s="12" t="s">
        <v>84</v>
      </c>
      <c r="AW370" s="12" t="s">
        <v>36</v>
      </c>
      <c r="AX370" s="12" t="s">
        <v>75</v>
      </c>
      <c r="AY370" s="161" t="s">
        <v>198</v>
      </c>
    </row>
    <row r="371" spans="2:65" s="12" customFormat="1" ht="11.25">
      <c r="B371" s="159"/>
      <c r="D371" s="160" t="s">
        <v>207</v>
      </c>
      <c r="E371" s="161" t="s">
        <v>1</v>
      </c>
      <c r="F371" s="162" t="s">
        <v>1044</v>
      </c>
      <c r="H371" s="163">
        <v>169</v>
      </c>
      <c r="I371" s="164"/>
      <c r="L371" s="159"/>
      <c r="M371" s="165"/>
      <c r="N371" s="166"/>
      <c r="O371" s="166"/>
      <c r="P371" s="166"/>
      <c r="Q371" s="166"/>
      <c r="R371" s="166"/>
      <c r="S371" s="166"/>
      <c r="T371" s="167"/>
      <c r="AT371" s="161" t="s">
        <v>207</v>
      </c>
      <c r="AU371" s="161" t="s">
        <v>99</v>
      </c>
      <c r="AV371" s="12" t="s">
        <v>84</v>
      </c>
      <c r="AW371" s="12" t="s">
        <v>36</v>
      </c>
      <c r="AX371" s="12" t="s">
        <v>75</v>
      </c>
      <c r="AY371" s="161" t="s">
        <v>198</v>
      </c>
    </row>
    <row r="372" spans="2:65" s="14" customFormat="1" ht="11.25">
      <c r="B372" s="175"/>
      <c r="D372" s="160" t="s">
        <v>207</v>
      </c>
      <c r="E372" s="176" t="s">
        <v>1</v>
      </c>
      <c r="F372" s="177" t="s">
        <v>227</v>
      </c>
      <c r="H372" s="178">
        <v>863.5</v>
      </c>
      <c r="I372" s="179"/>
      <c r="L372" s="175"/>
      <c r="M372" s="180"/>
      <c r="N372" s="181"/>
      <c r="O372" s="181"/>
      <c r="P372" s="181"/>
      <c r="Q372" s="181"/>
      <c r="R372" s="181"/>
      <c r="S372" s="181"/>
      <c r="T372" s="182"/>
      <c r="AT372" s="176" t="s">
        <v>207</v>
      </c>
      <c r="AU372" s="176" t="s">
        <v>99</v>
      </c>
      <c r="AV372" s="14" t="s">
        <v>103</v>
      </c>
      <c r="AW372" s="14" t="s">
        <v>36</v>
      </c>
      <c r="AX372" s="14" t="s">
        <v>82</v>
      </c>
      <c r="AY372" s="176" t="s">
        <v>198</v>
      </c>
    </row>
    <row r="373" spans="2:65" s="1" customFormat="1" ht="16.5" customHeight="1">
      <c r="B373" s="146"/>
      <c r="C373" s="147" t="s">
        <v>736</v>
      </c>
      <c r="D373" s="147" t="s">
        <v>202</v>
      </c>
      <c r="E373" s="148" t="s">
        <v>764</v>
      </c>
      <c r="F373" s="149" t="s">
        <v>765</v>
      </c>
      <c r="G373" s="150" t="s">
        <v>499</v>
      </c>
      <c r="H373" s="151">
        <v>46.5</v>
      </c>
      <c r="I373" s="152"/>
      <c r="J373" s="153">
        <f>ROUND(I373*H373,2)</f>
        <v>0</v>
      </c>
      <c r="K373" s="149" t="s">
        <v>211</v>
      </c>
      <c r="L373" s="31"/>
      <c r="M373" s="154" t="s">
        <v>1</v>
      </c>
      <c r="N373" s="155" t="s">
        <v>46</v>
      </c>
      <c r="O373" s="50"/>
      <c r="P373" s="156">
        <f>O373*H373</f>
        <v>0</v>
      </c>
      <c r="Q373" s="156">
        <v>1.1E-4</v>
      </c>
      <c r="R373" s="156">
        <f>Q373*H373</f>
        <v>5.1149999999999998E-3</v>
      </c>
      <c r="S373" s="156">
        <v>0</v>
      </c>
      <c r="T373" s="157">
        <f>S373*H373</f>
        <v>0</v>
      </c>
      <c r="AR373" s="17" t="s">
        <v>103</v>
      </c>
      <c r="AT373" s="17" t="s">
        <v>202</v>
      </c>
      <c r="AU373" s="17" t="s">
        <v>99</v>
      </c>
      <c r="AY373" s="17" t="s">
        <v>198</v>
      </c>
      <c r="BE373" s="158">
        <f>IF(N373="základní",J373,0)</f>
        <v>0</v>
      </c>
      <c r="BF373" s="158">
        <f>IF(N373="snížená",J373,0)</f>
        <v>0</v>
      </c>
      <c r="BG373" s="158">
        <f>IF(N373="zákl. přenesená",J373,0)</f>
        <v>0</v>
      </c>
      <c r="BH373" s="158">
        <f>IF(N373="sníž. přenesená",J373,0)</f>
        <v>0</v>
      </c>
      <c r="BI373" s="158">
        <f>IF(N373="nulová",J373,0)</f>
        <v>0</v>
      </c>
      <c r="BJ373" s="17" t="s">
        <v>82</v>
      </c>
      <c r="BK373" s="158">
        <f>ROUND(I373*H373,2)</f>
        <v>0</v>
      </c>
      <c r="BL373" s="17" t="s">
        <v>103</v>
      </c>
      <c r="BM373" s="17" t="s">
        <v>766</v>
      </c>
    </row>
    <row r="374" spans="2:65" s="13" customFormat="1" ht="11.25">
      <c r="B374" s="168"/>
      <c r="D374" s="160" t="s">
        <v>207</v>
      </c>
      <c r="E374" s="169" t="s">
        <v>1</v>
      </c>
      <c r="F374" s="170" t="s">
        <v>760</v>
      </c>
      <c r="H374" s="169" t="s">
        <v>1</v>
      </c>
      <c r="I374" s="171"/>
      <c r="L374" s="168"/>
      <c r="M374" s="172"/>
      <c r="N374" s="173"/>
      <c r="O374" s="173"/>
      <c r="P374" s="173"/>
      <c r="Q374" s="173"/>
      <c r="R374" s="173"/>
      <c r="S374" s="173"/>
      <c r="T374" s="174"/>
      <c r="AT374" s="169" t="s">
        <v>207</v>
      </c>
      <c r="AU374" s="169" t="s">
        <v>99</v>
      </c>
      <c r="AV374" s="13" t="s">
        <v>82</v>
      </c>
      <c r="AW374" s="13" t="s">
        <v>36</v>
      </c>
      <c r="AX374" s="13" t="s">
        <v>75</v>
      </c>
      <c r="AY374" s="169" t="s">
        <v>198</v>
      </c>
    </row>
    <row r="375" spans="2:65" s="12" customFormat="1" ht="11.25">
      <c r="B375" s="159"/>
      <c r="D375" s="160" t="s">
        <v>207</v>
      </c>
      <c r="E375" s="161" t="s">
        <v>1</v>
      </c>
      <c r="F375" s="162" t="s">
        <v>1045</v>
      </c>
      <c r="H375" s="163">
        <v>46.5</v>
      </c>
      <c r="I375" s="164"/>
      <c r="L375" s="159"/>
      <c r="M375" s="165"/>
      <c r="N375" s="166"/>
      <c r="O375" s="166"/>
      <c r="P375" s="166"/>
      <c r="Q375" s="166"/>
      <c r="R375" s="166"/>
      <c r="S375" s="166"/>
      <c r="T375" s="167"/>
      <c r="AT375" s="161" t="s">
        <v>207</v>
      </c>
      <c r="AU375" s="161" t="s">
        <v>99</v>
      </c>
      <c r="AV375" s="12" t="s">
        <v>84</v>
      </c>
      <c r="AW375" s="12" t="s">
        <v>36</v>
      </c>
      <c r="AX375" s="12" t="s">
        <v>82</v>
      </c>
      <c r="AY375" s="161" t="s">
        <v>198</v>
      </c>
    </row>
    <row r="376" spans="2:65" s="1" customFormat="1" ht="16.5" customHeight="1">
      <c r="B376" s="146"/>
      <c r="C376" s="147" t="s">
        <v>741</v>
      </c>
      <c r="D376" s="147" t="s">
        <v>202</v>
      </c>
      <c r="E376" s="148" t="s">
        <v>769</v>
      </c>
      <c r="F376" s="149" t="s">
        <v>770</v>
      </c>
      <c r="G376" s="150" t="s">
        <v>499</v>
      </c>
      <c r="H376" s="151">
        <v>648</v>
      </c>
      <c r="I376" s="152"/>
      <c r="J376" s="153">
        <f>ROUND(I376*H376,2)</f>
        <v>0</v>
      </c>
      <c r="K376" s="149" t="s">
        <v>211</v>
      </c>
      <c r="L376" s="31"/>
      <c r="M376" s="154" t="s">
        <v>1</v>
      </c>
      <c r="N376" s="155" t="s">
        <v>46</v>
      </c>
      <c r="O376" s="50"/>
      <c r="P376" s="156">
        <f>O376*H376</f>
        <v>0</v>
      </c>
      <c r="Q376" s="156">
        <v>4.0000000000000003E-5</v>
      </c>
      <c r="R376" s="156">
        <f>Q376*H376</f>
        <v>2.5920000000000002E-2</v>
      </c>
      <c r="S376" s="156">
        <v>0</v>
      </c>
      <c r="T376" s="157">
        <f>S376*H376</f>
        <v>0</v>
      </c>
      <c r="AR376" s="17" t="s">
        <v>103</v>
      </c>
      <c r="AT376" s="17" t="s">
        <v>202</v>
      </c>
      <c r="AU376" s="17" t="s">
        <v>99</v>
      </c>
      <c r="AY376" s="17" t="s">
        <v>198</v>
      </c>
      <c r="BE376" s="158">
        <f>IF(N376="základní",J376,0)</f>
        <v>0</v>
      </c>
      <c r="BF376" s="158">
        <f>IF(N376="snížená",J376,0)</f>
        <v>0</v>
      </c>
      <c r="BG376" s="158">
        <f>IF(N376="zákl. přenesená",J376,0)</f>
        <v>0</v>
      </c>
      <c r="BH376" s="158">
        <f>IF(N376="sníž. přenesená",J376,0)</f>
        <v>0</v>
      </c>
      <c r="BI376" s="158">
        <f>IF(N376="nulová",J376,0)</f>
        <v>0</v>
      </c>
      <c r="BJ376" s="17" t="s">
        <v>82</v>
      </c>
      <c r="BK376" s="158">
        <f>ROUND(I376*H376,2)</f>
        <v>0</v>
      </c>
      <c r="BL376" s="17" t="s">
        <v>103</v>
      </c>
      <c r="BM376" s="17" t="s">
        <v>771</v>
      </c>
    </row>
    <row r="377" spans="2:65" s="13" customFormat="1" ht="11.25">
      <c r="B377" s="168"/>
      <c r="D377" s="160" t="s">
        <v>207</v>
      </c>
      <c r="E377" s="169" t="s">
        <v>1</v>
      </c>
      <c r="F377" s="170" t="s">
        <v>760</v>
      </c>
      <c r="H377" s="169" t="s">
        <v>1</v>
      </c>
      <c r="I377" s="171"/>
      <c r="L377" s="168"/>
      <c r="M377" s="172"/>
      <c r="N377" s="173"/>
      <c r="O377" s="173"/>
      <c r="P377" s="173"/>
      <c r="Q377" s="173"/>
      <c r="R377" s="173"/>
      <c r="S377" s="173"/>
      <c r="T377" s="174"/>
      <c r="AT377" s="169" t="s">
        <v>207</v>
      </c>
      <c r="AU377" s="169" t="s">
        <v>99</v>
      </c>
      <c r="AV377" s="13" t="s">
        <v>82</v>
      </c>
      <c r="AW377" s="13" t="s">
        <v>36</v>
      </c>
      <c r="AX377" s="13" t="s">
        <v>75</v>
      </c>
      <c r="AY377" s="169" t="s">
        <v>198</v>
      </c>
    </row>
    <row r="378" spans="2:65" s="12" customFormat="1" ht="11.25">
      <c r="B378" s="159"/>
      <c r="D378" s="160" t="s">
        <v>207</v>
      </c>
      <c r="E378" s="161" t="s">
        <v>1</v>
      </c>
      <c r="F378" s="162" t="s">
        <v>1046</v>
      </c>
      <c r="H378" s="163">
        <v>648</v>
      </c>
      <c r="I378" s="164"/>
      <c r="L378" s="159"/>
      <c r="M378" s="165"/>
      <c r="N378" s="166"/>
      <c r="O378" s="166"/>
      <c r="P378" s="166"/>
      <c r="Q378" s="166"/>
      <c r="R378" s="166"/>
      <c r="S378" s="166"/>
      <c r="T378" s="167"/>
      <c r="AT378" s="161" t="s">
        <v>207</v>
      </c>
      <c r="AU378" s="161" t="s">
        <v>99</v>
      </c>
      <c r="AV378" s="12" t="s">
        <v>84</v>
      </c>
      <c r="AW378" s="12" t="s">
        <v>36</v>
      </c>
      <c r="AX378" s="12" t="s">
        <v>82</v>
      </c>
      <c r="AY378" s="161" t="s">
        <v>198</v>
      </c>
    </row>
    <row r="379" spans="2:65" s="1" customFormat="1" ht="16.5" customHeight="1">
      <c r="B379" s="146"/>
      <c r="C379" s="147" t="s">
        <v>745</v>
      </c>
      <c r="D379" s="147" t="s">
        <v>202</v>
      </c>
      <c r="E379" s="148" t="s">
        <v>774</v>
      </c>
      <c r="F379" s="149" t="s">
        <v>775</v>
      </c>
      <c r="G379" s="150" t="s">
        <v>499</v>
      </c>
      <c r="H379" s="151">
        <v>75</v>
      </c>
      <c r="I379" s="152"/>
      <c r="J379" s="153">
        <f>ROUND(I379*H379,2)</f>
        <v>0</v>
      </c>
      <c r="K379" s="149" t="s">
        <v>211</v>
      </c>
      <c r="L379" s="31"/>
      <c r="M379" s="154" t="s">
        <v>1</v>
      </c>
      <c r="N379" s="155" t="s">
        <v>46</v>
      </c>
      <c r="O379" s="50"/>
      <c r="P379" s="156">
        <f>O379*H379</f>
        <v>0</v>
      </c>
      <c r="Q379" s="156">
        <v>2.1000000000000001E-4</v>
      </c>
      <c r="R379" s="156">
        <f>Q379*H379</f>
        <v>1.575E-2</v>
      </c>
      <c r="S379" s="156">
        <v>0</v>
      </c>
      <c r="T379" s="157">
        <f>S379*H379</f>
        <v>0</v>
      </c>
      <c r="AR379" s="17" t="s">
        <v>103</v>
      </c>
      <c r="AT379" s="17" t="s">
        <v>202</v>
      </c>
      <c r="AU379" s="17" t="s">
        <v>99</v>
      </c>
      <c r="AY379" s="17" t="s">
        <v>198</v>
      </c>
      <c r="BE379" s="158">
        <f>IF(N379="základní",J379,0)</f>
        <v>0</v>
      </c>
      <c r="BF379" s="158">
        <f>IF(N379="snížená",J379,0)</f>
        <v>0</v>
      </c>
      <c r="BG379" s="158">
        <f>IF(N379="zákl. přenesená",J379,0)</f>
        <v>0</v>
      </c>
      <c r="BH379" s="158">
        <f>IF(N379="sníž. přenesená",J379,0)</f>
        <v>0</v>
      </c>
      <c r="BI379" s="158">
        <f>IF(N379="nulová",J379,0)</f>
        <v>0</v>
      </c>
      <c r="BJ379" s="17" t="s">
        <v>82</v>
      </c>
      <c r="BK379" s="158">
        <f>ROUND(I379*H379,2)</f>
        <v>0</v>
      </c>
      <c r="BL379" s="17" t="s">
        <v>103</v>
      </c>
      <c r="BM379" s="17" t="s">
        <v>776</v>
      </c>
    </row>
    <row r="380" spans="2:65" s="13" customFormat="1" ht="11.25">
      <c r="B380" s="168"/>
      <c r="D380" s="160" t="s">
        <v>207</v>
      </c>
      <c r="E380" s="169" t="s">
        <v>1</v>
      </c>
      <c r="F380" s="170" t="s">
        <v>760</v>
      </c>
      <c r="H380" s="169" t="s">
        <v>1</v>
      </c>
      <c r="I380" s="171"/>
      <c r="L380" s="168"/>
      <c r="M380" s="172"/>
      <c r="N380" s="173"/>
      <c r="O380" s="173"/>
      <c r="P380" s="173"/>
      <c r="Q380" s="173"/>
      <c r="R380" s="173"/>
      <c r="S380" s="173"/>
      <c r="T380" s="174"/>
      <c r="AT380" s="169" t="s">
        <v>207</v>
      </c>
      <c r="AU380" s="169" t="s">
        <v>99</v>
      </c>
      <c r="AV380" s="13" t="s">
        <v>82</v>
      </c>
      <c r="AW380" s="13" t="s">
        <v>36</v>
      </c>
      <c r="AX380" s="13" t="s">
        <v>75</v>
      </c>
      <c r="AY380" s="169" t="s">
        <v>198</v>
      </c>
    </row>
    <row r="381" spans="2:65" s="12" customFormat="1" ht="11.25">
      <c r="B381" s="159"/>
      <c r="D381" s="160" t="s">
        <v>207</v>
      </c>
      <c r="E381" s="161" t="s">
        <v>1</v>
      </c>
      <c r="F381" s="162" t="s">
        <v>1047</v>
      </c>
      <c r="H381" s="163">
        <v>75</v>
      </c>
      <c r="I381" s="164"/>
      <c r="L381" s="159"/>
      <c r="M381" s="165"/>
      <c r="N381" s="166"/>
      <c r="O381" s="166"/>
      <c r="P381" s="166"/>
      <c r="Q381" s="166"/>
      <c r="R381" s="166"/>
      <c r="S381" s="166"/>
      <c r="T381" s="167"/>
      <c r="AT381" s="161" t="s">
        <v>207</v>
      </c>
      <c r="AU381" s="161" t="s">
        <v>99</v>
      </c>
      <c r="AV381" s="12" t="s">
        <v>84</v>
      </c>
      <c r="AW381" s="12" t="s">
        <v>36</v>
      </c>
      <c r="AX381" s="12" t="s">
        <v>82</v>
      </c>
      <c r="AY381" s="161" t="s">
        <v>198</v>
      </c>
    </row>
    <row r="382" spans="2:65" s="1" customFormat="1" ht="16.5" customHeight="1">
      <c r="B382" s="146"/>
      <c r="C382" s="147" t="s">
        <v>749</v>
      </c>
      <c r="D382" s="147" t="s">
        <v>202</v>
      </c>
      <c r="E382" s="148" t="s">
        <v>1048</v>
      </c>
      <c r="F382" s="149" t="s">
        <v>1049</v>
      </c>
      <c r="G382" s="150" t="s">
        <v>499</v>
      </c>
      <c r="H382" s="151">
        <v>94</v>
      </c>
      <c r="I382" s="152"/>
      <c r="J382" s="153">
        <f>ROUND(I382*H382,2)</f>
        <v>0</v>
      </c>
      <c r="K382" s="149" t="s">
        <v>211</v>
      </c>
      <c r="L382" s="31"/>
      <c r="M382" s="154" t="s">
        <v>1</v>
      </c>
      <c r="N382" s="155" t="s">
        <v>46</v>
      </c>
      <c r="O382" s="50"/>
      <c r="P382" s="156">
        <f>O382*H382</f>
        <v>0</v>
      </c>
      <c r="Q382" s="156">
        <v>1.1E-4</v>
      </c>
      <c r="R382" s="156">
        <f>Q382*H382</f>
        <v>1.034E-2</v>
      </c>
      <c r="S382" s="156">
        <v>0</v>
      </c>
      <c r="T382" s="157">
        <f>S382*H382</f>
        <v>0</v>
      </c>
      <c r="AR382" s="17" t="s">
        <v>103</v>
      </c>
      <c r="AT382" s="17" t="s">
        <v>202</v>
      </c>
      <c r="AU382" s="17" t="s">
        <v>99</v>
      </c>
      <c r="AY382" s="17" t="s">
        <v>198</v>
      </c>
      <c r="BE382" s="158">
        <f>IF(N382="základní",J382,0)</f>
        <v>0</v>
      </c>
      <c r="BF382" s="158">
        <f>IF(N382="snížená",J382,0)</f>
        <v>0</v>
      </c>
      <c r="BG382" s="158">
        <f>IF(N382="zákl. přenesená",J382,0)</f>
        <v>0</v>
      </c>
      <c r="BH382" s="158">
        <f>IF(N382="sníž. přenesená",J382,0)</f>
        <v>0</v>
      </c>
      <c r="BI382" s="158">
        <f>IF(N382="nulová",J382,0)</f>
        <v>0</v>
      </c>
      <c r="BJ382" s="17" t="s">
        <v>82</v>
      </c>
      <c r="BK382" s="158">
        <f>ROUND(I382*H382,2)</f>
        <v>0</v>
      </c>
      <c r="BL382" s="17" t="s">
        <v>103</v>
      </c>
      <c r="BM382" s="17" t="s">
        <v>1050</v>
      </c>
    </row>
    <row r="383" spans="2:65" s="13" customFormat="1" ht="11.25">
      <c r="B383" s="168"/>
      <c r="D383" s="160" t="s">
        <v>207</v>
      </c>
      <c r="E383" s="169" t="s">
        <v>1</v>
      </c>
      <c r="F383" s="170" t="s">
        <v>760</v>
      </c>
      <c r="H383" s="169" t="s">
        <v>1</v>
      </c>
      <c r="I383" s="171"/>
      <c r="L383" s="168"/>
      <c r="M383" s="172"/>
      <c r="N383" s="173"/>
      <c r="O383" s="173"/>
      <c r="P383" s="173"/>
      <c r="Q383" s="173"/>
      <c r="R383" s="173"/>
      <c r="S383" s="173"/>
      <c r="T383" s="174"/>
      <c r="AT383" s="169" t="s">
        <v>207</v>
      </c>
      <c r="AU383" s="169" t="s">
        <v>99</v>
      </c>
      <c r="AV383" s="13" t="s">
        <v>82</v>
      </c>
      <c r="AW383" s="13" t="s">
        <v>36</v>
      </c>
      <c r="AX383" s="13" t="s">
        <v>75</v>
      </c>
      <c r="AY383" s="169" t="s">
        <v>198</v>
      </c>
    </row>
    <row r="384" spans="2:65" s="12" customFormat="1" ht="11.25">
      <c r="B384" s="159"/>
      <c r="D384" s="160" t="s">
        <v>207</v>
      </c>
      <c r="E384" s="161" t="s">
        <v>1</v>
      </c>
      <c r="F384" s="162" t="s">
        <v>1051</v>
      </c>
      <c r="H384" s="163">
        <v>94</v>
      </c>
      <c r="I384" s="164"/>
      <c r="L384" s="159"/>
      <c r="M384" s="165"/>
      <c r="N384" s="166"/>
      <c r="O384" s="166"/>
      <c r="P384" s="166"/>
      <c r="Q384" s="166"/>
      <c r="R384" s="166"/>
      <c r="S384" s="166"/>
      <c r="T384" s="167"/>
      <c r="AT384" s="161" t="s">
        <v>207</v>
      </c>
      <c r="AU384" s="161" t="s">
        <v>99</v>
      </c>
      <c r="AV384" s="12" t="s">
        <v>84</v>
      </c>
      <c r="AW384" s="12" t="s">
        <v>36</v>
      </c>
      <c r="AX384" s="12" t="s">
        <v>82</v>
      </c>
      <c r="AY384" s="161" t="s">
        <v>198</v>
      </c>
    </row>
    <row r="385" spans="2:65" s="1" customFormat="1" ht="16.5" customHeight="1">
      <c r="B385" s="146"/>
      <c r="C385" s="147" t="s">
        <v>756</v>
      </c>
      <c r="D385" s="147" t="s">
        <v>202</v>
      </c>
      <c r="E385" s="148" t="s">
        <v>779</v>
      </c>
      <c r="F385" s="149" t="s">
        <v>780</v>
      </c>
      <c r="G385" s="150" t="s">
        <v>499</v>
      </c>
      <c r="H385" s="151">
        <v>46.5</v>
      </c>
      <c r="I385" s="152"/>
      <c r="J385" s="153">
        <f>ROUND(I385*H385,2)</f>
        <v>0</v>
      </c>
      <c r="K385" s="149" t="s">
        <v>211</v>
      </c>
      <c r="L385" s="31"/>
      <c r="M385" s="154" t="s">
        <v>1</v>
      </c>
      <c r="N385" s="155" t="s">
        <v>46</v>
      </c>
      <c r="O385" s="50"/>
      <c r="P385" s="156">
        <f>O385*H385</f>
        <v>0</v>
      </c>
      <c r="Q385" s="156">
        <v>3.3E-4</v>
      </c>
      <c r="R385" s="156">
        <f>Q385*H385</f>
        <v>1.5344999999999999E-2</v>
      </c>
      <c r="S385" s="156">
        <v>0</v>
      </c>
      <c r="T385" s="157">
        <f>S385*H385</f>
        <v>0</v>
      </c>
      <c r="AR385" s="17" t="s">
        <v>103</v>
      </c>
      <c r="AT385" s="17" t="s">
        <v>202</v>
      </c>
      <c r="AU385" s="17" t="s">
        <v>99</v>
      </c>
      <c r="AY385" s="17" t="s">
        <v>198</v>
      </c>
      <c r="BE385" s="158">
        <f>IF(N385="základní",J385,0)</f>
        <v>0</v>
      </c>
      <c r="BF385" s="158">
        <f>IF(N385="snížená",J385,0)</f>
        <v>0</v>
      </c>
      <c r="BG385" s="158">
        <f>IF(N385="zákl. přenesená",J385,0)</f>
        <v>0</v>
      </c>
      <c r="BH385" s="158">
        <f>IF(N385="sníž. přenesená",J385,0)</f>
        <v>0</v>
      </c>
      <c r="BI385" s="158">
        <f>IF(N385="nulová",J385,0)</f>
        <v>0</v>
      </c>
      <c r="BJ385" s="17" t="s">
        <v>82</v>
      </c>
      <c r="BK385" s="158">
        <f>ROUND(I385*H385,2)</f>
        <v>0</v>
      </c>
      <c r="BL385" s="17" t="s">
        <v>103</v>
      </c>
      <c r="BM385" s="17" t="s">
        <v>781</v>
      </c>
    </row>
    <row r="386" spans="2:65" s="13" customFormat="1" ht="11.25">
      <c r="B386" s="168"/>
      <c r="D386" s="160" t="s">
        <v>207</v>
      </c>
      <c r="E386" s="169" t="s">
        <v>1</v>
      </c>
      <c r="F386" s="170" t="s">
        <v>760</v>
      </c>
      <c r="H386" s="169" t="s">
        <v>1</v>
      </c>
      <c r="I386" s="171"/>
      <c r="L386" s="168"/>
      <c r="M386" s="172"/>
      <c r="N386" s="173"/>
      <c r="O386" s="173"/>
      <c r="P386" s="173"/>
      <c r="Q386" s="173"/>
      <c r="R386" s="173"/>
      <c r="S386" s="173"/>
      <c r="T386" s="174"/>
      <c r="AT386" s="169" t="s">
        <v>207</v>
      </c>
      <c r="AU386" s="169" t="s">
        <v>99</v>
      </c>
      <c r="AV386" s="13" t="s">
        <v>82</v>
      </c>
      <c r="AW386" s="13" t="s">
        <v>36</v>
      </c>
      <c r="AX386" s="13" t="s">
        <v>75</v>
      </c>
      <c r="AY386" s="169" t="s">
        <v>198</v>
      </c>
    </row>
    <row r="387" spans="2:65" s="13" customFormat="1" ht="11.25">
      <c r="B387" s="168"/>
      <c r="D387" s="160" t="s">
        <v>207</v>
      </c>
      <c r="E387" s="169" t="s">
        <v>1</v>
      </c>
      <c r="F387" s="170" t="s">
        <v>782</v>
      </c>
      <c r="H387" s="169" t="s">
        <v>1</v>
      </c>
      <c r="I387" s="171"/>
      <c r="L387" s="168"/>
      <c r="M387" s="172"/>
      <c r="N387" s="173"/>
      <c r="O387" s="173"/>
      <c r="P387" s="173"/>
      <c r="Q387" s="173"/>
      <c r="R387" s="173"/>
      <c r="S387" s="173"/>
      <c r="T387" s="174"/>
      <c r="AT387" s="169" t="s">
        <v>207</v>
      </c>
      <c r="AU387" s="169" t="s">
        <v>99</v>
      </c>
      <c r="AV387" s="13" t="s">
        <v>82</v>
      </c>
      <c r="AW387" s="13" t="s">
        <v>36</v>
      </c>
      <c r="AX387" s="13" t="s">
        <v>75</v>
      </c>
      <c r="AY387" s="169" t="s">
        <v>198</v>
      </c>
    </row>
    <row r="388" spans="2:65" s="12" customFormat="1" ht="11.25">
      <c r="B388" s="159"/>
      <c r="D388" s="160" t="s">
        <v>207</v>
      </c>
      <c r="E388" s="161" t="s">
        <v>1</v>
      </c>
      <c r="F388" s="162" t="s">
        <v>1045</v>
      </c>
      <c r="H388" s="163">
        <v>46.5</v>
      </c>
      <c r="I388" s="164"/>
      <c r="L388" s="159"/>
      <c r="M388" s="165"/>
      <c r="N388" s="166"/>
      <c r="O388" s="166"/>
      <c r="P388" s="166"/>
      <c r="Q388" s="166"/>
      <c r="R388" s="166"/>
      <c r="S388" s="166"/>
      <c r="T388" s="167"/>
      <c r="AT388" s="161" t="s">
        <v>207</v>
      </c>
      <c r="AU388" s="161" t="s">
        <v>99</v>
      </c>
      <c r="AV388" s="12" t="s">
        <v>84</v>
      </c>
      <c r="AW388" s="12" t="s">
        <v>36</v>
      </c>
      <c r="AX388" s="12" t="s">
        <v>82</v>
      </c>
      <c r="AY388" s="161" t="s">
        <v>198</v>
      </c>
    </row>
    <row r="389" spans="2:65" s="1" customFormat="1" ht="16.5" customHeight="1">
      <c r="B389" s="146"/>
      <c r="C389" s="147" t="s">
        <v>763</v>
      </c>
      <c r="D389" s="147" t="s">
        <v>202</v>
      </c>
      <c r="E389" s="148" t="s">
        <v>784</v>
      </c>
      <c r="F389" s="149" t="s">
        <v>785</v>
      </c>
      <c r="G389" s="150" t="s">
        <v>499</v>
      </c>
      <c r="H389" s="151">
        <v>648</v>
      </c>
      <c r="I389" s="152"/>
      <c r="J389" s="153">
        <f>ROUND(I389*H389,2)</f>
        <v>0</v>
      </c>
      <c r="K389" s="149" t="s">
        <v>211</v>
      </c>
      <c r="L389" s="31"/>
      <c r="M389" s="154" t="s">
        <v>1</v>
      </c>
      <c r="N389" s="155" t="s">
        <v>46</v>
      </c>
      <c r="O389" s="50"/>
      <c r="P389" s="156">
        <f>O389*H389</f>
        <v>0</v>
      </c>
      <c r="Q389" s="156">
        <v>1.1E-4</v>
      </c>
      <c r="R389" s="156">
        <f>Q389*H389</f>
        <v>7.1279999999999996E-2</v>
      </c>
      <c r="S389" s="156">
        <v>0</v>
      </c>
      <c r="T389" s="157">
        <f>S389*H389</f>
        <v>0</v>
      </c>
      <c r="AR389" s="17" t="s">
        <v>103</v>
      </c>
      <c r="AT389" s="17" t="s">
        <v>202</v>
      </c>
      <c r="AU389" s="17" t="s">
        <v>99</v>
      </c>
      <c r="AY389" s="17" t="s">
        <v>198</v>
      </c>
      <c r="BE389" s="158">
        <f>IF(N389="základní",J389,0)</f>
        <v>0</v>
      </c>
      <c r="BF389" s="158">
        <f>IF(N389="snížená",J389,0)</f>
        <v>0</v>
      </c>
      <c r="BG389" s="158">
        <f>IF(N389="zákl. přenesená",J389,0)</f>
        <v>0</v>
      </c>
      <c r="BH389" s="158">
        <f>IF(N389="sníž. přenesená",J389,0)</f>
        <v>0</v>
      </c>
      <c r="BI389" s="158">
        <f>IF(N389="nulová",J389,0)</f>
        <v>0</v>
      </c>
      <c r="BJ389" s="17" t="s">
        <v>82</v>
      </c>
      <c r="BK389" s="158">
        <f>ROUND(I389*H389,2)</f>
        <v>0</v>
      </c>
      <c r="BL389" s="17" t="s">
        <v>103</v>
      </c>
      <c r="BM389" s="17" t="s">
        <v>786</v>
      </c>
    </row>
    <row r="390" spans="2:65" s="13" customFormat="1" ht="11.25">
      <c r="B390" s="168"/>
      <c r="D390" s="160" t="s">
        <v>207</v>
      </c>
      <c r="E390" s="169" t="s">
        <v>1</v>
      </c>
      <c r="F390" s="170" t="s">
        <v>760</v>
      </c>
      <c r="H390" s="169" t="s">
        <v>1</v>
      </c>
      <c r="I390" s="171"/>
      <c r="L390" s="168"/>
      <c r="M390" s="172"/>
      <c r="N390" s="173"/>
      <c r="O390" s="173"/>
      <c r="P390" s="173"/>
      <c r="Q390" s="173"/>
      <c r="R390" s="173"/>
      <c r="S390" s="173"/>
      <c r="T390" s="174"/>
      <c r="AT390" s="169" t="s">
        <v>207</v>
      </c>
      <c r="AU390" s="169" t="s">
        <v>99</v>
      </c>
      <c r="AV390" s="13" t="s">
        <v>82</v>
      </c>
      <c r="AW390" s="13" t="s">
        <v>36</v>
      </c>
      <c r="AX390" s="13" t="s">
        <v>75</v>
      </c>
      <c r="AY390" s="169" t="s">
        <v>198</v>
      </c>
    </row>
    <row r="391" spans="2:65" s="13" customFormat="1" ht="11.25">
      <c r="B391" s="168"/>
      <c r="D391" s="160" t="s">
        <v>207</v>
      </c>
      <c r="E391" s="169" t="s">
        <v>1</v>
      </c>
      <c r="F391" s="170" t="s">
        <v>782</v>
      </c>
      <c r="H391" s="169" t="s">
        <v>1</v>
      </c>
      <c r="I391" s="171"/>
      <c r="L391" s="168"/>
      <c r="M391" s="172"/>
      <c r="N391" s="173"/>
      <c r="O391" s="173"/>
      <c r="P391" s="173"/>
      <c r="Q391" s="173"/>
      <c r="R391" s="173"/>
      <c r="S391" s="173"/>
      <c r="T391" s="174"/>
      <c r="AT391" s="169" t="s">
        <v>207</v>
      </c>
      <c r="AU391" s="169" t="s">
        <v>99</v>
      </c>
      <c r="AV391" s="13" t="s">
        <v>82</v>
      </c>
      <c r="AW391" s="13" t="s">
        <v>36</v>
      </c>
      <c r="AX391" s="13" t="s">
        <v>75</v>
      </c>
      <c r="AY391" s="169" t="s">
        <v>198</v>
      </c>
    </row>
    <row r="392" spans="2:65" s="12" customFormat="1" ht="11.25">
      <c r="B392" s="159"/>
      <c r="D392" s="160" t="s">
        <v>207</v>
      </c>
      <c r="E392" s="161" t="s">
        <v>1</v>
      </c>
      <c r="F392" s="162" t="s">
        <v>1046</v>
      </c>
      <c r="H392" s="163">
        <v>648</v>
      </c>
      <c r="I392" s="164"/>
      <c r="L392" s="159"/>
      <c r="M392" s="165"/>
      <c r="N392" s="166"/>
      <c r="O392" s="166"/>
      <c r="P392" s="166"/>
      <c r="Q392" s="166"/>
      <c r="R392" s="166"/>
      <c r="S392" s="166"/>
      <c r="T392" s="167"/>
      <c r="AT392" s="161" t="s">
        <v>207</v>
      </c>
      <c r="AU392" s="161" t="s">
        <v>99</v>
      </c>
      <c r="AV392" s="12" t="s">
        <v>84</v>
      </c>
      <c r="AW392" s="12" t="s">
        <v>36</v>
      </c>
      <c r="AX392" s="12" t="s">
        <v>82</v>
      </c>
      <c r="AY392" s="161" t="s">
        <v>198</v>
      </c>
    </row>
    <row r="393" spans="2:65" s="1" customFormat="1" ht="16.5" customHeight="1">
      <c r="B393" s="146"/>
      <c r="C393" s="147" t="s">
        <v>768</v>
      </c>
      <c r="D393" s="147" t="s">
        <v>202</v>
      </c>
      <c r="E393" s="148" t="s">
        <v>788</v>
      </c>
      <c r="F393" s="149" t="s">
        <v>789</v>
      </c>
      <c r="G393" s="150" t="s">
        <v>499</v>
      </c>
      <c r="H393" s="151">
        <v>75</v>
      </c>
      <c r="I393" s="152"/>
      <c r="J393" s="153">
        <f>ROUND(I393*H393,2)</f>
        <v>0</v>
      </c>
      <c r="K393" s="149" t="s">
        <v>211</v>
      </c>
      <c r="L393" s="31"/>
      <c r="M393" s="154" t="s">
        <v>1</v>
      </c>
      <c r="N393" s="155" t="s">
        <v>46</v>
      </c>
      <c r="O393" s="50"/>
      <c r="P393" s="156">
        <f>O393*H393</f>
        <v>0</v>
      </c>
      <c r="Q393" s="156">
        <v>6.4999999999999997E-4</v>
      </c>
      <c r="R393" s="156">
        <f>Q393*H393</f>
        <v>4.8749999999999995E-2</v>
      </c>
      <c r="S393" s="156">
        <v>0</v>
      </c>
      <c r="T393" s="157">
        <f>S393*H393</f>
        <v>0</v>
      </c>
      <c r="AR393" s="17" t="s">
        <v>103</v>
      </c>
      <c r="AT393" s="17" t="s">
        <v>202</v>
      </c>
      <c r="AU393" s="17" t="s">
        <v>99</v>
      </c>
      <c r="AY393" s="17" t="s">
        <v>198</v>
      </c>
      <c r="BE393" s="158">
        <f>IF(N393="základní",J393,0)</f>
        <v>0</v>
      </c>
      <c r="BF393" s="158">
        <f>IF(N393="snížená",J393,0)</f>
        <v>0</v>
      </c>
      <c r="BG393" s="158">
        <f>IF(N393="zákl. přenesená",J393,0)</f>
        <v>0</v>
      </c>
      <c r="BH393" s="158">
        <f>IF(N393="sníž. přenesená",J393,0)</f>
        <v>0</v>
      </c>
      <c r="BI393" s="158">
        <f>IF(N393="nulová",J393,0)</f>
        <v>0</v>
      </c>
      <c r="BJ393" s="17" t="s">
        <v>82</v>
      </c>
      <c r="BK393" s="158">
        <f>ROUND(I393*H393,2)</f>
        <v>0</v>
      </c>
      <c r="BL393" s="17" t="s">
        <v>103</v>
      </c>
      <c r="BM393" s="17" t="s">
        <v>790</v>
      </c>
    </row>
    <row r="394" spans="2:65" s="13" customFormat="1" ht="11.25">
      <c r="B394" s="168"/>
      <c r="D394" s="160" t="s">
        <v>207</v>
      </c>
      <c r="E394" s="169" t="s">
        <v>1</v>
      </c>
      <c r="F394" s="170" t="s">
        <v>760</v>
      </c>
      <c r="H394" s="169" t="s">
        <v>1</v>
      </c>
      <c r="I394" s="171"/>
      <c r="L394" s="168"/>
      <c r="M394" s="172"/>
      <c r="N394" s="173"/>
      <c r="O394" s="173"/>
      <c r="P394" s="173"/>
      <c r="Q394" s="173"/>
      <c r="R394" s="173"/>
      <c r="S394" s="173"/>
      <c r="T394" s="174"/>
      <c r="AT394" s="169" t="s">
        <v>207</v>
      </c>
      <c r="AU394" s="169" t="s">
        <v>99</v>
      </c>
      <c r="AV394" s="13" t="s">
        <v>82</v>
      </c>
      <c r="AW394" s="13" t="s">
        <v>36</v>
      </c>
      <c r="AX394" s="13" t="s">
        <v>75</v>
      </c>
      <c r="AY394" s="169" t="s">
        <v>198</v>
      </c>
    </row>
    <row r="395" spans="2:65" s="13" customFormat="1" ht="11.25">
      <c r="B395" s="168"/>
      <c r="D395" s="160" t="s">
        <v>207</v>
      </c>
      <c r="E395" s="169" t="s">
        <v>1</v>
      </c>
      <c r="F395" s="170" t="s">
        <v>782</v>
      </c>
      <c r="H395" s="169" t="s">
        <v>1</v>
      </c>
      <c r="I395" s="171"/>
      <c r="L395" s="168"/>
      <c r="M395" s="172"/>
      <c r="N395" s="173"/>
      <c r="O395" s="173"/>
      <c r="P395" s="173"/>
      <c r="Q395" s="173"/>
      <c r="R395" s="173"/>
      <c r="S395" s="173"/>
      <c r="T395" s="174"/>
      <c r="AT395" s="169" t="s">
        <v>207</v>
      </c>
      <c r="AU395" s="169" t="s">
        <v>99</v>
      </c>
      <c r="AV395" s="13" t="s">
        <v>82</v>
      </c>
      <c r="AW395" s="13" t="s">
        <v>36</v>
      </c>
      <c r="AX395" s="13" t="s">
        <v>75</v>
      </c>
      <c r="AY395" s="169" t="s">
        <v>198</v>
      </c>
    </row>
    <row r="396" spans="2:65" s="12" customFormat="1" ht="11.25">
      <c r="B396" s="159"/>
      <c r="D396" s="160" t="s">
        <v>207</v>
      </c>
      <c r="E396" s="161" t="s">
        <v>1</v>
      </c>
      <c r="F396" s="162" t="s">
        <v>1047</v>
      </c>
      <c r="H396" s="163">
        <v>75</v>
      </c>
      <c r="I396" s="164"/>
      <c r="L396" s="159"/>
      <c r="M396" s="165"/>
      <c r="N396" s="166"/>
      <c r="O396" s="166"/>
      <c r="P396" s="166"/>
      <c r="Q396" s="166"/>
      <c r="R396" s="166"/>
      <c r="S396" s="166"/>
      <c r="T396" s="167"/>
      <c r="AT396" s="161" t="s">
        <v>207</v>
      </c>
      <c r="AU396" s="161" t="s">
        <v>99</v>
      </c>
      <c r="AV396" s="12" t="s">
        <v>84</v>
      </c>
      <c r="AW396" s="12" t="s">
        <v>36</v>
      </c>
      <c r="AX396" s="12" t="s">
        <v>82</v>
      </c>
      <c r="AY396" s="161" t="s">
        <v>198</v>
      </c>
    </row>
    <row r="397" spans="2:65" s="1" customFormat="1" ht="16.5" customHeight="1">
      <c r="B397" s="146"/>
      <c r="C397" s="147" t="s">
        <v>773</v>
      </c>
      <c r="D397" s="147" t="s">
        <v>202</v>
      </c>
      <c r="E397" s="148" t="s">
        <v>1052</v>
      </c>
      <c r="F397" s="149" t="s">
        <v>1053</v>
      </c>
      <c r="G397" s="150" t="s">
        <v>499</v>
      </c>
      <c r="H397" s="151">
        <v>94</v>
      </c>
      <c r="I397" s="152"/>
      <c r="J397" s="153">
        <f>ROUND(I397*H397,2)</f>
        <v>0</v>
      </c>
      <c r="K397" s="149" t="s">
        <v>211</v>
      </c>
      <c r="L397" s="31"/>
      <c r="M397" s="154" t="s">
        <v>1</v>
      </c>
      <c r="N397" s="155" t="s">
        <v>46</v>
      </c>
      <c r="O397" s="50"/>
      <c r="P397" s="156">
        <f>O397*H397</f>
        <v>0</v>
      </c>
      <c r="Q397" s="156">
        <v>3.8000000000000002E-4</v>
      </c>
      <c r="R397" s="156">
        <f>Q397*H397</f>
        <v>3.5720000000000002E-2</v>
      </c>
      <c r="S397" s="156">
        <v>0</v>
      </c>
      <c r="T397" s="157">
        <f>S397*H397</f>
        <v>0</v>
      </c>
      <c r="AR397" s="17" t="s">
        <v>103</v>
      </c>
      <c r="AT397" s="17" t="s">
        <v>202</v>
      </c>
      <c r="AU397" s="17" t="s">
        <v>99</v>
      </c>
      <c r="AY397" s="17" t="s">
        <v>198</v>
      </c>
      <c r="BE397" s="158">
        <f>IF(N397="základní",J397,0)</f>
        <v>0</v>
      </c>
      <c r="BF397" s="158">
        <f>IF(N397="snížená",J397,0)</f>
        <v>0</v>
      </c>
      <c r="BG397" s="158">
        <f>IF(N397="zákl. přenesená",J397,0)</f>
        <v>0</v>
      </c>
      <c r="BH397" s="158">
        <f>IF(N397="sníž. přenesená",J397,0)</f>
        <v>0</v>
      </c>
      <c r="BI397" s="158">
        <f>IF(N397="nulová",J397,0)</f>
        <v>0</v>
      </c>
      <c r="BJ397" s="17" t="s">
        <v>82</v>
      </c>
      <c r="BK397" s="158">
        <f>ROUND(I397*H397,2)</f>
        <v>0</v>
      </c>
      <c r="BL397" s="17" t="s">
        <v>103</v>
      </c>
      <c r="BM397" s="17" t="s">
        <v>1054</v>
      </c>
    </row>
    <row r="398" spans="2:65" s="13" customFormat="1" ht="11.25">
      <c r="B398" s="168"/>
      <c r="D398" s="160" t="s">
        <v>207</v>
      </c>
      <c r="E398" s="169" t="s">
        <v>1</v>
      </c>
      <c r="F398" s="170" t="s">
        <v>760</v>
      </c>
      <c r="H398" s="169" t="s">
        <v>1</v>
      </c>
      <c r="I398" s="171"/>
      <c r="L398" s="168"/>
      <c r="M398" s="172"/>
      <c r="N398" s="173"/>
      <c r="O398" s="173"/>
      <c r="P398" s="173"/>
      <c r="Q398" s="173"/>
      <c r="R398" s="173"/>
      <c r="S398" s="173"/>
      <c r="T398" s="174"/>
      <c r="AT398" s="169" t="s">
        <v>207</v>
      </c>
      <c r="AU398" s="169" t="s">
        <v>99</v>
      </c>
      <c r="AV398" s="13" t="s">
        <v>82</v>
      </c>
      <c r="AW398" s="13" t="s">
        <v>36</v>
      </c>
      <c r="AX398" s="13" t="s">
        <v>75</v>
      </c>
      <c r="AY398" s="169" t="s">
        <v>198</v>
      </c>
    </row>
    <row r="399" spans="2:65" s="12" customFormat="1" ht="11.25">
      <c r="B399" s="159"/>
      <c r="D399" s="160" t="s">
        <v>207</v>
      </c>
      <c r="E399" s="161" t="s">
        <v>1</v>
      </c>
      <c r="F399" s="162" t="s">
        <v>1051</v>
      </c>
      <c r="H399" s="163">
        <v>94</v>
      </c>
      <c r="I399" s="164"/>
      <c r="L399" s="159"/>
      <c r="M399" s="165"/>
      <c r="N399" s="166"/>
      <c r="O399" s="166"/>
      <c r="P399" s="166"/>
      <c r="Q399" s="166"/>
      <c r="R399" s="166"/>
      <c r="S399" s="166"/>
      <c r="T399" s="167"/>
      <c r="AT399" s="161" t="s">
        <v>207</v>
      </c>
      <c r="AU399" s="161" t="s">
        <v>99</v>
      </c>
      <c r="AV399" s="12" t="s">
        <v>84</v>
      </c>
      <c r="AW399" s="12" t="s">
        <v>36</v>
      </c>
      <c r="AX399" s="12" t="s">
        <v>82</v>
      </c>
      <c r="AY399" s="161" t="s">
        <v>198</v>
      </c>
    </row>
    <row r="400" spans="2:65" s="1" customFormat="1" ht="16.5" customHeight="1">
      <c r="B400" s="146"/>
      <c r="C400" s="147" t="s">
        <v>778</v>
      </c>
      <c r="D400" s="147" t="s">
        <v>202</v>
      </c>
      <c r="E400" s="148" t="s">
        <v>1055</v>
      </c>
      <c r="F400" s="149" t="s">
        <v>1056</v>
      </c>
      <c r="G400" s="150" t="s">
        <v>242</v>
      </c>
      <c r="H400" s="151">
        <v>13.5</v>
      </c>
      <c r="I400" s="152"/>
      <c r="J400" s="153">
        <f>ROUND(I400*H400,2)</f>
        <v>0</v>
      </c>
      <c r="K400" s="149" t="s">
        <v>211</v>
      </c>
      <c r="L400" s="31"/>
      <c r="M400" s="154" t="s">
        <v>1</v>
      </c>
      <c r="N400" s="155" t="s">
        <v>46</v>
      </c>
      <c r="O400" s="50"/>
      <c r="P400" s="156">
        <f>O400*H400</f>
        <v>0</v>
      </c>
      <c r="Q400" s="156">
        <v>1.0000000000000001E-5</v>
      </c>
      <c r="R400" s="156">
        <f>Q400*H400</f>
        <v>1.35E-4</v>
      </c>
      <c r="S400" s="156">
        <v>0</v>
      </c>
      <c r="T400" s="157">
        <f>S400*H400</f>
        <v>0</v>
      </c>
      <c r="AR400" s="17" t="s">
        <v>103</v>
      </c>
      <c r="AT400" s="17" t="s">
        <v>202</v>
      </c>
      <c r="AU400" s="17" t="s">
        <v>99</v>
      </c>
      <c r="AY400" s="17" t="s">
        <v>198</v>
      </c>
      <c r="BE400" s="158">
        <f>IF(N400="základní",J400,0)</f>
        <v>0</v>
      </c>
      <c r="BF400" s="158">
        <f>IF(N400="snížená",J400,0)</f>
        <v>0</v>
      </c>
      <c r="BG400" s="158">
        <f>IF(N400="zákl. přenesená",J400,0)</f>
        <v>0</v>
      </c>
      <c r="BH400" s="158">
        <f>IF(N400="sníž. přenesená",J400,0)</f>
        <v>0</v>
      </c>
      <c r="BI400" s="158">
        <f>IF(N400="nulová",J400,0)</f>
        <v>0</v>
      </c>
      <c r="BJ400" s="17" t="s">
        <v>82</v>
      </c>
      <c r="BK400" s="158">
        <f>ROUND(I400*H400,2)</f>
        <v>0</v>
      </c>
      <c r="BL400" s="17" t="s">
        <v>103</v>
      </c>
      <c r="BM400" s="17" t="s">
        <v>1057</v>
      </c>
    </row>
    <row r="401" spans="2:65" s="13" customFormat="1" ht="11.25">
      <c r="B401" s="168"/>
      <c r="D401" s="160" t="s">
        <v>207</v>
      </c>
      <c r="E401" s="169" t="s">
        <v>1</v>
      </c>
      <c r="F401" s="170" t="s">
        <v>760</v>
      </c>
      <c r="H401" s="169" t="s">
        <v>1</v>
      </c>
      <c r="I401" s="171"/>
      <c r="L401" s="168"/>
      <c r="M401" s="172"/>
      <c r="N401" s="173"/>
      <c r="O401" s="173"/>
      <c r="P401" s="173"/>
      <c r="Q401" s="173"/>
      <c r="R401" s="173"/>
      <c r="S401" s="173"/>
      <c r="T401" s="174"/>
      <c r="AT401" s="169" t="s">
        <v>207</v>
      </c>
      <c r="AU401" s="169" t="s">
        <v>99</v>
      </c>
      <c r="AV401" s="13" t="s">
        <v>82</v>
      </c>
      <c r="AW401" s="13" t="s">
        <v>36</v>
      </c>
      <c r="AX401" s="13" t="s">
        <v>75</v>
      </c>
      <c r="AY401" s="169" t="s">
        <v>198</v>
      </c>
    </row>
    <row r="402" spans="2:65" s="12" customFormat="1" ht="11.25">
      <c r="B402" s="159"/>
      <c r="D402" s="160" t="s">
        <v>207</v>
      </c>
      <c r="E402" s="161" t="s">
        <v>1</v>
      </c>
      <c r="F402" s="162" t="s">
        <v>1058</v>
      </c>
      <c r="H402" s="163">
        <v>13.5</v>
      </c>
      <c r="I402" s="164"/>
      <c r="L402" s="159"/>
      <c r="M402" s="165"/>
      <c r="N402" s="166"/>
      <c r="O402" s="166"/>
      <c r="P402" s="166"/>
      <c r="Q402" s="166"/>
      <c r="R402" s="166"/>
      <c r="S402" s="166"/>
      <c r="T402" s="167"/>
      <c r="AT402" s="161" t="s">
        <v>207</v>
      </c>
      <c r="AU402" s="161" t="s">
        <v>99</v>
      </c>
      <c r="AV402" s="12" t="s">
        <v>84</v>
      </c>
      <c r="AW402" s="12" t="s">
        <v>36</v>
      </c>
      <c r="AX402" s="12" t="s">
        <v>82</v>
      </c>
      <c r="AY402" s="161" t="s">
        <v>198</v>
      </c>
    </row>
    <row r="403" spans="2:65" s="1" customFormat="1" ht="16.5" customHeight="1">
      <c r="B403" s="146"/>
      <c r="C403" s="147" t="s">
        <v>783</v>
      </c>
      <c r="D403" s="147" t="s">
        <v>202</v>
      </c>
      <c r="E403" s="148" t="s">
        <v>1059</v>
      </c>
      <c r="F403" s="149" t="s">
        <v>1060</v>
      </c>
      <c r="G403" s="150" t="s">
        <v>242</v>
      </c>
      <c r="H403" s="151">
        <v>13.5</v>
      </c>
      <c r="I403" s="152"/>
      <c r="J403" s="153">
        <f>ROUND(I403*H403,2)</f>
        <v>0</v>
      </c>
      <c r="K403" s="149" t="s">
        <v>211</v>
      </c>
      <c r="L403" s="31"/>
      <c r="M403" s="154" t="s">
        <v>1</v>
      </c>
      <c r="N403" s="155" t="s">
        <v>46</v>
      </c>
      <c r="O403" s="50"/>
      <c r="P403" s="156">
        <f>O403*H403</f>
        <v>0</v>
      </c>
      <c r="Q403" s="156">
        <v>8.4999999999999995E-4</v>
      </c>
      <c r="R403" s="156">
        <f>Q403*H403</f>
        <v>1.1474999999999999E-2</v>
      </c>
      <c r="S403" s="156">
        <v>0</v>
      </c>
      <c r="T403" s="157">
        <f>S403*H403</f>
        <v>0</v>
      </c>
      <c r="AR403" s="17" t="s">
        <v>103</v>
      </c>
      <c r="AT403" s="17" t="s">
        <v>202</v>
      </c>
      <c r="AU403" s="17" t="s">
        <v>99</v>
      </c>
      <c r="AY403" s="17" t="s">
        <v>198</v>
      </c>
      <c r="BE403" s="158">
        <f>IF(N403="základní",J403,0)</f>
        <v>0</v>
      </c>
      <c r="BF403" s="158">
        <f>IF(N403="snížená",J403,0)</f>
        <v>0</v>
      </c>
      <c r="BG403" s="158">
        <f>IF(N403="zákl. přenesená",J403,0)</f>
        <v>0</v>
      </c>
      <c r="BH403" s="158">
        <f>IF(N403="sníž. přenesená",J403,0)</f>
        <v>0</v>
      </c>
      <c r="BI403" s="158">
        <f>IF(N403="nulová",J403,0)</f>
        <v>0</v>
      </c>
      <c r="BJ403" s="17" t="s">
        <v>82</v>
      </c>
      <c r="BK403" s="158">
        <f>ROUND(I403*H403,2)</f>
        <v>0</v>
      </c>
      <c r="BL403" s="17" t="s">
        <v>103</v>
      </c>
      <c r="BM403" s="17" t="s">
        <v>1061</v>
      </c>
    </row>
    <row r="404" spans="2:65" s="13" customFormat="1" ht="11.25">
      <c r="B404" s="168"/>
      <c r="D404" s="160" t="s">
        <v>207</v>
      </c>
      <c r="E404" s="169" t="s">
        <v>1</v>
      </c>
      <c r="F404" s="170" t="s">
        <v>760</v>
      </c>
      <c r="H404" s="169" t="s">
        <v>1</v>
      </c>
      <c r="I404" s="171"/>
      <c r="L404" s="168"/>
      <c r="M404" s="172"/>
      <c r="N404" s="173"/>
      <c r="O404" s="173"/>
      <c r="P404" s="173"/>
      <c r="Q404" s="173"/>
      <c r="R404" s="173"/>
      <c r="S404" s="173"/>
      <c r="T404" s="174"/>
      <c r="AT404" s="169" t="s">
        <v>207</v>
      </c>
      <c r="AU404" s="169" t="s">
        <v>99</v>
      </c>
      <c r="AV404" s="13" t="s">
        <v>82</v>
      </c>
      <c r="AW404" s="13" t="s">
        <v>36</v>
      </c>
      <c r="AX404" s="13" t="s">
        <v>75</v>
      </c>
      <c r="AY404" s="169" t="s">
        <v>198</v>
      </c>
    </row>
    <row r="405" spans="2:65" s="12" customFormat="1" ht="11.25">
      <c r="B405" s="159"/>
      <c r="D405" s="160" t="s">
        <v>207</v>
      </c>
      <c r="E405" s="161" t="s">
        <v>1</v>
      </c>
      <c r="F405" s="162" t="s">
        <v>1062</v>
      </c>
      <c r="H405" s="163">
        <v>13.5</v>
      </c>
      <c r="I405" s="164"/>
      <c r="L405" s="159"/>
      <c r="M405" s="165"/>
      <c r="N405" s="166"/>
      <c r="O405" s="166"/>
      <c r="P405" s="166"/>
      <c r="Q405" s="166"/>
      <c r="R405" s="166"/>
      <c r="S405" s="166"/>
      <c r="T405" s="167"/>
      <c r="AT405" s="161" t="s">
        <v>207</v>
      </c>
      <c r="AU405" s="161" t="s">
        <v>99</v>
      </c>
      <c r="AV405" s="12" t="s">
        <v>84</v>
      </c>
      <c r="AW405" s="12" t="s">
        <v>36</v>
      </c>
      <c r="AX405" s="12" t="s">
        <v>82</v>
      </c>
      <c r="AY405" s="161" t="s">
        <v>198</v>
      </c>
    </row>
    <row r="406" spans="2:65" s="1" customFormat="1" ht="16.5" customHeight="1">
      <c r="B406" s="146"/>
      <c r="C406" s="147" t="s">
        <v>787</v>
      </c>
      <c r="D406" s="147" t="s">
        <v>202</v>
      </c>
      <c r="E406" s="148" t="s">
        <v>1063</v>
      </c>
      <c r="F406" s="149" t="s">
        <v>1064</v>
      </c>
      <c r="G406" s="150" t="s">
        <v>242</v>
      </c>
      <c r="H406" s="151">
        <v>13.5</v>
      </c>
      <c r="I406" s="152"/>
      <c r="J406" s="153">
        <f>ROUND(I406*H406,2)</f>
        <v>0</v>
      </c>
      <c r="K406" s="149" t="s">
        <v>211</v>
      </c>
      <c r="L406" s="31"/>
      <c r="M406" s="154" t="s">
        <v>1</v>
      </c>
      <c r="N406" s="155" t="s">
        <v>46</v>
      </c>
      <c r="O406" s="50"/>
      <c r="P406" s="156">
        <f>O406*H406</f>
        <v>0</v>
      </c>
      <c r="Q406" s="156">
        <v>2.5999999999999999E-3</v>
      </c>
      <c r="R406" s="156">
        <f>Q406*H406</f>
        <v>3.5099999999999999E-2</v>
      </c>
      <c r="S406" s="156">
        <v>0</v>
      </c>
      <c r="T406" s="157">
        <f>S406*H406</f>
        <v>0</v>
      </c>
      <c r="AR406" s="17" t="s">
        <v>103</v>
      </c>
      <c r="AT406" s="17" t="s">
        <v>202</v>
      </c>
      <c r="AU406" s="17" t="s">
        <v>99</v>
      </c>
      <c r="AY406" s="17" t="s">
        <v>198</v>
      </c>
      <c r="BE406" s="158">
        <f>IF(N406="základní",J406,0)</f>
        <v>0</v>
      </c>
      <c r="BF406" s="158">
        <f>IF(N406="snížená",J406,0)</f>
        <v>0</v>
      </c>
      <c r="BG406" s="158">
        <f>IF(N406="zákl. přenesená",J406,0)</f>
        <v>0</v>
      </c>
      <c r="BH406" s="158">
        <f>IF(N406="sníž. přenesená",J406,0)</f>
        <v>0</v>
      </c>
      <c r="BI406" s="158">
        <f>IF(N406="nulová",J406,0)</f>
        <v>0</v>
      </c>
      <c r="BJ406" s="17" t="s">
        <v>82</v>
      </c>
      <c r="BK406" s="158">
        <f>ROUND(I406*H406,2)</f>
        <v>0</v>
      </c>
      <c r="BL406" s="17" t="s">
        <v>103</v>
      </c>
      <c r="BM406" s="17" t="s">
        <v>1065</v>
      </c>
    </row>
    <row r="407" spans="2:65" s="13" customFormat="1" ht="11.25">
      <c r="B407" s="168"/>
      <c r="D407" s="160" t="s">
        <v>207</v>
      </c>
      <c r="E407" s="169" t="s">
        <v>1</v>
      </c>
      <c r="F407" s="170" t="s">
        <v>760</v>
      </c>
      <c r="H407" s="169" t="s">
        <v>1</v>
      </c>
      <c r="I407" s="171"/>
      <c r="L407" s="168"/>
      <c r="M407" s="172"/>
      <c r="N407" s="173"/>
      <c r="O407" s="173"/>
      <c r="P407" s="173"/>
      <c r="Q407" s="173"/>
      <c r="R407" s="173"/>
      <c r="S407" s="173"/>
      <c r="T407" s="174"/>
      <c r="AT407" s="169" t="s">
        <v>207</v>
      </c>
      <c r="AU407" s="169" t="s">
        <v>99</v>
      </c>
      <c r="AV407" s="13" t="s">
        <v>82</v>
      </c>
      <c r="AW407" s="13" t="s">
        <v>36</v>
      </c>
      <c r="AX407" s="13" t="s">
        <v>75</v>
      </c>
      <c r="AY407" s="169" t="s">
        <v>198</v>
      </c>
    </row>
    <row r="408" spans="2:65" s="13" customFormat="1" ht="11.25">
      <c r="B408" s="168"/>
      <c r="D408" s="160" t="s">
        <v>207</v>
      </c>
      <c r="E408" s="169" t="s">
        <v>1</v>
      </c>
      <c r="F408" s="170" t="s">
        <v>782</v>
      </c>
      <c r="H408" s="169" t="s">
        <v>1</v>
      </c>
      <c r="I408" s="171"/>
      <c r="L408" s="168"/>
      <c r="M408" s="172"/>
      <c r="N408" s="173"/>
      <c r="O408" s="173"/>
      <c r="P408" s="173"/>
      <c r="Q408" s="173"/>
      <c r="R408" s="173"/>
      <c r="S408" s="173"/>
      <c r="T408" s="174"/>
      <c r="AT408" s="169" t="s">
        <v>207</v>
      </c>
      <c r="AU408" s="169" t="s">
        <v>99</v>
      </c>
      <c r="AV408" s="13" t="s">
        <v>82</v>
      </c>
      <c r="AW408" s="13" t="s">
        <v>36</v>
      </c>
      <c r="AX408" s="13" t="s">
        <v>75</v>
      </c>
      <c r="AY408" s="169" t="s">
        <v>198</v>
      </c>
    </row>
    <row r="409" spans="2:65" s="12" customFormat="1" ht="11.25">
      <c r="B409" s="159"/>
      <c r="D409" s="160" t="s">
        <v>207</v>
      </c>
      <c r="E409" s="161" t="s">
        <v>1</v>
      </c>
      <c r="F409" s="162" t="s">
        <v>1062</v>
      </c>
      <c r="H409" s="163">
        <v>13.5</v>
      </c>
      <c r="I409" s="164"/>
      <c r="L409" s="159"/>
      <c r="M409" s="165"/>
      <c r="N409" s="166"/>
      <c r="O409" s="166"/>
      <c r="P409" s="166"/>
      <c r="Q409" s="166"/>
      <c r="R409" s="166"/>
      <c r="S409" s="166"/>
      <c r="T409" s="167"/>
      <c r="AT409" s="161" t="s">
        <v>207</v>
      </c>
      <c r="AU409" s="161" t="s">
        <v>99</v>
      </c>
      <c r="AV409" s="12" t="s">
        <v>84</v>
      </c>
      <c r="AW409" s="12" t="s">
        <v>36</v>
      </c>
      <c r="AX409" s="12" t="s">
        <v>82</v>
      </c>
      <c r="AY409" s="161" t="s">
        <v>198</v>
      </c>
    </row>
    <row r="410" spans="2:65" s="11" customFormat="1" ht="20.85" customHeight="1">
      <c r="B410" s="133"/>
      <c r="D410" s="134" t="s">
        <v>74</v>
      </c>
      <c r="E410" s="144" t="s">
        <v>791</v>
      </c>
      <c r="F410" s="144" t="s">
        <v>792</v>
      </c>
      <c r="I410" s="136"/>
      <c r="J410" s="145">
        <f>BK410</f>
        <v>0</v>
      </c>
      <c r="L410" s="133"/>
      <c r="M410" s="138"/>
      <c r="N410" s="139"/>
      <c r="O410" s="139"/>
      <c r="P410" s="140">
        <f>SUM(P411:P427)</f>
        <v>0</v>
      </c>
      <c r="Q410" s="139"/>
      <c r="R410" s="140">
        <f>SUM(R411:R427)</f>
        <v>0.52483999999999997</v>
      </c>
      <c r="S410" s="139"/>
      <c r="T410" s="141">
        <f>SUM(T411:T427)</f>
        <v>0</v>
      </c>
      <c r="AR410" s="134" t="s">
        <v>82</v>
      </c>
      <c r="AT410" s="142" t="s">
        <v>74</v>
      </c>
      <c r="AU410" s="142" t="s">
        <v>84</v>
      </c>
      <c r="AY410" s="134" t="s">
        <v>198</v>
      </c>
      <c r="BK410" s="143">
        <f>SUM(BK411:BK427)</f>
        <v>0</v>
      </c>
    </row>
    <row r="411" spans="2:65" s="1" customFormat="1" ht="16.5" customHeight="1">
      <c r="B411" s="146"/>
      <c r="C411" s="147" t="s">
        <v>793</v>
      </c>
      <c r="D411" s="147" t="s">
        <v>202</v>
      </c>
      <c r="E411" s="148" t="s">
        <v>794</v>
      </c>
      <c r="F411" s="149" t="s">
        <v>795</v>
      </c>
      <c r="G411" s="150" t="s">
        <v>486</v>
      </c>
      <c r="H411" s="151">
        <v>4</v>
      </c>
      <c r="I411" s="152"/>
      <c r="J411" s="153">
        <f>ROUND(I411*H411,2)</f>
        <v>0</v>
      </c>
      <c r="K411" s="149" t="s">
        <v>211</v>
      </c>
      <c r="L411" s="31"/>
      <c r="M411" s="154" t="s">
        <v>1</v>
      </c>
      <c r="N411" s="155" t="s">
        <v>46</v>
      </c>
      <c r="O411" s="50"/>
      <c r="P411" s="156">
        <f>O411*H411</f>
        <v>0</v>
      </c>
      <c r="Q411" s="156">
        <v>0.11241</v>
      </c>
      <c r="R411" s="156">
        <f>Q411*H411</f>
        <v>0.44963999999999998</v>
      </c>
      <c r="S411" s="156">
        <v>0</v>
      </c>
      <c r="T411" s="157">
        <f>S411*H411</f>
        <v>0</v>
      </c>
      <c r="AR411" s="17" t="s">
        <v>103</v>
      </c>
      <c r="AT411" s="17" t="s">
        <v>202</v>
      </c>
      <c r="AU411" s="17" t="s">
        <v>99</v>
      </c>
      <c r="AY411" s="17" t="s">
        <v>198</v>
      </c>
      <c r="BE411" s="158">
        <f>IF(N411="základní",J411,0)</f>
        <v>0</v>
      </c>
      <c r="BF411" s="158">
        <f>IF(N411="snížená",J411,0)</f>
        <v>0</v>
      </c>
      <c r="BG411" s="158">
        <f>IF(N411="zákl. přenesená",J411,0)</f>
        <v>0</v>
      </c>
      <c r="BH411" s="158">
        <f>IF(N411="sníž. přenesená",J411,0)</f>
        <v>0</v>
      </c>
      <c r="BI411" s="158">
        <f>IF(N411="nulová",J411,0)</f>
        <v>0</v>
      </c>
      <c r="BJ411" s="17" t="s">
        <v>82</v>
      </c>
      <c r="BK411" s="158">
        <f>ROUND(I411*H411,2)</f>
        <v>0</v>
      </c>
      <c r="BL411" s="17" t="s">
        <v>103</v>
      </c>
      <c r="BM411" s="17" t="s">
        <v>796</v>
      </c>
    </row>
    <row r="412" spans="2:65" s="12" customFormat="1" ht="11.25">
      <c r="B412" s="159"/>
      <c r="D412" s="160" t="s">
        <v>207</v>
      </c>
      <c r="E412" s="161" t="s">
        <v>1</v>
      </c>
      <c r="F412" s="162" t="s">
        <v>1066</v>
      </c>
      <c r="H412" s="163">
        <v>4</v>
      </c>
      <c r="I412" s="164"/>
      <c r="L412" s="159"/>
      <c r="M412" s="165"/>
      <c r="N412" s="166"/>
      <c r="O412" s="166"/>
      <c r="P412" s="166"/>
      <c r="Q412" s="166"/>
      <c r="R412" s="166"/>
      <c r="S412" s="166"/>
      <c r="T412" s="167"/>
      <c r="AT412" s="161" t="s">
        <v>207</v>
      </c>
      <c r="AU412" s="161" t="s">
        <v>99</v>
      </c>
      <c r="AV412" s="12" t="s">
        <v>84</v>
      </c>
      <c r="AW412" s="12" t="s">
        <v>36</v>
      </c>
      <c r="AX412" s="12" t="s">
        <v>82</v>
      </c>
      <c r="AY412" s="161" t="s">
        <v>198</v>
      </c>
    </row>
    <row r="413" spans="2:65" s="1" customFormat="1" ht="16.5" customHeight="1">
      <c r="B413" s="146"/>
      <c r="C413" s="191" t="s">
        <v>798</v>
      </c>
      <c r="D413" s="191" t="s">
        <v>329</v>
      </c>
      <c r="E413" s="192" t="s">
        <v>799</v>
      </c>
      <c r="F413" s="193" t="s">
        <v>800</v>
      </c>
      <c r="G413" s="194" t="s">
        <v>486</v>
      </c>
      <c r="H413" s="195">
        <v>4</v>
      </c>
      <c r="I413" s="196"/>
      <c r="J413" s="197">
        <f>ROUND(I413*H413,2)</f>
        <v>0</v>
      </c>
      <c r="K413" s="193" t="s">
        <v>211</v>
      </c>
      <c r="L413" s="198"/>
      <c r="M413" s="199" t="s">
        <v>1</v>
      </c>
      <c r="N413" s="200" t="s">
        <v>46</v>
      </c>
      <c r="O413" s="50"/>
      <c r="P413" s="156">
        <f>O413*H413</f>
        <v>0</v>
      </c>
      <c r="Q413" s="156">
        <v>6.1000000000000004E-3</v>
      </c>
      <c r="R413" s="156">
        <f>Q413*H413</f>
        <v>2.4400000000000002E-2</v>
      </c>
      <c r="S413" s="156">
        <v>0</v>
      </c>
      <c r="T413" s="157">
        <f>S413*H413</f>
        <v>0</v>
      </c>
      <c r="AR413" s="17" t="s">
        <v>250</v>
      </c>
      <c r="AT413" s="17" t="s">
        <v>329</v>
      </c>
      <c r="AU413" s="17" t="s">
        <v>99</v>
      </c>
      <c r="AY413" s="17" t="s">
        <v>198</v>
      </c>
      <c r="BE413" s="158">
        <f>IF(N413="základní",J413,0)</f>
        <v>0</v>
      </c>
      <c r="BF413" s="158">
        <f>IF(N413="snížená",J413,0)</f>
        <v>0</v>
      </c>
      <c r="BG413" s="158">
        <f>IF(N413="zákl. přenesená",J413,0)</f>
        <v>0</v>
      </c>
      <c r="BH413" s="158">
        <f>IF(N413="sníž. přenesená",J413,0)</f>
        <v>0</v>
      </c>
      <c r="BI413" s="158">
        <f>IF(N413="nulová",J413,0)</f>
        <v>0</v>
      </c>
      <c r="BJ413" s="17" t="s">
        <v>82</v>
      </c>
      <c r="BK413" s="158">
        <f>ROUND(I413*H413,2)</f>
        <v>0</v>
      </c>
      <c r="BL413" s="17" t="s">
        <v>103</v>
      </c>
      <c r="BM413" s="17" t="s">
        <v>801</v>
      </c>
    </row>
    <row r="414" spans="2:65" s="12" customFormat="1" ht="11.25">
      <c r="B414" s="159"/>
      <c r="D414" s="160" t="s">
        <v>207</v>
      </c>
      <c r="E414" s="161" t="s">
        <v>1</v>
      </c>
      <c r="F414" s="162" t="s">
        <v>1067</v>
      </c>
      <c r="H414" s="163">
        <v>4</v>
      </c>
      <c r="I414" s="164"/>
      <c r="L414" s="159"/>
      <c r="M414" s="165"/>
      <c r="N414" s="166"/>
      <c r="O414" s="166"/>
      <c r="P414" s="166"/>
      <c r="Q414" s="166"/>
      <c r="R414" s="166"/>
      <c r="S414" s="166"/>
      <c r="T414" s="167"/>
      <c r="AT414" s="161" t="s">
        <v>207</v>
      </c>
      <c r="AU414" s="161" t="s">
        <v>99</v>
      </c>
      <c r="AV414" s="12" t="s">
        <v>84</v>
      </c>
      <c r="AW414" s="12" t="s">
        <v>36</v>
      </c>
      <c r="AX414" s="12" t="s">
        <v>82</v>
      </c>
      <c r="AY414" s="161" t="s">
        <v>198</v>
      </c>
    </row>
    <row r="415" spans="2:65" s="1" customFormat="1" ht="16.5" customHeight="1">
      <c r="B415" s="146"/>
      <c r="C415" s="147" t="s">
        <v>803</v>
      </c>
      <c r="D415" s="147" t="s">
        <v>202</v>
      </c>
      <c r="E415" s="148" t="s">
        <v>1068</v>
      </c>
      <c r="F415" s="149" t="s">
        <v>1069</v>
      </c>
      <c r="G415" s="150" t="s">
        <v>486</v>
      </c>
      <c r="H415" s="151">
        <v>3</v>
      </c>
      <c r="I415" s="152"/>
      <c r="J415" s="153">
        <f>ROUND(I415*H415,2)</f>
        <v>0</v>
      </c>
      <c r="K415" s="149" t="s">
        <v>211</v>
      </c>
      <c r="L415" s="31"/>
      <c r="M415" s="154" t="s">
        <v>1</v>
      </c>
      <c r="N415" s="155" t="s">
        <v>46</v>
      </c>
      <c r="O415" s="50"/>
      <c r="P415" s="156">
        <f>O415*H415</f>
        <v>0</v>
      </c>
      <c r="Q415" s="156">
        <v>0</v>
      </c>
      <c r="R415" s="156">
        <f>Q415*H415</f>
        <v>0</v>
      </c>
      <c r="S415" s="156">
        <v>0</v>
      </c>
      <c r="T415" s="157">
        <f>S415*H415</f>
        <v>0</v>
      </c>
      <c r="AR415" s="17" t="s">
        <v>103</v>
      </c>
      <c r="AT415" s="17" t="s">
        <v>202</v>
      </c>
      <c r="AU415" s="17" t="s">
        <v>99</v>
      </c>
      <c r="AY415" s="17" t="s">
        <v>198</v>
      </c>
      <c r="BE415" s="158">
        <f>IF(N415="základní",J415,0)</f>
        <v>0</v>
      </c>
      <c r="BF415" s="158">
        <f>IF(N415="snížená",J415,0)</f>
        <v>0</v>
      </c>
      <c r="BG415" s="158">
        <f>IF(N415="zákl. přenesená",J415,0)</f>
        <v>0</v>
      </c>
      <c r="BH415" s="158">
        <f>IF(N415="sníž. přenesená",J415,0)</f>
        <v>0</v>
      </c>
      <c r="BI415" s="158">
        <f>IF(N415="nulová",J415,0)</f>
        <v>0</v>
      </c>
      <c r="BJ415" s="17" t="s">
        <v>82</v>
      </c>
      <c r="BK415" s="158">
        <f>ROUND(I415*H415,2)</f>
        <v>0</v>
      </c>
      <c r="BL415" s="17" t="s">
        <v>103</v>
      </c>
      <c r="BM415" s="17" t="s">
        <v>1070</v>
      </c>
    </row>
    <row r="416" spans="2:65" s="12" customFormat="1" ht="11.25">
      <c r="B416" s="159"/>
      <c r="D416" s="160" t="s">
        <v>207</v>
      </c>
      <c r="E416" s="161" t="s">
        <v>1</v>
      </c>
      <c r="F416" s="162" t="s">
        <v>1071</v>
      </c>
      <c r="H416" s="163">
        <v>3</v>
      </c>
      <c r="I416" s="164"/>
      <c r="L416" s="159"/>
      <c r="M416" s="165"/>
      <c r="N416" s="166"/>
      <c r="O416" s="166"/>
      <c r="P416" s="166"/>
      <c r="Q416" s="166"/>
      <c r="R416" s="166"/>
      <c r="S416" s="166"/>
      <c r="T416" s="167"/>
      <c r="AT416" s="161" t="s">
        <v>207</v>
      </c>
      <c r="AU416" s="161" t="s">
        <v>99</v>
      </c>
      <c r="AV416" s="12" t="s">
        <v>84</v>
      </c>
      <c r="AW416" s="12" t="s">
        <v>36</v>
      </c>
      <c r="AX416" s="12" t="s">
        <v>82</v>
      </c>
      <c r="AY416" s="161" t="s">
        <v>198</v>
      </c>
    </row>
    <row r="417" spans="2:65" s="1" customFormat="1" ht="16.5" customHeight="1">
      <c r="B417" s="146"/>
      <c r="C417" s="147" t="s">
        <v>809</v>
      </c>
      <c r="D417" s="147" t="s">
        <v>202</v>
      </c>
      <c r="E417" s="148" t="s">
        <v>1072</v>
      </c>
      <c r="F417" s="149" t="s">
        <v>1073</v>
      </c>
      <c r="G417" s="150" t="s">
        <v>486</v>
      </c>
      <c r="H417" s="151">
        <v>270</v>
      </c>
      <c r="I417" s="152"/>
      <c r="J417" s="153">
        <f>ROUND(I417*H417,2)</f>
        <v>0</v>
      </c>
      <c r="K417" s="149" t="s">
        <v>211</v>
      </c>
      <c r="L417" s="31"/>
      <c r="M417" s="154" t="s">
        <v>1</v>
      </c>
      <c r="N417" s="155" t="s">
        <v>46</v>
      </c>
      <c r="O417" s="50"/>
      <c r="P417" s="156">
        <f>O417*H417</f>
        <v>0</v>
      </c>
      <c r="Q417" s="156">
        <v>0</v>
      </c>
      <c r="R417" s="156">
        <f>Q417*H417</f>
        <v>0</v>
      </c>
      <c r="S417" s="156">
        <v>0</v>
      </c>
      <c r="T417" s="157">
        <f>S417*H417</f>
        <v>0</v>
      </c>
      <c r="AR417" s="17" t="s">
        <v>103</v>
      </c>
      <c r="AT417" s="17" t="s">
        <v>202</v>
      </c>
      <c r="AU417" s="17" t="s">
        <v>99</v>
      </c>
      <c r="AY417" s="17" t="s">
        <v>198</v>
      </c>
      <c r="BE417" s="158">
        <f>IF(N417="základní",J417,0)</f>
        <v>0</v>
      </c>
      <c r="BF417" s="158">
        <f>IF(N417="snížená",J417,0)</f>
        <v>0</v>
      </c>
      <c r="BG417" s="158">
        <f>IF(N417="zákl. přenesená",J417,0)</f>
        <v>0</v>
      </c>
      <c r="BH417" s="158">
        <f>IF(N417="sníž. přenesená",J417,0)</f>
        <v>0</v>
      </c>
      <c r="BI417" s="158">
        <f>IF(N417="nulová",J417,0)</f>
        <v>0</v>
      </c>
      <c r="BJ417" s="17" t="s">
        <v>82</v>
      </c>
      <c r="BK417" s="158">
        <f>ROUND(I417*H417,2)</f>
        <v>0</v>
      </c>
      <c r="BL417" s="17" t="s">
        <v>103</v>
      </c>
      <c r="BM417" s="17" t="s">
        <v>1074</v>
      </c>
    </row>
    <row r="418" spans="2:65" s="12" customFormat="1" ht="11.25">
      <c r="B418" s="159"/>
      <c r="D418" s="160" t="s">
        <v>207</v>
      </c>
      <c r="E418" s="161" t="s">
        <v>1</v>
      </c>
      <c r="F418" s="162" t="s">
        <v>1075</v>
      </c>
      <c r="H418" s="163">
        <v>270</v>
      </c>
      <c r="I418" s="164"/>
      <c r="L418" s="159"/>
      <c r="M418" s="165"/>
      <c r="N418" s="166"/>
      <c r="O418" s="166"/>
      <c r="P418" s="166"/>
      <c r="Q418" s="166"/>
      <c r="R418" s="166"/>
      <c r="S418" s="166"/>
      <c r="T418" s="167"/>
      <c r="AT418" s="161" t="s">
        <v>207</v>
      </c>
      <c r="AU418" s="161" t="s">
        <v>99</v>
      </c>
      <c r="AV418" s="12" t="s">
        <v>84</v>
      </c>
      <c r="AW418" s="12" t="s">
        <v>36</v>
      </c>
      <c r="AX418" s="12" t="s">
        <v>82</v>
      </c>
      <c r="AY418" s="161" t="s">
        <v>198</v>
      </c>
    </row>
    <row r="419" spans="2:65" s="1" customFormat="1" ht="16.5" customHeight="1">
      <c r="B419" s="146"/>
      <c r="C419" s="147" t="s">
        <v>815</v>
      </c>
      <c r="D419" s="147" t="s">
        <v>202</v>
      </c>
      <c r="E419" s="148" t="s">
        <v>804</v>
      </c>
      <c r="F419" s="149" t="s">
        <v>805</v>
      </c>
      <c r="G419" s="150" t="s">
        <v>486</v>
      </c>
      <c r="H419" s="151">
        <v>14</v>
      </c>
      <c r="I419" s="152"/>
      <c r="J419" s="153">
        <f>ROUND(I419*H419,2)</f>
        <v>0</v>
      </c>
      <c r="K419" s="149" t="s">
        <v>211</v>
      </c>
      <c r="L419" s="31"/>
      <c r="M419" s="154" t="s">
        <v>1</v>
      </c>
      <c r="N419" s="155" t="s">
        <v>46</v>
      </c>
      <c r="O419" s="50"/>
      <c r="P419" s="156">
        <f>O419*H419</f>
        <v>0</v>
      </c>
      <c r="Q419" s="156">
        <v>6.9999999999999999E-4</v>
      </c>
      <c r="R419" s="156">
        <f>Q419*H419</f>
        <v>9.7999999999999997E-3</v>
      </c>
      <c r="S419" s="156">
        <v>0</v>
      </c>
      <c r="T419" s="157">
        <f>S419*H419</f>
        <v>0</v>
      </c>
      <c r="AR419" s="17" t="s">
        <v>103</v>
      </c>
      <c r="AT419" s="17" t="s">
        <v>202</v>
      </c>
      <c r="AU419" s="17" t="s">
        <v>99</v>
      </c>
      <c r="AY419" s="17" t="s">
        <v>198</v>
      </c>
      <c r="BE419" s="158">
        <f>IF(N419="základní",J419,0)</f>
        <v>0</v>
      </c>
      <c r="BF419" s="158">
        <f>IF(N419="snížená",J419,0)</f>
        <v>0</v>
      </c>
      <c r="BG419" s="158">
        <f>IF(N419="zákl. přenesená",J419,0)</f>
        <v>0</v>
      </c>
      <c r="BH419" s="158">
        <f>IF(N419="sníž. přenesená",J419,0)</f>
        <v>0</v>
      </c>
      <c r="BI419" s="158">
        <f>IF(N419="nulová",J419,0)</f>
        <v>0</v>
      </c>
      <c r="BJ419" s="17" t="s">
        <v>82</v>
      </c>
      <c r="BK419" s="158">
        <f>ROUND(I419*H419,2)</f>
        <v>0</v>
      </c>
      <c r="BL419" s="17" t="s">
        <v>103</v>
      </c>
      <c r="BM419" s="17" t="s">
        <v>806</v>
      </c>
    </row>
    <row r="420" spans="2:65" s="12" customFormat="1" ht="11.25">
      <c r="B420" s="159"/>
      <c r="D420" s="160" t="s">
        <v>207</v>
      </c>
      <c r="E420" s="161" t="s">
        <v>1</v>
      </c>
      <c r="F420" s="162" t="s">
        <v>1076</v>
      </c>
      <c r="H420" s="163">
        <v>4</v>
      </c>
      <c r="I420" s="164"/>
      <c r="L420" s="159"/>
      <c r="M420" s="165"/>
      <c r="N420" s="166"/>
      <c r="O420" s="166"/>
      <c r="P420" s="166"/>
      <c r="Q420" s="166"/>
      <c r="R420" s="166"/>
      <c r="S420" s="166"/>
      <c r="T420" s="167"/>
      <c r="AT420" s="161" t="s">
        <v>207</v>
      </c>
      <c r="AU420" s="161" t="s">
        <v>99</v>
      </c>
      <c r="AV420" s="12" t="s">
        <v>84</v>
      </c>
      <c r="AW420" s="12" t="s">
        <v>36</v>
      </c>
      <c r="AX420" s="12" t="s">
        <v>75</v>
      </c>
      <c r="AY420" s="161" t="s">
        <v>198</v>
      </c>
    </row>
    <row r="421" spans="2:65" s="12" customFormat="1" ht="11.25">
      <c r="B421" s="159"/>
      <c r="D421" s="160" t="s">
        <v>207</v>
      </c>
      <c r="E421" s="161" t="s">
        <v>1</v>
      </c>
      <c r="F421" s="162" t="s">
        <v>1077</v>
      </c>
      <c r="H421" s="163">
        <v>10</v>
      </c>
      <c r="I421" s="164"/>
      <c r="L421" s="159"/>
      <c r="M421" s="165"/>
      <c r="N421" s="166"/>
      <c r="O421" s="166"/>
      <c r="P421" s="166"/>
      <c r="Q421" s="166"/>
      <c r="R421" s="166"/>
      <c r="S421" s="166"/>
      <c r="T421" s="167"/>
      <c r="AT421" s="161" t="s">
        <v>207</v>
      </c>
      <c r="AU421" s="161" t="s">
        <v>99</v>
      </c>
      <c r="AV421" s="12" t="s">
        <v>84</v>
      </c>
      <c r="AW421" s="12" t="s">
        <v>36</v>
      </c>
      <c r="AX421" s="12" t="s">
        <v>75</v>
      </c>
      <c r="AY421" s="161" t="s">
        <v>198</v>
      </c>
    </row>
    <row r="422" spans="2:65" s="14" customFormat="1" ht="11.25">
      <c r="B422" s="175"/>
      <c r="D422" s="160" t="s">
        <v>207</v>
      </c>
      <c r="E422" s="176" t="s">
        <v>1</v>
      </c>
      <c r="F422" s="177" t="s">
        <v>227</v>
      </c>
      <c r="H422" s="178">
        <v>14</v>
      </c>
      <c r="I422" s="179"/>
      <c r="L422" s="175"/>
      <c r="M422" s="180"/>
      <c r="N422" s="181"/>
      <c r="O422" s="181"/>
      <c r="P422" s="181"/>
      <c r="Q422" s="181"/>
      <c r="R422" s="181"/>
      <c r="S422" s="181"/>
      <c r="T422" s="182"/>
      <c r="AT422" s="176" t="s">
        <v>207</v>
      </c>
      <c r="AU422" s="176" t="s">
        <v>99</v>
      </c>
      <c r="AV422" s="14" t="s">
        <v>103</v>
      </c>
      <c r="AW422" s="14" t="s">
        <v>36</v>
      </c>
      <c r="AX422" s="14" t="s">
        <v>82</v>
      </c>
      <c r="AY422" s="176" t="s">
        <v>198</v>
      </c>
    </row>
    <row r="423" spans="2:65" s="1" customFormat="1" ht="16.5" customHeight="1">
      <c r="B423" s="146"/>
      <c r="C423" s="191" t="s">
        <v>819</v>
      </c>
      <c r="D423" s="191" t="s">
        <v>329</v>
      </c>
      <c r="E423" s="192" t="s">
        <v>810</v>
      </c>
      <c r="F423" s="193" t="s">
        <v>811</v>
      </c>
      <c r="G423" s="194" t="s">
        <v>486</v>
      </c>
      <c r="H423" s="195">
        <v>9</v>
      </c>
      <c r="I423" s="196"/>
      <c r="J423" s="197">
        <f>ROUND(I423*H423,2)</f>
        <v>0</v>
      </c>
      <c r="K423" s="193" t="s">
        <v>211</v>
      </c>
      <c r="L423" s="198"/>
      <c r="M423" s="199" t="s">
        <v>1</v>
      </c>
      <c r="N423" s="200" t="s">
        <v>46</v>
      </c>
      <c r="O423" s="50"/>
      <c r="P423" s="156">
        <f>O423*H423</f>
        <v>0</v>
      </c>
      <c r="Q423" s="156">
        <v>4.0000000000000001E-3</v>
      </c>
      <c r="R423" s="156">
        <f>Q423*H423</f>
        <v>3.6000000000000004E-2</v>
      </c>
      <c r="S423" s="156">
        <v>0</v>
      </c>
      <c r="T423" s="157">
        <f>S423*H423</f>
        <v>0</v>
      </c>
      <c r="AR423" s="17" t="s">
        <v>250</v>
      </c>
      <c r="AT423" s="17" t="s">
        <v>329</v>
      </c>
      <c r="AU423" s="17" t="s">
        <v>99</v>
      </c>
      <c r="AY423" s="17" t="s">
        <v>198</v>
      </c>
      <c r="BE423" s="158">
        <f>IF(N423="základní",J423,0)</f>
        <v>0</v>
      </c>
      <c r="BF423" s="158">
        <f>IF(N423="snížená",J423,0)</f>
        <v>0</v>
      </c>
      <c r="BG423" s="158">
        <f>IF(N423="zákl. přenesená",J423,0)</f>
        <v>0</v>
      </c>
      <c r="BH423" s="158">
        <f>IF(N423="sníž. přenesená",J423,0)</f>
        <v>0</v>
      </c>
      <c r="BI423" s="158">
        <f>IF(N423="nulová",J423,0)</f>
        <v>0</v>
      </c>
      <c r="BJ423" s="17" t="s">
        <v>82</v>
      </c>
      <c r="BK423" s="158">
        <f>ROUND(I423*H423,2)</f>
        <v>0</v>
      </c>
      <c r="BL423" s="17" t="s">
        <v>103</v>
      </c>
      <c r="BM423" s="17" t="s">
        <v>812</v>
      </c>
    </row>
    <row r="424" spans="2:65" s="12" customFormat="1" ht="11.25">
      <c r="B424" s="159"/>
      <c r="D424" s="160" t="s">
        <v>207</v>
      </c>
      <c r="E424" s="161" t="s">
        <v>1</v>
      </c>
      <c r="F424" s="162" t="s">
        <v>1078</v>
      </c>
      <c r="H424" s="163">
        <v>3</v>
      </c>
      <c r="I424" s="164"/>
      <c r="L424" s="159"/>
      <c r="M424" s="165"/>
      <c r="N424" s="166"/>
      <c r="O424" s="166"/>
      <c r="P424" s="166"/>
      <c r="Q424" s="166"/>
      <c r="R424" s="166"/>
      <c r="S424" s="166"/>
      <c r="T424" s="167"/>
      <c r="AT424" s="161" t="s">
        <v>207</v>
      </c>
      <c r="AU424" s="161" t="s">
        <v>99</v>
      </c>
      <c r="AV424" s="12" t="s">
        <v>84</v>
      </c>
      <c r="AW424" s="12" t="s">
        <v>36</v>
      </c>
      <c r="AX424" s="12" t="s">
        <v>75</v>
      </c>
      <c r="AY424" s="161" t="s">
        <v>198</v>
      </c>
    </row>
    <row r="425" spans="2:65" s="12" customFormat="1" ht="11.25">
      <c r="B425" s="159"/>
      <c r="D425" s="160" t="s">
        <v>207</v>
      </c>
      <c r="E425" s="161" t="s">
        <v>1</v>
      </c>
      <c r="F425" s="162" t="s">
        <v>1079</v>
      </c>
      <c r="H425" s="163">
        <v>6</v>
      </c>
      <c r="I425" s="164"/>
      <c r="L425" s="159"/>
      <c r="M425" s="165"/>
      <c r="N425" s="166"/>
      <c r="O425" s="166"/>
      <c r="P425" s="166"/>
      <c r="Q425" s="166"/>
      <c r="R425" s="166"/>
      <c r="S425" s="166"/>
      <c r="T425" s="167"/>
      <c r="AT425" s="161" t="s">
        <v>207</v>
      </c>
      <c r="AU425" s="161" t="s">
        <v>99</v>
      </c>
      <c r="AV425" s="12" t="s">
        <v>84</v>
      </c>
      <c r="AW425" s="12" t="s">
        <v>36</v>
      </c>
      <c r="AX425" s="12" t="s">
        <v>75</v>
      </c>
      <c r="AY425" s="161" t="s">
        <v>198</v>
      </c>
    </row>
    <row r="426" spans="2:65" s="14" customFormat="1" ht="11.25">
      <c r="B426" s="175"/>
      <c r="D426" s="160" t="s">
        <v>207</v>
      </c>
      <c r="E426" s="176" t="s">
        <v>1</v>
      </c>
      <c r="F426" s="177" t="s">
        <v>227</v>
      </c>
      <c r="H426" s="178">
        <v>9</v>
      </c>
      <c r="I426" s="179"/>
      <c r="L426" s="175"/>
      <c r="M426" s="180"/>
      <c r="N426" s="181"/>
      <c r="O426" s="181"/>
      <c r="P426" s="181"/>
      <c r="Q426" s="181"/>
      <c r="R426" s="181"/>
      <c r="S426" s="181"/>
      <c r="T426" s="182"/>
      <c r="AT426" s="176" t="s">
        <v>207</v>
      </c>
      <c r="AU426" s="176" t="s">
        <v>99</v>
      </c>
      <c r="AV426" s="14" t="s">
        <v>103</v>
      </c>
      <c r="AW426" s="14" t="s">
        <v>36</v>
      </c>
      <c r="AX426" s="14" t="s">
        <v>82</v>
      </c>
      <c r="AY426" s="176" t="s">
        <v>198</v>
      </c>
    </row>
    <row r="427" spans="2:65" s="1" customFormat="1" ht="16.5" customHeight="1">
      <c r="B427" s="146"/>
      <c r="C427" s="191" t="s">
        <v>823</v>
      </c>
      <c r="D427" s="191" t="s">
        <v>329</v>
      </c>
      <c r="E427" s="192" t="s">
        <v>1080</v>
      </c>
      <c r="F427" s="193" t="s">
        <v>1081</v>
      </c>
      <c r="G427" s="194" t="s">
        <v>486</v>
      </c>
      <c r="H427" s="195">
        <v>1</v>
      </c>
      <c r="I427" s="196"/>
      <c r="J427" s="197">
        <f>ROUND(I427*H427,2)</f>
        <v>0</v>
      </c>
      <c r="K427" s="193" t="s">
        <v>211</v>
      </c>
      <c r="L427" s="198"/>
      <c r="M427" s="199" t="s">
        <v>1</v>
      </c>
      <c r="N427" s="200" t="s">
        <v>46</v>
      </c>
      <c r="O427" s="50"/>
      <c r="P427" s="156">
        <f>O427*H427</f>
        <v>0</v>
      </c>
      <c r="Q427" s="156">
        <v>5.0000000000000001E-3</v>
      </c>
      <c r="R427" s="156">
        <f>Q427*H427</f>
        <v>5.0000000000000001E-3</v>
      </c>
      <c r="S427" s="156">
        <v>0</v>
      </c>
      <c r="T427" s="157">
        <f>S427*H427</f>
        <v>0</v>
      </c>
      <c r="AR427" s="17" t="s">
        <v>250</v>
      </c>
      <c r="AT427" s="17" t="s">
        <v>329</v>
      </c>
      <c r="AU427" s="17" t="s">
        <v>99</v>
      </c>
      <c r="AY427" s="17" t="s">
        <v>198</v>
      </c>
      <c r="BE427" s="158">
        <f>IF(N427="základní",J427,0)</f>
        <v>0</v>
      </c>
      <c r="BF427" s="158">
        <f>IF(N427="snížená",J427,0)</f>
        <v>0</v>
      </c>
      <c r="BG427" s="158">
        <f>IF(N427="zákl. přenesená",J427,0)</f>
        <v>0</v>
      </c>
      <c r="BH427" s="158">
        <f>IF(N427="sníž. přenesená",J427,0)</f>
        <v>0</v>
      </c>
      <c r="BI427" s="158">
        <f>IF(N427="nulová",J427,0)</f>
        <v>0</v>
      </c>
      <c r="BJ427" s="17" t="s">
        <v>82</v>
      </c>
      <c r="BK427" s="158">
        <f>ROUND(I427*H427,2)</f>
        <v>0</v>
      </c>
      <c r="BL427" s="17" t="s">
        <v>103</v>
      </c>
      <c r="BM427" s="17" t="s">
        <v>1082</v>
      </c>
    </row>
    <row r="428" spans="2:65" s="11" customFormat="1" ht="20.85" customHeight="1">
      <c r="B428" s="133"/>
      <c r="D428" s="134" t="s">
        <v>74</v>
      </c>
      <c r="E428" s="144" t="s">
        <v>773</v>
      </c>
      <c r="F428" s="144" t="s">
        <v>814</v>
      </c>
      <c r="I428" s="136"/>
      <c r="J428" s="145">
        <f>BK428</f>
        <v>0</v>
      </c>
      <c r="L428" s="133"/>
      <c r="M428" s="138"/>
      <c r="N428" s="139"/>
      <c r="O428" s="139"/>
      <c r="P428" s="140">
        <f>SUM(P429:P432)</f>
        <v>0</v>
      </c>
      <c r="Q428" s="139"/>
      <c r="R428" s="140">
        <f>SUM(R429:R432)</f>
        <v>0</v>
      </c>
      <c r="S428" s="139"/>
      <c r="T428" s="141">
        <f>SUM(T429:T432)</f>
        <v>0</v>
      </c>
      <c r="AR428" s="134" t="s">
        <v>82</v>
      </c>
      <c r="AT428" s="142" t="s">
        <v>74</v>
      </c>
      <c r="AU428" s="142" t="s">
        <v>84</v>
      </c>
      <c r="AY428" s="134" t="s">
        <v>198</v>
      </c>
      <c r="BK428" s="143">
        <f>SUM(BK429:BK432)</f>
        <v>0</v>
      </c>
    </row>
    <row r="429" spans="2:65" s="1" customFormat="1" ht="16.5" customHeight="1">
      <c r="B429" s="146"/>
      <c r="C429" s="147" t="s">
        <v>827</v>
      </c>
      <c r="D429" s="147" t="s">
        <v>202</v>
      </c>
      <c r="E429" s="148" t="s">
        <v>816</v>
      </c>
      <c r="F429" s="149" t="s">
        <v>817</v>
      </c>
      <c r="G429" s="150" t="s">
        <v>236</v>
      </c>
      <c r="H429" s="151">
        <v>3875.7150000000001</v>
      </c>
      <c r="I429" s="152"/>
      <c r="J429" s="153">
        <f>ROUND(I429*H429,2)</f>
        <v>0</v>
      </c>
      <c r="K429" s="149" t="s">
        <v>211</v>
      </c>
      <c r="L429" s="31"/>
      <c r="M429" s="154" t="s">
        <v>1</v>
      </c>
      <c r="N429" s="155" t="s">
        <v>46</v>
      </c>
      <c r="O429" s="50"/>
      <c r="P429" s="156">
        <f>O429*H429</f>
        <v>0</v>
      </c>
      <c r="Q429" s="156">
        <v>0</v>
      </c>
      <c r="R429" s="156">
        <f>Q429*H429</f>
        <v>0</v>
      </c>
      <c r="S429" s="156">
        <v>0</v>
      </c>
      <c r="T429" s="157">
        <f>S429*H429</f>
        <v>0</v>
      </c>
      <c r="AR429" s="17" t="s">
        <v>103</v>
      </c>
      <c r="AT429" s="17" t="s">
        <v>202</v>
      </c>
      <c r="AU429" s="17" t="s">
        <v>99</v>
      </c>
      <c r="AY429" s="17" t="s">
        <v>198</v>
      </c>
      <c r="BE429" s="158">
        <f>IF(N429="základní",J429,0)</f>
        <v>0</v>
      </c>
      <c r="BF429" s="158">
        <f>IF(N429="snížená",J429,0)</f>
        <v>0</v>
      </c>
      <c r="BG429" s="158">
        <f>IF(N429="zákl. přenesená",J429,0)</f>
        <v>0</v>
      </c>
      <c r="BH429" s="158">
        <f>IF(N429="sníž. přenesená",J429,0)</f>
        <v>0</v>
      </c>
      <c r="BI429" s="158">
        <f>IF(N429="nulová",J429,0)</f>
        <v>0</v>
      </c>
      <c r="BJ429" s="17" t="s">
        <v>82</v>
      </c>
      <c r="BK429" s="158">
        <f>ROUND(I429*H429,2)</f>
        <v>0</v>
      </c>
      <c r="BL429" s="17" t="s">
        <v>103</v>
      </c>
      <c r="BM429" s="17" t="s">
        <v>818</v>
      </c>
    </row>
    <row r="430" spans="2:65" s="1" customFormat="1" ht="16.5" customHeight="1">
      <c r="B430" s="146"/>
      <c r="C430" s="147" t="s">
        <v>1083</v>
      </c>
      <c r="D430" s="147" t="s">
        <v>202</v>
      </c>
      <c r="E430" s="148" t="s">
        <v>820</v>
      </c>
      <c r="F430" s="149" t="s">
        <v>821</v>
      </c>
      <c r="G430" s="150" t="s">
        <v>236</v>
      </c>
      <c r="H430" s="151">
        <v>3875.7150000000001</v>
      </c>
      <c r="I430" s="152"/>
      <c r="J430" s="153">
        <f>ROUND(I430*H430,2)</f>
        <v>0</v>
      </c>
      <c r="K430" s="149" t="s">
        <v>1</v>
      </c>
      <c r="L430" s="31"/>
      <c r="M430" s="154" t="s">
        <v>1</v>
      </c>
      <c r="N430" s="155" t="s">
        <v>46</v>
      </c>
      <c r="O430" s="50"/>
      <c r="P430" s="156">
        <f>O430*H430</f>
        <v>0</v>
      </c>
      <c r="Q430" s="156">
        <v>0</v>
      </c>
      <c r="R430" s="156">
        <f>Q430*H430</f>
        <v>0</v>
      </c>
      <c r="S430" s="156">
        <v>0</v>
      </c>
      <c r="T430" s="157">
        <f>S430*H430</f>
        <v>0</v>
      </c>
      <c r="AR430" s="17" t="s">
        <v>103</v>
      </c>
      <c r="AT430" s="17" t="s">
        <v>202</v>
      </c>
      <c r="AU430" s="17" t="s">
        <v>99</v>
      </c>
      <c r="AY430" s="17" t="s">
        <v>198</v>
      </c>
      <c r="BE430" s="158">
        <f>IF(N430="základní",J430,0)</f>
        <v>0</v>
      </c>
      <c r="BF430" s="158">
        <f>IF(N430="snížená",J430,0)</f>
        <v>0</v>
      </c>
      <c r="BG430" s="158">
        <f>IF(N430="zákl. přenesená",J430,0)</f>
        <v>0</v>
      </c>
      <c r="BH430" s="158">
        <f>IF(N430="sníž. přenesená",J430,0)</f>
        <v>0</v>
      </c>
      <c r="BI430" s="158">
        <f>IF(N430="nulová",J430,0)</f>
        <v>0</v>
      </c>
      <c r="BJ430" s="17" t="s">
        <v>82</v>
      </c>
      <c r="BK430" s="158">
        <f>ROUND(I430*H430,2)</f>
        <v>0</v>
      </c>
      <c r="BL430" s="17" t="s">
        <v>103</v>
      </c>
      <c r="BM430" s="17" t="s">
        <v>822</v>
      </c>
    </row>
    <row r="431" spans="2:65" s="1" customFormat="1" ht="16.5" customHeight="1">
      <c r="B431" s="146"/>
      <c r="C431" s="147" t="s">
        <v>1084</v>
      </c>
      <c r="D431" s="147" t="s">
        <v>202</v>
      </c>
      <c r="E431" s="148" t="s">
        <v>824</v>
      </c>
      <c r="F431" s="149" t="s">
        <v>825</v>
      </c>
      <c r="G431" s="150" t="s">
        <v>236</v>
      </c>
      <c r="H431" s="151">
        <v>3875.7150000000001</v>
      </c>
      <c r="I431" s="152"/>
      <c r="J431" s="153">
        <f>ROUND(I431*H431,2)</f>
        <v>0</v>
      </c>
      <c r="K431" s="149" t="s">
        <v>1</v>
      </c>
      <c r="L431" s="31"/>
      <c r="M431" s="154" t="s">
        <v>1</v>
      </c>
      <c r="N431" s="155" t="s">
        <v>46</v>
      </c>
      <c r="O431" s="50"/>
      <c r="P431" s="156">
        <f>O431*H431</f>
        <v>0</v>
      </c>
      <c r="Q431" s="156">
        <v>0</v>
      </c>
      <c r="R431" s="156">
        <f>Q431*H431</f>
        <v>0</v>
      </c>
      <c r="S431" s="156">
        <v>0</v>
      </c>
      <c r="T431" s="157">
        <f>S431*H431</f>
        <v>0</v>
      </c>
      <c r="AR431" s="17" t="s">
        <v>103</v>
      </c>
      <c r="AT431" s="17" t="s">
        <v>202</v>
      </c>
      <c r="AU431" s="17" t="s">
        <v>99</v>
      </c>
      <c r="AY431" s="17" t="s">
        <v>198</v>
      </c>
      <c r="BE431" s="158">
        <f>IF(N431="základní",J431,0)</f>
        <v>0</v>
      </c>
      <c r="BF431" s="158">
        <f>IF(N431="snížená",J431,0)</f>
        <v>0</v>
      </c>
      <c r="BG431" s="158">
        <f>IF(N431="zákl. přenesená",J431,0)</f>
        <v>0</v>
      </c>
      <c r="BH431" s="158">
        <f>IF(N431="sníž. přenesená",J431,0)</f>
        <v>0</v>
      </c>
      <c r="BI431" s="158">
        <f>IF(N431="nulová",J431,0)</f>
        <v>0</v>
      </c>
      <c r="BJ431" s="17" t="s">
        <v>82</v>
      </c>
      <c r="BK431" s="158">
        <f>ROUND(I431*H431,2)</f>
        <v>0</v>
      </c>
      <c r="BL431" s="17" t="s">
        <v>103</v>
      </c>
      <c r="BM431" s="17" t="s">
        <v>826</v>
      </c>
    </row>
    <row r="432" spans="2:65" s="1" customFormat="1" ht="16.5" customHeight="1">
      <c r="B432" s="146"/>
      <c r="C432" s="147" t="s">
        <v>1085</v>
      </c>
      <c r="D432" s="147" t="s">
        <v>202</v>
      </c>
      <c r="E432" s="148" t="s">
        <v>828</v>
      </c>
      <c r="F432" s="149" t="s">
        <v>829</v>
      </c>
      <c r="G432" s="150" t="s">
        <v>236</v>
      </c>
      <c r="H432" s="151">
        <v>6427.9669999999996</v>
      </c>
      <c r="I432" s="152"/>
      <c r="J432" s="153">
        <f>ROUND(I432*H432,2)</f>
        <v>0</v>
      </c>
      <c r="K432" s="149" t="s">
        <v>211</v>
      </c>
      <c r="L432" s="31"/>
      <c r="M432" s="201" t="s">
        <v>1</v>
      </c>
      <c r="N432" s="202" t="s">
        <v>46</v>
      </c>
      <c r="O432" s="203"/>
      <c r="P432" s="204">
        <f>O432*H432</f>
        <v>0</v>
      </c>
      <c r="Q432" s="204">
        <v>0</v>
      </c>
      <c r="R432" s="204">
        <f>Q432*H432</f>
        <v>0</v>
      </c>
      <c r="S432" s="204">
        <v>0</v>
      </c>
      <c r="T432" s="205">
        <f>S432*H432</f>
        <v>0</v>
      </c>
      <c r="AR432" s="17" t="s">
        <v>103</v>
      </c>
      <c r="AT432" s="17" t="s">
        <v>202</v>
      </c>
      <c r="AU432" s="17" t="s">
        <v>99</v>
      </c>
      <c r="AY432" s="17" t="s">
        <v>198</v>
      </c>
      <c r="BE432" s="158">
        <f>IF(N432="základní",J432,0)</f>
        <v>0</v>
      </c>
      <c r="BF432" s="158">
        <f>IF(N432="snížená",J432,0)</f>
        <v>0</v>
      </c>
      <c r="BG432" s="158">
        <f>IF(N432="zákl. přenesená",J432,0)</f>
        <v>0</v>
      </c>
      <c r="BH432" s="158">
        <f>IF(N432="sníž. přenesená",J432,0)</f>
        <v>0</v>
      </c>
      <c r="BI432" s="158">
        <f>IF(N432="nulová",J432,0)</f>
        <v>0</v>
      </c>
      <c r="BJ432" s="17" t="s">
        <v>82</v>
      </c>
      <c r="BK432" s="158">
        <f>ROUND(I432*H432,2)</f>
        <v>0</v>
      </c>
      <c r="BL432" s="17" t="s">
        <v>103</v>
      </c>
      <c r="BM432" s="17" t="s">
        <v>830</v>
      </c>
    </row>
    <row r="433" spans="2:12" s="1" customFormat="1" ht="6.95" customHeight="1">
      <c r="B433" s="40"/>
      <c r="C433" s="41"/>
      <c r="D433" s="41"/>
      <c r="E433" s="41"/>
      <c r="F433" s="41"/>
      <c r="G433" s="41"/>
      <c r="H433" s="41"/>
      <c r="I433" s="108"/>
      <c r="J433" s="41"/>
      <c r="K433" s="41"/>
      <c r="L433" s="31"/>
    </row>
  </sheetData>
  <autoFilter ref="C114:K432" xr:uid="{00000000-0009-0000-0000-000003000000}"/>
  <mergeCells count="15">
    <mergeCell ref="E101:H101"/>
    <mergeCell ref="E105:H105"/>
    <mergeCell ref="E103:H103"/>
    <mergeCell ref="E107:H107"/>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351"/>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110</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910</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1086</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ROUND(J111,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ROUND((SUM(BE111:BE350)),  2)</f>
        <v>0</v>
      </c>
      <c r="I37" s="100">
        <v>0.21</v>
      </c>
      <c r="J37" s="99">
        <f>ROUND(((SUM(BE111:BE350))*I37),  2)</f>
        <v>0</v>
      </c>
      <c r="L37" s="31"/>
    </row>
    <row r="38" spans="2:12" s="1" customFormat="1" ht="14.45" customHeight="1">
      <c r="B38" s="31"/>
      <c r="E38" s="26" t="s">
        <v>47</v>
      </c>
      <c r="F38" s="99">
        <f>ROUND((SUM(BF111:BF350)),  2)</f>
        <v>0</v>
      </c>
      <c r="I38" s="100">
        <v>0.15</v>
      </c>
      <c r="J38" s="99">
        <f>ROUND(((SUM(BF111:BF350))*I38),  2)</f>
        <v>0</v>
      </c>
      <c r="L38" s="31"/>
    </row>
    <row r="39" spans="2:12" s="1" customFormat="1" ht="14.45" hidden="1" customHeight="1">
      <c r="B39" s="31"/>
      <c r="E39" s="26" t="s">
        <v>48</v>
      </c>
      <c r="F39" s="99">
        <f>ROUND((SUM(BG111:BG350)),  2)</f>
        <v>0</v>
      </c>
      <c r="I39" s="100">
        <v>0.21</v>
      </c>
      <c r="J39" s="99">
        <f>0</f>
        <v>0</v>
      </c>
      <c r="L39" s="31"/>
    </row>
    <row r="40" spans="2:12" s="1" customFormat="1" ht="14.45" hidden="1" customHeight="1">
      <c r="B40" s="31"/>
      <c r="E40" s="26" t="s">
        <v>49</v>
      </c>
      <c r="F40" s="99">
        <f>ROUND((SUM(BH111:BH350)),  2)</f>
        <v>0</v>
      </c>
      <c r="I40" s="100">
        <v>0.15</v>
      </c>
      <c r="J40" s="99">
        <f>0</f>
        <v>0</v>
      </c>
      <c r="L40" s="31"/>
    </row>
    <row r="41" spans="2:12" s="1" customFormat="1" ht="14.45" hidden="1" customHeight="1">
      <c r="B41" s="31"/>
      <c r="E41" s="26" t="s">
        <v>50</v>
      </c>
      <c r="F41" s="99">
        <f>ROUND((SUM(BI111:BI350)),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910</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SO.102a.V - SO.102a.V - Komunikace II/332 - Krchleby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J111</f>
        <v>0</v>
      </c>
      <c r="L67" s="31"/>
      <c r="AU67" s="17" t="s">
        <v>157</v>
      </c>
    </row>
    <row r="68" spans="2:47" s="8" customFormat="1" ht="24.95" customHeight="1">
      <c r="B68" s="114"/>
      <c r="D68" s="115" t="s">
        <v>158</v>
      </c>
      <c r="E68" s="116"/>
      <c r="F68" s="116"/>
      <c r="G68" s="116"/>
      <c r="H68" s="116"/>
      <c r="I68" s="117"/>
      <c r="J68" s="118">
        <f>J112</f>
        <v>0</v>
      </c>
      <c r="L68" s="114"/>
    </row>
    <row r="69" spans="2:47" s="9" customFormat="1" ht="19.899999999999999" customHeight="1">
      <c r="B69" s="119"/>
      <c r="D69" s="120" t="s">
        <v>159</v>
      </c>
      <c r="E69" s="121"/>
      <c r="F69" s="121"/>
      <c r="G69" s="121"/>
      <c r="H69" s="121"/>
      <c r="I69" s="122"/>
      <c r="J69" s="123">
        <f>J113</f>
        <v>0</v>
      </c>
      <c r="L69" s="119"/>
    </row>
    <row r="70" spans="2:47" s="9" customFormat="1" ht="14.85" customHeight="1">
      <c r="B70" s="119"/>
      <c r="D70" s="120" t="s">
        <v>160</v>
      </c>
      <c r="E70" s="121"/>
      <c r="F70" s="121"/>
      <c r="G70" s="121"/>
      <c r="H70" s="121"/>
      <c r="I70" s="122"/>
      <c r="J70" s="123">
        <f>J114</f>
        <v>0</v>
      </c>
      <c r="L70" s="119"/>
    </row>
    <row r="71" spans="2:47" s="9" customFormat="1" ht="14.85" customHeight="1">
      <c r="B71" s="119"/>
      <c r="D71" s="120" t="s">
        <v>161</v>
      </c>
      <c r="E71" s="121"/>
      <c r="F71" s="121"/>
      <c r="G71" s="121"/>
      <c r="H71" s="121"/>
      <c r="I71" s="122"/>
      <c r="J71" s="123">
        <f>J129</f>
        <v>0</v>
      </c>
      <c r="L71" s="119"/>
    </row>
    <row r="72" spans="2:47" s="9" customFormat="1" ht="19.899999999999999" customHeight="1">
      <c r="B72" s="119"/>
      <c r="D72" s="120" t="s">
        <v>1087</v>
      </c>
      <c r="E72" s="121"/>
      <c r="F72" s="121"/>
      <c r="G72" s="121"/>
      <c r="H72" s="121"/>
      <c r="I72" s="122"/>
      <c r="J72" s="123">
        <f>J149</f>
        <v>0</v>
      </c>
      <c r="L72" s="119"/>
    </row>
    <row r="73" spans="2:47" s="9" customFormat="1" ht="14.85" customHeight="1">
      <c r="B73" s="119"/>
      <c r="D73" s="120" t="s">
        <v>1088</v>
      </c>
      <c r="E73" s="121"/>
      <c r="F73" s="121"/>
      <c r="G73" s="121"/>
      <c r="H73" s="121"/>
      <c r="I73" s="122"/>
      <c r="J73" s="123">
        <f>J150</f>
        <v>0</v>
      </c>
      <c r="L73" s="119"/>
    </row>
    <row r="74" spans="2:47" s="9" customFormat="1" ht="19.899999999999999" customHeight="1">
      <c r="B74" s="119"/>
      <c r="D74" s="120" t="s">
        <v>165</v>
      </c>
      <c r="E74" s="121"/>
      <c r="F74" s="121"/>
      <c r="G74" s="121"/>
      <c r="H74" s="121"/>
      <c r="I74" s="122"/>
      <c r="J74" s="123">
        <f>J157</f>
        <v>0</v>
      </c>
      <c r="L74" s="119"/>
    </row>
    <row r="75" spans="2:47" s="9" customFormat="1" ht="14.85" customHeight="1">
      <c r="B75" s="119"/>
      <c r="D75" s="120" t="s">
        <v>166</v>
      </c>
      <c r="E75" s="121"/>
      <c r="F75" s="121"/>
      <c r="G75" s="121"/>
      <c r="H75" s="121"/>
      <c r="I75" s="122"/>
      <c r="J75" s="123">
        <f>J158</f>
        <v>0</v>
      </c>
      <c r="L75" s="119"/>
    </row>
    <row r="76" spans="2:47" s="9" customFormat="1" ht="14.85" customHeight="1">
      <c r="B76" s="119"/>
      <c r="D76" s="120" t="s">
        <v>167</v>
      </c>
      <c r="E76" s="121"/>
      <c r="F76" s="121"/>
      <c r="G76" s="121"/>
      <c r="H76" s="121"/>
      <c r="I76" s="122"/>
      <c r="J76" s="123">
        <f>J193</f>
        <v>0</v>
      </c>
      <c r="L76" s="119"/>
    </row>
    <row r="77" spans="2:47" s="9" customFormat="1" ht="14.85" customHeight="1">
      <c r="B77" s="119"/>
      <c r="D77" s="120" t="s">
        <v>168</v>
      </c>
      <c r="E77" s="121"/>
      <c r="F77" s="121"/>
      <c r="G77" s="121"/>
      <c r="H77" s="121"/>
      <c r="I77" s="122"/>
      <c r="J77" s="123">
        <f>J208</f>
        <v>0</v>
      </c>
      <c r="L77" s="119"/>
    </row>
    <row r="78" spans="2:47" s="9" customFormat="1" ht="14.85" customHeight="1">
      <c r="B78" s="119"/>
      <c r="D78" s="120" t="s">
        <v>169</v>
      </c>
      <c r="E78" s="121"/>
      <c r="F78" s="121"/>
      <c r="G78" s="121"/>
      <c r="H78" s="121"/>
      <c r="I78" s="122"/>
      <c r="J78" s="123">
        <f>J229</f>
        <v>0</v>
      </c>
      <c r="L78" s="119"/>
    </row>
    <row r="79" spans="2:47" s="9" customFormat="1" ht="14.85" customHeight="1">
      <c r="B79" s="119"/>
      <c r="D79" s="120" t="s">
        <v>914</v>
      </c>
      <c r="E79" s="121"/>
      <c r="F79" s="121"/>
      <c r="G79" s="121"/>
      <c r="H79" s="121"/>
      <c r="I79" s="122"/>
      <c r="J79" s="123">
        <f>J236</f>
        <v>0</v>
      </c>
      <c r="L79" s="119"/>
    </row>
    <row r="80" spans="2:47" s="9" customFormat="1" ht="19.899999999999999" customHeight="1">
      <c r="B80" s="119"/>
      <c r="D80" s="120" t="s">
        <v>170</v>
      </c>
      <c r="E80" s="121"/>
      <c r="F80" s="121"/>
      <c r="G80" s="121"/>
      <c r="H80" s="121"/>
      <c r="I80" s="122"/>
      <c r="J80" s="123">
        <f>J246</f>
        <v>0</v>
      </c>
      <c r="L80" s="119"/>
    </row>
    <row r="81" spans="2:12" s="9" customFormat="1" ht="14.85" customHeight="1">
      <c r="B81" s="119"/>
      <c r="D81" s="120" t="s">
        <v>171</v>
      </c>
      <c r="E81" s="121"/>
      <c r="F81" s="121"/>
      <c r="G81" s="121"/>
      <c r="H81" s="121"/>
      <c r="I81" s="122"/>
      <c r="J81" s="123">
        <f>J247</f>
        <v>0</v>
      </c>
      <c r="L81" s="119"/>
    </row>
    <row r="82" spans="2:12" s="9" customFormat="1" ht="19.899999999999999" customHeight="1">
      <c r="B82" s="119"/>
      <c r="D82" s="120" t="s">
        <v>175</v>
      </c>
      <c r="E82" s="121"/>
      <c r="F82" s="121"/>
      <c r="G82" s="121"/>
      <c r="H82" s="121"/>
      <c r="I82" s="122"/>
      <c r="J82" s="123">
        <f>J249</f>
        <v>0</v>
      </c>
      <c r="L82" s="119"/>
    </row>
    <row r="83" spans="2:12" s="9" customFormat="1" ht="14.85" customHeight="1">
      <c r="B83" s="119"/>
      <c r="D83" s="120" t="s">
        <v>176</v>
      </c>
      <c r="E83" s="121"/>
      <c r="F83" s="121"/>
      <c r="G83" s="121"/>
      <c r="H83" s="121"/>
      <c r="I83" s="122"/>
      <c r="J83" s="123">
        <f>J250</f>
        <v>0</v>
      </c>
      <c r="L83" s="119"/>
    </row>
    <row r="84" spans="2:12" s="9" customFormat="1" ht="14.85" customHeight="1">
      <c r="B84" s="119"/>
      <c r="D84" s="120" t="s">
        <v>177</v>
      </c>
      <c r="E84" s="121"/>
      <c r="F84" s="121"/>
      <c r="G84" s="121"/>
      <c r="H84" s="121"/>
      <c r="I84" s="122"/>
      <c r="J84" s="123">
        <f>J268</f>
        <v>0</v>
      </c>
      <c r="L84" s="119"/>
    </row>
    <row r="85" spans="2:12" s="9" customFormat="1" ht="14.85" customHeight="1">
      <c r="B85" s="119"/>
      <c r="D85" s="120" t="s">
        <v>178</v>
      </c>
      <c r="E85" s="121"/>
      <c r="F85" s="121"/>
      <c r="G85" s="121"/>
      <c r="H85" s="121"/>
      <c r="I85" s="122"/>
      <c r="J85" s="123">
        <f>J306</f>
        <v>0</v>
      </c>
      <c r="L85" s="119"/>
    </row>
    <row r="86" spans="2:12" s="9" customFormat="1" ht="14.85" customHeight="1">
      <c r="B86" s="119"/>
      <c r="D86" s="120" t="s">
        <v>179</v>
      </c>
      <c r="E86" s="121"/>
      <c r="F86" s="121"/>
      <c r="G86" s="121"/>
      <c r="H86" s="121"/>
      <c r="I86" s="122"/>
      <c r="J86" s="123">
        <f>J342</f>
        <v>0</v>
      </c>
      <c r="L86" s="119"/>
    </row>
    <row r="87" spans="2:12" s="9" customFormat="1" ht="14.85" customHeight="1">
      <c r="B87" s="119"/>
      <c r="D87" s="120" t="s">
        <v>182</v>
      </c>
      <c r="E87" s="121"/>
      <c r="F87" s="121"/>
      <c r="G87" s="121"/>
      <c r="H87" s="121"/>
      <c r="I87" s="122"/>
      <c r="J87" s="123">
        <f>J346</f>
        <v>0</v>
      </c>
      <c r="L87" s="119"/>
    </row>
    <row r="88" spans="2:12" s="1" customFormat="1" ht="21.75" customHeight="1">
      <c r="B88" s="31"/>
      <c r="I88" s="92"/>
      <c r="L88" s="31"/>
    </row>
    <row r="89" spans="2:12" s="1" customFormat="1" ht="6.95" customHeight="1">
      <c r="B89" s="40"/>
      <c r="C89" s="41"/>
      <c r="D89" s="41"/>
      <c r="E89" s="41"/>
      <c r="F89" s="41"/>
      <c r="G89" s="41"/>
      <c r="H89" s="41"/>
      <c r="I89" s="108"/>
      <c r="J89" s="41"/>
      <c r="K89" s="41"/>
      <c r="L89" s="31"/>
    </row>
    <row r="93" spans="2:12" s="1" customFormat="1" ht="6.95" customHeight="1">
      <c r="B93" s="42"/>
      <c r="C93" s="43"/>
      <c r="D93" s="43"/>
      <c r="E93" s="43"/>
      <c r="F93" s="43"/>
      <c r="G93" s="43"/>
      <c r="H93" s="43"/>
      <c r="I93" s="109"/>
      <c r="J93" s="43"/>
      <c r="K93" s="43"/>
      <c r="L93" s="31"/>
    </row>
    <row r="94" spans="2:12" s="1" customFormat="1" ht="24.95" customHeight="1">
      <c r="B94" s="31"/>
      <c r="C94" s="21" t="s">
        <v>183</v>
      </c>
      <c r="I94" s="92"/>
      <c r="L94" s="31"/>
    </row>
    <row r="95" spans="2:12" s="1" customFormat="1" ht="6.95" customHeight="1">
      <c r="B95" s="31"/>
      <c r="I95" s="92"/>
      <c r="L95" s="31"/>
    </row>
    <row r="96" spans="2:12" s="1" customFormat="1" ht="12" customHeight="1">
      <c r="B96" s="31"/>
      <c r="C96" s="26" t="s">
        <v>16</v>
      </c>
      <c r="I96" s="92"/>
      <c r="L96" s="31"/>
    </row>
    <row r="97" spans="2:63" s="1" customFormat="1" ht="16.5" customHeight="1">
      <c r="B97" s="31"/>
      <c r="E97" s="249" t="str">
        <f>E7</f>
        <v>II/332, III/27212, III/3323 Straky</v>
      </c>
      <c r="F97" s="250"/>
      <c r="G97" s="250"/>
      <c r="H97" s="250"/>
      <c r="I97" s="92"/>
      <c r="L97" s="31"/>
    </row>
    <row r="98" spans="2:63" ht="12" customHeight="1">
      <c r="B98" s="20"/>
      <c r="C98" s="26" t="s">
        <v>148</v>
      </c>
      <c r="L98" s="20"/>
    </row>
    <row r="99" spans="2:63" ht="16.5" customHeight="1">
      <c r="B99" s="20"/>
      <c r="E99" s="249" t="s">
        <v>910</v>
      </c>
      <c r="F99" s="217"/>
      <c r="G99" s="217"/>
      <c r="H99" s="217"/>
      <c r="L99" s="20"/>
    </row>
    <row r="100" spans="2:63" ht="12" customHeight="1">
      <c r="B100" s="20"/>
      <c r="C100" s="26" t="s">
        <v>150</v>
      </c>
      <c r="L100" s="20"/>
    </row>
    <row r="101" spans="2:63" s="1" customFormat="1" ht="16.5" customHeight="1">
      <c r="B101" s="31"/>
      <c r="E101" s="250" t="s">
        <v>911</v>
      </c>
      <c r="F101" s="223"/>
      <c r="G101" s="223"/>
      <c r="H101" s="223"/>
      <c r="I101" s="92"/>
      <c r="L101" s="31"/>
    </row>
    <row r="102" spans="2:63" s="1" customFormat="1" ht="12" customHeight="1">
      <c r="B102" s="31"/>
      <c r="C102" s="26" t="s">
        <v>912</v>
      </c>
      <c r="I102" s="92"/>
      <c r="L102" s="31"/>
    </row>
    <row r="103" spans="2:63" s="1" customFormat="1" ht="16.5" customHeight="1">
      <c r="B103" s="31"/>
      <c r="E103" s="224" t="str">
        <f>E13</f>
        <v>SO.102a.V - SO.102a.V - Komunikace II/332 - Krchleby</v>
      </c>
      <c r="F103" s="223"/>
      <c r="G103" s="223"/>
      <c r="H103" s="223"/>
      <c r="I103" s="92"/>
      <c r="L103" s="31"/>
    </row>
    <row r="104" spans="2:63" s="1" customFormat="1" ht="6.95" customHeight="1">
      <c r="B104" s="31"/>
      <c r="I104" s="92"/>
      <c r="L104" s="31"/>
    </row>
    <row r="105" spans="2:63" s="1" customFormat="1" ht="12" customHeight="1">
      <c r="B105" s="31"/>
      <c r="C105" s="26" t="s">
        <v>20</v>
      </c>
      <c r="F105" s="17" t="str">
        <f>F16</f>
        <v>Straky</v>
      </c>
      <c r="I105" s="93" t="s">
        <v>22</v>
      </c>
      <c r="J105" s="47" t="str">
        <f>IF(J16="","",J16)</f>
        <v>7. 5. 2019</v>
      </c>
      <c r="L105" s="31"/>
    </row>
    <row r="106" spans="2:63" s="1" customFormat="1" ht="6.95" customHeight="1">
      <c r="B106" s="31"/>
      <c r="I106" s="92"/>
      <c r="L106" s="31"/>
    </row>
    <row r="107" spans="2:63" s="1" customFormat="1" ht="13.7" customHeight="1">
      <c r="B107" s="31"/>
      <c r="C107" s="26" t="s">
        <v>24</v>
      </c>
      <c r="F107" s="17" t="str">
        <f>E19</f>
        <v>Krajská správa a údržba silnic Středočeského kraje</v>
      </c>
      <c r="I107" s="93" t="s">
        <v>32</v>
      </c>
      <c r="J107" s="29" t="str">
        <f>E25</f>
        <v>CR Project s.r.o.</v>
      </c>
      <c r="L107" s="31"/>
    </row>
    <row r="108" spans="2:63" s="1" customFormat="1" ht="13.7" customHeight="1">
      <c r="B108" s="31"/>
      <c r="C108" s="26" t="s">
        <v>30</v>
      </c>
      <c r="F108" s="17" t="str">
        <f>IF(E22="","",E22)</f>
        <v>Vyplň údaj</v>
      </c>
      <c r="I108" s="93" t="s">
        <v>37</v>
      </c>
      <c r="J108" s="29" t="str">
        <f>E28</f>
        <v>Josef Nentwich</v>
      </c>
      <c r="L108" s="31"/>
    </row>
    <row r="109" spans="2:63" s="1" customFormat="1" ht="10.35" customHeight="1">
      <c r="B109" s="31"/>
      <c r="I109" s="92"/>
      <c r="L109" s="31"/>
    </row>
    <row r="110" spans="2:63" s="10" customFormat="1" ht="29.25" customHeight="1">
      <c r="B110" s="124"/>
      <c r="C110" s="125" t="s">
        <v>184</v>
      </c>
      <c r="D110" s="126" t="s">
        <v>60</v>
      </c>
      <c r="E110" s="126" t="s">
        <v>56</v>
      </c>
      <c r="F110" s="126" t="s">
        <v>57</v>
      </c>
      <c r="G110" s="126" t="s">
        <v>185</v>
      </c>
      <c r="H110" s="126" t="s">
        <v>186</v>
      </c>
      <c r="I110" s="127" t="s">
        <v>187</v>
      </c>
      <c r="J110" s="126" t="s">
        <v>155</v>
      </c>
      <c r="K110" s="128" t="s">
        <v>188</v>
      </c>
      <c r="L110" s="124"/>
      <c r="M110" s="54" t="s">
        <v>1</v>
      </c>
      <c r="N110" s="55" t="s">
        <v>45</v>
      </c>
      <c r="O110" s="55" t="s">
        <v>189</v>
      </c>
      <c r="P110" s="55" t="s">
        <v>190</v>
      </c>
      <c r="Q110" s="55" t="s">
        <v>191</v>
      </c>
      <c r="R110" s="55" t="s">
        <v>192</v>
      </c>
      <c r="S110" s="55" t="s">
        <v>193</v>
      </c>
      <c r="T110" s="56" t="s">
        <v>194</v>
      </c>
    </row>
    <row r="111" spans="2:63" s="1" customFormat="1" ht="22.9" customHeight="1">
      <c r="B111" s="31"/>
      <c r="C111" s="59" t="s">
        <v>195</v>
      </c>
      <c r="I111" s="92"/>
      <c r="J111" s="129">
        <f>BK111</f>
        <v>0</v>
      </c>
      <c r="L111" s="31"/>
      <c r="M111" s="57"/>
      <c r="N111" s="48"/>
      <c r="O111" s="48"/>
      <c r="P111" s="130">
        <f>P112</f>
        <v>0</v>
      </c>
      <c r="Q111" s="48"/>
      <c r="R111" s="130">
        <f>R112</f>
        <v>1205.8881510000003</v>
      </c>
      <c r="S111" s="48"/>
      <c r="T111" s="131">
        <f>T112</f>
        <v>902.88049999999998</v>
      </c>
      <c r="AT111" s="17" t="s">
        <v>74</v>
      </c>
      <c r="AU111" s="17" t="s">
        <v>157</v>
      </c>
      <c r="BK111" s="132">
        <f>BK112</f>
        <v>0</v>
      </c>
    </row>
    <row r="112" spans="2:63" s="11" customFormat="1" ht="25.9" customHeight="1">
      <c r="B112" s="133"/>
      <c r="D112" s="134" t="s">
        <v>74</v>
      </c>
      <c r="E112" s="135" t="s">
        <v>196</v>
      </c>
      <c r="F112" s="135" t="s">
        <v>197</v>
      </c>
      <c r="I112" s="136"/>
      <c r="J112" s="137">
        <f>BK112</f>
        <v>0</v>
      </c>
      <c r="L112" s="133"/>
      <c r="M112" s="138"/>
      <c r="N112" s="139"/>
      <c r="O112" s="139"/>
      <c r="P112" s="140">
        <f>P113+P149+P157+P246+P249</f>
        <v>0</v>
      </c>
      <c r="Q112" s="139"/>
      <c r="R112" s="140">
        <f>R113+R149+R157+R246+R249</f>
        <v>1205.8881510000003</v>
      </c>
      <c r="S112" s="139"/>
      <c r="T112" s="141">
        <f>T113+T149+T157+T246+T249</f>
        <v>902.88049999999998</v>
      </c>
      <c r="AR112" s="134" t="s">
        <v>82</v>
      </c>
      <c r="AT112" s="142" t="s">
        <v>74</v>
      </c>
      <c r="AU112" s="142" t="s">
        <v>75</v>
      </c>
      <c r="AY112" s="134" t="s">
        <v>198</v>
      </c>
      <c r="BK112" s="143">
        <f>BK113+BK149+BK157+BK246+BK249</f>
        <v>0</v>
      </c>
    </row>
    <row r="113" spans="2:65" s="11" customFormat="1" ht="22.9" customHeight="1">
      <c r="B113" s="133"/>
      <c r="D113" s="134" t="s">
        <v>74</v>
      </c>
      <c r="E113" s="144" t="s">
        <v>82</v>
      </c>
      <c r="F113" s="144" t="s">
        <v>199</v>
      </c>
      <c r="I113" s="136"/>
      <c r="J113" s="145">
        <f>BK113</f>
        <v>0</v>
      </c>
      <c r="L113" s="133"/>
      <c r="M113" s="138"/>
      <c r="N113" s="139"/>
      <c r="O113" s="139"/>
      <c r="P113" s="140">
        <f>P114+P129</f>
        <v>0</v>
      </c>
      <c r="Q113" s="139"/>
      <c r="R113" s="140">
        <f>R114+R129</f>
        <v>0</v>
      </c>
      <c r="S113" s="139"/>
      <c r="T113" s="141">
        <f>T114+T129</f>
        <v>0</v>
      </c>
      <c r="AR113" s="134" t="s">
        <v>82</v>
      </c>
      <c r="AT113" s="142" t="s">
        <v>74</v>
      </c>
      <c r="AU113" s="142" t="s">
        <v>82</v>
      </c>
      <c r="AY113" s="134" t="s">
        <v>198</v>
      </c>
      <c r="BK113" s="143">
        <f>BK114+BK129</f>
        <v>0</v>
      </c>
    </row>
    <row r="114" spans="2:65" s="11" customFormat="1" ht="20.85" customHeight="1">
      <c r="B114" s="133"/>
      <c r="D114" s="134" t="s">
        <v>74</v>
      </c>
      <c r="E114" s="144" t="s">
        <v>200</v>
      </c>
      <c r="F114" s="144" t="s">
        <v>201</v>
      </c>
      <c r="I114" s="136"/>
      <c r="J114" s="145">
        <f>BK114</f>
        <v>0</v>
      </c>
      <c r="L114" s="133"/>
      <c r="M114" s="138"/>
      <c r="N114" s="139"/>
      <c r="O114" s="139"/>
      <c r="P114" s="140">
        <f>SUM(P115:P128)</f>
        <v>0</v>
      </c>
      <c r="Q114" s="139"/>
      <c r="R114" s="140">
        <f>SUM(R115:R128)</f>
        <v>0</v>
      </c>
      <c r="S114" s="139"/>
      <c r="T114" s="141">
        <f>SUM(T115:T128)</f>
        <v>0</v>
      </c>
      <c r="AR114" s="134" t="s">
        <v>82</v>
      </c>
      <c r="AT114" s="142" t="s">
        <v>74</v>
      </c>
      <c r="AU114" s="142" t="s">
        <v>84</v>
      </c>
      <c r="AY114" s="134" t="s">
        <v>198</v>
      </c>
      <c r="BK114" s="143">
        <f>SUM(BK115:BK128)</f>
        <v>0</v>
      </c>
    </row>
    <row r="115" spans="2:65" s="1" customFormat="1" ht="16.5" customHeight="1">
      <c r="B115" s="146"/>
      <c r="C115" s="147" t="s">
        <v>82</v>
      </c>
      <c r="D115" s="147" t="s">
        <v>202</v>
      </c>
      <c r="E115" s="148" t="s">
        <v>219</v>
      </c>
      <c r="F115" s="149" t="s">
        <v>220</v>
      </c>
      <c r="G115" s="150" t="s">
        <v>205</v>
      </c>
      <c r="H115" s="151">
        <v>575.904</v>
      </c>
      <c r="I115" s="152"/>
      <c r="J115" s="153">
        <f>ROUND(I115*H115,2)</f>
        <v>0</v>
      </c>
      <c r="K115" s="149" t="s">
        <v>211</v>
      </c>
      <c r="L115" s="31"/>
      <c r="M115" s="154" t="s">
        <v>1</v>
      </c>
      <c r="N115" s="155" t="s">
        <v>46</v>
      </c>
      <c r="O115" s="50"/>
      <c r="P115" s="156">
        <f>O115*H115</f>
        <v>0</v>
      </c>
      <c r="Q115" s="156">
        <v>0</v>
      </c>
      <c r="R115" s="156">
        <f>Q115*H115</f>
        <v>0</v>
      </c>
      <c r="S115" s="156">
        <v>0</v>
      </c>
      <c r="T115" s="157">
        <f>S115*H115</f>
        <v>0</v>
      </c>
      <c r="AR115" s="17" t="s">
        <v>103</v>
      </c>
      <c r="AT115" s="17" t="s">
        <v>202</v>
      </c>
      <c r="AU115" s="17" t="s">
        <v>99</v>
      </c>
      <c r="AY115" s="17" t="s">
        <v>198</v>
      </c>
      <c r="BE115" s="158">
        <f>IF(N115="základní",J115,0)</f>
        <v>0</v>
      </c>
      <c r="BF115" s="158">
        <f>IF(N115="snížená",J115,0)</f>
        <v>0</v>
      </c>
      <c r="BG115" s="158">
        <f>IF(N115="zákl. přenesená",J115,0)</f>
        <v>0</v>
      </c>
      <c r="BH115" s="158">
        <f>IF(N115="sníž. přenesená",J115,0)</f>
        <v>0</v>
      </c>
      <c r="BI115" s="158">
        <f>IF(N115="nulová",J115,0)</f>
        <v>0</v>
      </c>
      <c r="BJ115" s="17" t="s">
        <v>82</v>
      </c>
      <c r="BK115" s="158">
        <f>ROUND(I115*H115,2)</f>
        <v>0</v>
      </c>
      <c r="BL115" s="17" t="s">
        <v>103</v>
      </c>
      <c r="BM115" s="17" t="s">
        <v>221</v>
      </c>
    </row>
    <row r="116" spans="2:65" s="13" customFormat="1" ht="11.25">
      <c r="B116" s="168"/>
      <c r="D116" s="160" t="s">
        <v>207</v>
      </c>
      <c r="E116" s="169" t="s">
        <v>1</v>
      </c>
      <c r="F116" s="170" t="s">
        <v>222</v>
      </c>
      <c r="H116" s="169" t="s">
        <v>1</v>
      </c>
      <c r="I116" s="171"/>
      <c r="L116" s="168"/>
      <c r="M116" s="172"/>
      <c r="N116" s="173"/>
      <c r="O116" s="173"/>
      <c r="P116" s="173"/>
      <c r="Q116" s="173"/>
      <c r="R116" s="173"/>
      <c r="S116" s="173"/>
      <c r="T116" s="174"/>
      <c r="AT116" s="169" t="s">
        <v>207</v>
      </c>
      <c r="AU116" s="169" t="s">
        <v>99</v>
      </c>
      <c r="AV116" s="13" t="s">
        <v>82</v>
      </c>
      <c r="AW116" s="13" t="s">
        <v>36</v>
      </c>
      <c r="AX116" s="13" t="s">
        <v>75</v>
      </c>
      <c r="AY116" s="169" t="s">
        <v>198</v>
      </c>
    </row>
    <row r="117" spans="2:65" s="12" customFormat="1" ht="11.25">
      <c r="B117" s="159"/>
      <c r="D117" s="160" t="s">
        <v>207</v>
      </c>
      <c r="E117" s="161" t="s">
        <v>1</v>
      </c>
      <c r="F117" s="162" t="s">
        <v>1089</v>
      </c>
      <c r="H117" s="163">
        <v>575.904</v>
      </c>
      <c r="I117" s="164"/>
      <c r="L117" s="159"/>
      <c r="M117" s="165"/>
      <c r="N117" s="166"/>
      <c r="O117" s="166"/>
      <c r="P117" s="166"/>
      <c r="Q117" s="166"/>
      <c r="R117" s="166"/>
      <c r="S117" s="166"/>
      <c r="T117" s="167"/>
      <c r="AT117" s="161" t="s">
        <v>207</v>
      </c>
      <c r="AU117" s="161" t="s">
        <v>99</v>
      </c>
      <c r="AV117" s="12" t="s">
        <v>84</v>
      </c>
      <c r="AW117" s="12" t="s">
        <v>36</v>
      </c>
      <c r="AX117" s="12" t="s">
        <v>82</v>
      </c>
      <c r="AY117" s="161" t="s">
        <v>198</v>
      </c>
    </row>
    <row r="118" spans="2:65" s="1" customFormat="1" ht="16.5" customHeight="1">
      <c r="B118" s="146"/>
      <c r="C118" s="147" t="s">
        <v>84</v>
      </c>
      <c r="D118" s="147" t="s">
        <v>202</v>
      </c>
      <c r="E118" s="148" t="s">
        <v>229</v>
      </c>
      <c r="F118" s="149" t="s">
        <v>230</v>
      </c>
      <c r="G118" s="150" t="s">
        <v>205</v>
      </c>
      <c r="H118" s="151">
        <v>575.904</v>
      </c>
      <c r="I118" s="152"/>
      <c r="J118" s="153">
        <f>ROUND(I118*H118,2)</f>
        <v>0</v>
      </c>
      <c r="K118" s="149" t="s">
        <v>211</v>
      </c>
      <c r="L118" s="31"/>
      <c r="M118" s="154" t="s">
        <v>1</v>
      </c>
      <c r="N118" s="155" t="s">
        <v>46</v>
      </c>
      <c r="O118" s="50"/>
      <c r="P118" s="156">
        <f>O118*H118</f>
        <v>0</v>
      </c>
      <c r="Q118" s="156">
        <v>0</v>
      </c>
      <c r="R118" s="156">
        <f>Q118*H118</f>
        <v>0</v>
      </c>
      <c r="S118" s="156">
        <v>0</v>
      </c>
      <c r="T118" s="157">
        <f>S118*H118</f>
        <v>0</v>
      </c>
      <c r="AR118" s="17" t="s">
        <v>103</v>
      </c>
      <c r="AT118" s="17" t="s">
        <v>202</v>
      </c>
      <c r="AU118" s="17" t="s">
        <v>99</v>
      </c>
      <c r="AY118" s="17" t="s">
        <v>198</v>
      </c>
      <c r="BE118" s="158">
        <f>IF(N118="základní",J118,0)</f>
        <v>0</v>
      </c>
      <c r="BF118" s="158">
        <f>IF(N118="snížená",J118,0)</f>
        <v>0</v>
      </c>
      <c r="BG118" s="158">
        <f>IF(N118="zákl. přenesená",J118,0)</f>
        <v>0</v>
      </c>
      <c r="BH118" s="158">
        <f>IF(N118="sníž. přenesená",J118,0)</f>
        <v>0</v>
      </c>
      <c r="BI118" s="158">
        <f>IF(N118="nulová",J118,0)</f>
        <v>0</v>
      </c>
      <c r="BJ118" s="17" t="s">
        <v>82</v>
      </c>
      <c r="BK118" s="158">
        <f>ROUND(I118*H118,2)</f>
        <v>0</v>
      </c>
      <c r="BL118" s="17" t="s">
        <v>103</v>
      </c>
      <c r="BM118" s="17" t="s">
        <v>231</v>
      </c>
    </row>
    <row r="119" spans="2:65" s="12" customFormat="1" ht="11.25">
      <c r="B119" s="159"/>
      <c r="D119" s="160" t="s">
        <v>207</v>
      </c>
      <c r="E119" s="161" t="s">
        <v>1</v>
      </c>
      <c r="F119" s="162" t="s">
        <v>1090</v>
      </c>
      <c r="H119" s="163">
        <v>575.904</v>
      </c>
      <c r="I119" s="164"/>
      <c r="L119" s="159"/>
      <c r="M119" s="165"/>
      <c r="N119" s="166"/>
      <c r="O119" s="166"/>
      <c r="P119" s="166"/>
      <c r="Q119" s="166"/>
      <c r="R119" s="166"/>
      <c r="S119" s="166"/>
      <c r="T119" s="167"/>
      <c r="AT119" s="161" t="s">
        <v>207</v>
      </c>
      <c r="AU119" s="161" t="s">
        <v>99</v>
      </c>
      <c r="AV119" s="12" t="s">
        <v>84</v>
      </c>
      <c r="AW119" s="12" t="s">
        <v>36</v>
      </c>
      <c r="AX119" s="12" t="s">
        <v>82</v>
      </c>
      <c r="AY119" s="161" t="s">
        <v>198</v>
      </c>
    </row>
    <row r="120" spans="2:65" s="1" customFormat="1" ht="16.5" customHeight="1">
      <c r="B120" s="146"/>
      <c r="C120" s="147" t="s">
        <v>99</v>
      </c>
      <c r="D120" s="147" t="s">
        <v>202</v>
      </c>
      <c r="E120" s="148" t="s">
        <v>234</v>
      </c>
      <c r="F120" s="149" t="s">
        <v>235</v>
      </c>
      <c r="G120" s="150" t="s">
        <v>236</v>
      </c>
      <c r="H120" s="151">
        <v>1065.422</v>
      </c>
      <c r="I120" s="152"/>
      <c r="J120" s="153">
        <f>ROUND(I120*H120,2)</f>
        <v>0</v>
      </c>
      <c r="K120" s="149" t="s">
        <v>211</v>
      </c>
      <c r="L120" s="31"/>
      <c r="M120" s="154" t="s">
        <v>1</v>
      </c>
      <c r="N120" s="155" t="s">
        <v>46</v>
      </c>
      <c r="O120" s="50"/>
      <c r="P120" s="156">
        <f>O120*H120</f>
        <v>0</v>
      </c>
      <c r="Q120" s="156">
        <v>0</v>
      </c>
      <c r="R120" s="156">
        <f>Q120*H120</f>
        <v>0</v>
      </c>
      <c r="S120" s="156">
        <v>0</v>
      </c>
      <c r="T120" s="157">
        <f>S120*H120</f>
        <v>0</v>
      </c>
      <c r="AR120" s="17" t="s">
        <v>103</v>
      </c>
      <c r="AT120" s="17" t="s">
        <v>202</v>
      </c>
      <c r="AU120" s="17" t="s">
        <v>99</v>
      </c>
      <c r="AY120" s="17" t="s">
        <v>198</v>
      </c>
      <c r="BE120" s="158">
        <f>IF(N120="základní",J120,0)</f>
        <v>0</v>
      </c>
      <c r="BF120" s="158">
        <f>IF(N120="snížená",J120,0)</f>
        <v>0</v>
      </c>
      <c r="BG120" s="158">
        <f>IF(N120="zákl. přenesená",J120,0)</f>
        <v>0</v>
      </c>
      <c r="BH120" s="158">
        <f>IF(N120="sníž. přenesená",J120,0)</f>
        <v>0</v>
      </c>
      <c r="BI120" s="158">
        <f>IF(N120="nulová",J120,0)</f>
        <v>0</v>
      </c>
      <c r="BJ120" s="17" t="s">
        <v>82</v>
      </c>
      <c r="BK120" s="158">
        <f>ROUND(I120*H120,2)</f>
        <v>0</v>
      </c>
      <c r="BL120" s="17" t="s">
        <v>103</v>
      </c>
      <c r="BM120" s="17" t="s">
        <v>237</v>
      </c>
    </row>
    <row r="121" spans="2:65" s="12" customFormat="1" ht="11.25">
      <c r="B121" s="159"/>
      <c r="D121" s="160" t="s">
        <v>207</v>
      </c>
      <c r="E121" s="161" t="s">
        <v>1</v>
      </c>
      <c r="F121" s="162" t="s">
        <v>1091</v>
      </c>
      <c r="H121" s="163">
        <v>1065.422</v>
      </c>
      <c r="I121" s="164"/>
      <c r="L121" s="159"/>
      <c r="M121" s="165"/>
      <c r="N121" s="166"/>
      <c r="O121" s="166"/>
      <c r="P121" s="166"/>
      <c r="Q121" s="166"/>
      <c r="R121" s="166"/>
      <c r="S121" s="166"/>
      <c r="T121" s="167"/>
      <c r="AT121" s="161" t="s">
        <v>207</v>
      </c>
      <c r="AU121" s="161" t="s">
        <v>99</v>
      </c>
      <c r="AV121" s="12" t="s">
        <v>84</v>
      </c>
      <c r="AW121" s="12" t="s">
        <v>36</v>
      </c>
      <c r="AX121" s="12" t="s">
        <v>82</v>
      </c>
      <c r="AY121" s="161" t="s">
        <v>198</v>
      </c>
    </row>
    <row r="122" spans="2:65" s="1" customFormat="1" ht="16.5" customHeight="1">
      <c r="B122" s="146"/>
      <c r="C122" s="147" t="s">
        <v>103</v>
      </c>
      <c r="D122" s="147" t="s">
        <v>202</v>
      </c>
      <c r="E122" s="148" t="s">
        <v>240</v>
      </c>
      <c r="F122" s="149" t="s">
        <v>241</v>
      </c>
      <c r="G122" s="150" t="s">
        <v>242</v>
      </c>
      <c r="H122" s="151">
        <v>1092.24</v>
      </c>
      <c r="I122" s="152"/>
      <c r="J122" s="153">
        <f>ROUND(I122*H122,2)</f>
        <v>0</v>
      </c>
      <c r="K122" s="149" t="s">
        <v>211</v>
      </c>
      <c r="L122" s="31"/>
      <c r="M122" s="154" t="s">
        <v>1</v>
      </c>
      <c r="N122" s="155" t="s">
        <v>46</v>
      </c>
      <c r="O122" s="50"/>
      <c r="P122" s="156">
        <f>O122*H122</f>
        <v>0</v>
      </c>
      <c r="Q122" s="156">
        <v>0</v>
      </c>
      <c r="R122" s="156">
        <f>Q122*H122</f>
        <v>0</v>
      </c>
      <c r="S122" s="156">
        <v>0</v>
      </c>
      <c r="T122" s="157">
        <f>S122*H122</f>
        <v>0</v>
      </c>
      <c r="AR122" s="17" t="s">
        <v>103</v>
      </c>
      <c r="AT122" s="17" t="s">
        <v>202</v>
      </c>
      <c r="AU122" s="17" t="s">
        <v>99</v>
      </c>
      <c r="AY122" s="17" t="s">
        <v>198</v>
      </c>
      <c r="BE122" s="158">
        <f>IF(N122="základní",J122,0)</f>
        <v>0</v>
      </c>
      <c r="BF122" s="158">
        <f>IF(N122="snížená",J122,0)</f>
        <v>0</v>
      </c>
      <c r="BG122" s="158">
        <f>IF(N122="zákl. přenesená",J122,0)</f>
        <v>0</v>
      </c>
      <c r="BH122" s="158">
        <f>IF(N122="sníž. přenesená",J122,0)</f>
        <v>0</v>
      </c>
      <c r="BI122" s="158">
        <f>IF(N122="nulová",J122,0)</f>
        <v>0</v>
      </c>
      <c r="BJ122" s="17" t="s">
        <v>82</v>
      </c>
      <c r="BK122" s="158">
        <f>ROUND(I122*H122,2)</f>
        <v>0</v>
      </c>
      <c r="BL122" s="17" t="s">
        <v>103</v>
      </c>
      <c r="BM122" s="17" t="s">
        <v>243</v>
      </c>
    </row>
    <row r="123" spans="2:65" s="13" customFormat="1" ht="11.25">
      <c r="B123" s="168"/>
      <c r="D123" s="160" t="s">
        <v>207</v>
      </c>
      <c r="E123" s="169" t="s">
        <v>1</v>
      </c>
      <c r="F123" s="170" t="s">
        <v>244</v>
      </c>
      <c r="H123" s="169" t="s">
        <v>1</v>
      </c>
      <c r="I123" s="171"/>
      <c r="L123" s="168"/>
      <c r="M123" s="172"/>
      <c r="N123" s="173"/>
      <c r="O123" s="173"/>
      <c r="P123" s="173"/>
      <c r="Q123" s="173"/>
      <c r="R123" s="173"/>
      <c r="S123" s="173"/>
      <c r="T123" s="174"/>
      <c r="AT123" s="169" t="s">
        <v>207</v>
      </c>
      <c r="AU123" s="169" t="s">
        <v>99</v>
      </c>
      <c r="AV123" s="13" t="s">
        <v>82</v>
      </c>
      <c r="AW123" s="13" t="s">
        <v>36</v>
      </c>
      <c r="AX123" s="13" t="s">
        <v>75</v>
      </c>
      <c r="AY123" s="169" t="s">
        <v>198</v>
      </c>
    </row>
    <row r="124" spans="2:65" s="12" customFormat="1" ht="11.25">
      <c r="B124" s="159"/>
      <c r="D124" s="160" t="s">
        <v>207</v>
      </c>
      <c r="E124" s="161" t="s">
        <v>1</v>
      </c>
      <c r="F124" s="162" t="s">
        <v>1092</v>
      </c>
      <c r="H124" s="163">
        <v>835.27499999999998</v>
      </c>
      <c r="I124" s="164"/>
      <c r="L124" s="159"/>
      <c r="M124" s="165"/>
      <c r="N124" s="166"/>
      <c r="O124" s="166"/>
      <c r="P124" s="166"/>
      <c r="Q124" s="166"/>
      <c r="R124" s="166"/>
      <c r="S124" s="166"/>
      <c r="T124" s="167"/>
      <c r="AT124" s="161" t="s">
        <v>207</v>
      </c>
      <c r="AU124" s="161" t="s">
        <v>99</v>
      </c>
      <c r="AV124" s="12" t="s">
        <v>84</v>
      </c>
      <c r="AW124" s="12" t="s">
        <v>36</v>
      </c>
      <c r="AX124" s="12" t="s">
        <v>75</v>
      </c>
      <c r="AY124" s="161" t="s">
        <v>198</v>
      </c>
    </row>
    <row r="125" spans="2:65" s="12" customFormat="1" ht="11.25">
      <c r="B125" s="159"/>
      <c r="D125" s="160" t="s">
        <v>207</v>
      </c>
      <c r="E125" s="161" t="s">
        <v>1</v>
      </c>
      <c r="F125" s="162" t="s">
        <v>1093</v>
      </c>
      <c r="H125" s="163">
        <v>22.2</v>
      </c>
      <c r="I125" s="164"/>
      <c r="L125" s="159"/>
      <c r="M125" s="165"/>
      <c r="N125" s="166"/>
      <c r="O125" s="166"/>
      <c r="P125" s="166"/>
      <c r="Q125" s="166"/>
      <c r="R125" s="166"/>
      <c r="S125" s="166"/>
      <c r="T125" s="167"/>
      <c r="AT125" s="161" t="s">
        <v>207</v>
      </c>
      <c r="AU125" s="161" t="s">
        <v>99</v>
      </c>
      <c r="AV125" s="12" t="s">
        <v>84</v>
      </c>
      <c r="AW125" s="12" t="s">
        <v>36</v>
      </c>
      <c r="AX125" s="12" t="s">
        <v>75</v>
      </c>
      <c r="AY125" s="161" t="s">
        <v>198</v>
      </c>
    </row>
    <row r="126" spans="2:65" s="12" customFormat="1" ht="11.25">
      <c r="B126" s="159"/>
      <c r="D126" s="160" t="s">
        <v>207</v>
      </c>
      <c r="E126" s="161" t="s">
        <v>1</v>
      </c>
      <c r="F126" s="162" t="s">
        <v>1094</v>
      </c>
      <c r="H126" s="163">
        <v>179.26499999999999</v>
      </c>
      <c r="I126" s="164"/>
      <c r="L126" s="159"/>
      <c r="M126" s="165"/>
      <c r="N126" s="166"/>
      <c r="O126" s="166"/>
      <c r="P126" s="166"/>
      <c r="Q126" s="166"/>
      <c r="R126" s="166"/>
      <c r="S126" s="166"/>
      <c r="T126" s="167"/>
      <c r="AT126" s="161" t="s">
        <v>207</v>
      </c>
      <c r="AU126" s="161" t="s">
        <v>99</v>
      </c>
      <c r="AV126" s="12" t="s">
        <v>84</v>
      </c>
      <c r="AW126" s="12" t="s">
        <v>36</v>
      </c>
      <c r="AX126" s="12" t="s">
        <v>75</v>
      </c>
      <c r="AY126" s="161" t="s">
        <v>198</v>
      </c>
    </row>
    <row r="127" spans="2:65" s="12" customFormat="1" ht="11.25">
      <c r="B127" s="159"/>
      <c r="D127" s="160" t="s">
        <v>207</v>
      </c>
      <c r="E127" s="161" t="s">
        <v>1</v>
      </c>
      <c r="F127" s="162" t="s">
        <v>1095</v>
      </c>
      <c r="H127" s="163">
        <v>55.5</v>
      </c>
      <c r="I127" s="164"/>
      <c r="L127" s="159"/>
      <c r="M127" s="165"/>
      <c r="N127" s="166"/>
      <c r="O127" s="166"/>
      <c r="P127" s="166"/>
      <c r="Q127" s="166"/>
      <c r="R127" s="166"/>
      <c r="S127" s="166"/>
      <c r="T127" s="167"/>
      <c r="AT127" s="161" t="s">
        <v>207</v>
      </c>
      <c r="AU127" s="161" t="s">
        <v>99</v>
      </c>
      <c r="AV127" s="12" t="s">
        <v>84</v>
      </c>
      <c r="AW127" s="12" t="s">
        <v>36</v>
      </c>
      <c r="AX127" s="12" t="s">
        <v>75</v>
      </c>
      <c r="AY127" s="161" t="s">
        <v>198</v>
      </c>
    </row>
    <row r="128" spans="2:65" s="14" customFormat="1" ht="11.25">
      <c r="B128" s="175"/>
      <c r="D128" s="160" t="s">
        <v>207</v>
      </c>
      <c r="E128" s="176" t="s">
        <v>1</v>
      </c>
      <c r="F128" s="177" t="s">
        <v>227</v>
      </c>
      <c r="H128" s="178">
        <v>1092.24</v>
      </c>
      <c r="I128" s="179"/>
      <c r="L128" s="175"/>
      <c r="M128" s="180"/>
      <c r="N128" s="181"/>
      <c r="O128" s="181"/>
      <c r="P128" s="181"/>
      <c r="Q128" s="181"/>
      <c r="R128" s="181"/>
      <c r="S128" s="181"/>
      <c r="T128" s="182"/>
      <c r="AT128" s="176" t="s">
        <v>207</v>
      </c>
      <c r="AU128" s="176" t="s">
        <v>99</v>
      </c>
      <c r="AV128" s="14" t="s">
        <v>103</v>
      </c>
      <c r="AW128" s="14" t="s">
        <v>36</v>
      </c>
      <c r="AX128" s="14" t="s">
        <v>82</v>
      </c>
      <c r="AY128" s="176" t="s">
        <v>198</v>
      </c>
    </row>
    <row r="129" spans="2:65" s="11" customFormat="1" ht="20.85" customHeight="1">
      <c r="B129" s="133"/>
      <c r="D129" s="134" t="s">
        <v>74</v>
      </c>
      <c r="E129" s="144" t="s">
        <v>248</v>
      </c>
      <c r="F129" s="144" t="s">
        <v>249</v>
      </c>
      <c r="I129" s="136"/>
      <c r="J129" s="145">
        <f>BK129</f>
        <v>0</v>
      </c>
      <c r="L129" s="133"/>
      <c r="M129" s="138"/>
      <c r="N129" s="139"/>
      <c r="O129" s="139"/>
      <c r="P129" s="140">
        <f>SUM(P130:P148)</f>
        <v>0</v>
      </c>
      <c r="Q129" s="139"/>
      <c r="R129" s="140">
        <f>SUM(R130:R148)</f>
        <v>0</v>
      </c>
      <c r="S129" s="139"/>
      <c r="T129" s="141">
        <f>SUM(T130:T148)</f>
        <v>0</v>
      </c>
      <c r="AR129" s="134" t="s">
        <v>82</v>
      </c>
      <c r="AT129" s="142" t="s">
        <v>74</v>
      </c>
      <c r="AU129" s="142" t="s">
        <v>84</v>
      </c>
      <c r="AY129" s="134" t="s">
        <v>198</v>
      </c>
      <c r="BK129" s="143">
        <f>SUM(BK130:BK148)</f>
        <v>0</v>
      </c>
    </row>
    <row r="130" spans="2:65" s="1" customFormat="1" ht="16.5" customHeight="1">
      <c r="B130" s="146"/>
      <c r="C130" s="147" t="s">
        <v>228</v>
      </c>
      <c r="D130" s="147" t="s">
        <v>202</v>
      </c>
      <c r="E130" s="148" t="s">
        <v>251</v>
      </c>
      <c r="F130" s="149" t="s">
        <v>252</v>
      </c>
      <c r="G130" s="150" t="s">
        <v>205</v>
      </c>
      <c r="H130" s="151">
        <v>575.904</v>
      </c>
      <c r="I130" s="152"/>
      <c r="J130" s="153">
        <f>ROUND(I130*H130,2)</f>
        <v>0</v>
      </c>
      <c r="K130" s="149" t="s">
        <v>211</v>
      </c>
      <c r="L130" s="31"/>
      <c r="M130" s="154" t="s">
        <v>1</v>
      </c>
      <c r="N130" s="155" t="s">
        <v>46</v>
      </c>
      <c r="O130" s="50"/>
      <c r="P130" s="156">
        <f>O130*H130</f>
        <v>0</v>
      </c>
      <c r="Q130" s="156">
        <v>0</v>
      </c>
      <c r="R130" s="156">
        <f>Q130*H130</f>
        <v>0</v>
      </c>
      <c r="S130" s="156">
        <v>0</v>
      </c>
      <c r="T130" s="157">
        <f>S130*H130</f>
        <v>0</v>
      </c>
      <c r="AR130" s="17" t="s">
        <v>103</v>
      </c>
      <c r="AT130" s="17" t="s">
        <v>202</v>
      </c>
      <c r="AU130" s="17" t="s">
        <v>99</v>
      </c>
      <c r="AY130" s="17" t="s">
        <v>198</v>
      </c>
      <c r="BE130" s="158">
        <f>IF(N130="základní",J130,0)</f>
        <v>0</v>
      </c>
      <c r="BF130" s="158">
        <f>IF(N130="snížená",J130,0)</f>
        <v>0</v>
      </c>
      <c r="BG130" s="158">
        <f>IF(N130="zákl. přenesená",J130,0)</f>
        <v>0</v>
      </c>
      <c r="BH130" s="158">
        <f>IF(N130="sníž. přenesená",J130,0)</f>
        <v>0</v>
      </c>
      <c r="BI130" s="158">
        <f>IF(N130="nulová",J130,0)</f>
        <v>0</v>
      </c>
      <c r="BJ130" s="17" t="s">
        <v>82</v>
      </c>
      <c r="BK130" s="158">
        <f>ROUND(I130*H130,2)</f>
        <v>0</v>
      </c>
      <c r="BL130" s="17" t="s">
        <v>103</v>
      </c>
      <c r="BM130" s="17" t="s">
        <v>253</v>
      </c>
    </row>
    <row r="131" spans="2:65" s="13" customFormat="1" ht="11.25">
      <c r="B131" s="168"/>
      <c r="D131" s="160" t="s">
        <v>207</v>
      </c>
      <c r="E131" s="169" t="s">
        <v>1</v>
      </c>
      <c r="F131" s="170" t="s">
        <v>254</v>
      </c>
      <c r="H131" s="169" t="s">
        <v>1</v>
      </c>
      <c r="I131" s="171"/>
      <c r="L131" s="168"/>
      <c r="M131" s="172"/>
      <c r="N131" s="173"/>
      <c r="O131" s="173"/>
      <c r="P131" s="173"/>
      <c r="Q131" s="173"/>
      <c r="R131" s="173"/>
      <c r="S131" s="173"/>
      <c r="T131" s="174"/>
      <c r="AT131" s="169" t="s">
        <v>207</v>
      </c>
      <c r="AU131" s="169" t="s">
        <v>99</v>
      </c>
      <c r="AV131" s="13" t="s">
        <v>82</v>
      </c>
      <c r="AW131" s="13" t="s">
        <v>36</v>
      </c>
      <c r="AX131" s="13" t="s">
        <v>75</v>
      </c>
      <c r="AY131" s="169" t="s">
        <v>198</v>
      </c>
    </row>
    <row r="132" spans="2:65" s="12" customFormat="1" ht="11.25">
      <c r="B132" s="159"/>
      <c r="D132" s="160" t="s">
        <v>207</v>
      </c>
      <c r="E132" s="161" t="s">
        <v>1</v>
      </c>
      <c r="F132" s="162" t="s">
        <v>1096</v>
      </c>
      <c r="H132" s="163">
        <v>100.233</v>
      </c>
      <c r="I132" s="164"/>
      <c r="L132" s="159"/>
      <c r="M132" s="165"/>
      <c r="N132" s="166"/>
      <c r="O132" s="166"/>
      <c r="P132" s="166"/>
      <c r="Q132" s="166"/>
      <c r="R132" s="166"/>
      <c r="S132" s="166"/>
      <c r="T132" s="167"/>
      <c r="AT132" s="161" t="s">
        <v>207</v>
      </c>
      <c r="AU132" s="161" t="s">
        <v>99</v>
      </c>
      <c r="AV132" s="12" t="s">
        <v>84</v>
      </c>
      <c r="AW132" s="12" t="s">
        <v>36</v>
      </c>
      <c r="AX132" s="12" t="s">
        <v>75</v>
      </c>
      <c r="AY132" s="161" t="s">
        <v>198</v>
      </c>
    </row>
    <row r="133" spans="2:65" s="12" customFormat="1" ht="11.25">
      <c r="B133" s="159"/>
      <c r="D133" s="160" t="s">
        <v>207</v>
      </c>
      <c r="E133" s="161" t="s">
        <v>1</v>
      </c>
      <c r="F133" s="162" t="s">
        <v>1097</v>
      </c>
      <c r="H133" s="163">
        <v>0.42</v>
      </c>
      <c r="I133" s="164"/>
      <c r="L133" s="159"/>
      <c r="M133" s="165"/>
      <c r="N133" s="166"/>
      <c r="O133" s="166"/>
      <c r="P133" s="166"/>
      <c r="Q133" s="166"/>
      <c r="R133" s="166"/>
      <c r="S133" s="166"/>
      <c r="T133" s="167"/>
      <c r="AT133" s="161" t="s">
        <v>207</v>
      </c>
      <c r="AU133" s="161" t="s">
        <v>99</v>
      </c>
      <c r="AV133" s="12" t="s">
        <v>84</v>
      </c>
      <c r="AW133" s="12" t="s">
        <v>36</v>
      </c>
      <c r="AX133" s="12" t="s">
        <v>75</v>
      </c>
      <c r="AY133" s="161" t="s">
        <v>198</v>
      </c>
    </row>
    <row r="134" spans="2:65" s="12" customFormat="1" ht="11.25">
      <c r="B134" s="159"/>
      <c r="D134" s="160" t="s">
        <v>207</v>
      </c>
      <c r="E134" s="161" t="s">
        <v>1</v>
      </c>
      <c r="F134" s="162" t="s">
        <v>1098</v>
      </c>
      <c r="H134" s="163">
        <v>33.914999999999999</v>
      </c>
      <c r="I134" s="164"/>
      <c r="L134" s="159"/>
      <c r="M134" s="165"/>
      <c r="N134" s="166"/>
      <c r="O134" s="166"/>
      <c r="P134" s="166"/>
      <c r="Q134" s="166"/>
      <c r="R134" s="166"/>
      <c r="S134" s="166"/>
      <c r="T134" s="167"/>
      <c r="AT134" s="161" t="s">
        <v>207</v>
      </c>
      <c r="AU134" s="161" t="s">
        <v>99</v>
      </c>
      <c r="AV134" s="12" t="s">
        <v>84</v>
      </c>
      <c r="AW134" s="12" t="s">
        <v>36</v>
      </c>
      <c r="AX134" s="12" t="s">
        <v>75</v>
      </c>
      <c r="AY134" s="161" t="s">
        <v>198</v>
      </c>
    </row>
    <row r="135" spans="2:65" s="12" customFormat="1" ht="11.25">
      <c r="B135" s="159"/>
      <c r="D135" s="160" t="s">
        <v>207</v>
      </c>
      <c r="E135" s="161" t="s">
        <v>1</v>
      </c>
      <c r="F135" s="162" t="s">
        <v>1099</v>
      </c>
      <c r="H135" s="163">
        <v>6.66</v>
      </c>
      <c r="I135" s="164"/>
      <c r="L135" s="159"/>
      <c r="M135" s="165"/>
      <c r="N135" s="166"/>
      <c r="O135" s="166"/>
      <c r="P135" s="166"/>
      <c r="Q135" s="166"/>
      <c r="R135" s="166"/>
      <c r="S135" s="166"/>
      <c r="T135" s="167"/>
      <c r="AT135" s="161" t="s">
        <v>207</v>
      </c>
      <c r="AU135" s="161" t="s">
        <v>99</v>
      </c>
      <c r="AV135" s="12" t="s">
        <v>84</v>
      </c>
      <c r="AW135" s="12" t="s">
        <v>36</v>
      </c>
      <c r="AX135" s="12" t="s">
        <v>75</v>
      </c>
      <c r="AY135" s="161" t="s">
        <v>198</v>
      </c>
    </row>
    <row r="136" spans="2:65" s="15" customFormat="1" ht="11.25">
      <c r="B136" s="183"/>
      <c r="D136" s="160" t="s">
        <v>207</v>
      </c>
      <c r="E136" s="184" t="s">
        <v>1</v>
      </c>
      <c r="F136" s="185" t="s">
        <v>258</v>
      </c>
      <c r="H136" s="186">
        <v>141.22800000000001</v>
      </c>
      <c r="I136" s="187"/>
      <c r="L136" s="183"/>
      <c r="M136" s="188"/>
      <c r="N136" s="189"/>
      <c r="O136" s="189"/>
      <c r="P136" s="189"/>
      <c r="Q136" s="189"/>
      <c r="R136" s="189"/>
      <c r="S136" s="189"/>
      <c r="T136" s="190"/>
      <c r="AT136" s="184" t="s">
        <v>207</v>
      </c>
      <c r="AU136" s="184" t="s">
        <v>99</v>
      </c>
      <c r="AV136" s="15" t="s">
        <v>99</v>
      </c>
      <c r="AW136" s="15" t="s">
        <v>36</v>
      </c>
      <c r="AX136" s="15" t="s">
        <v>75</v>
      </c>
      <c r="AY136" s="184" t="s">
        <v>198</v>
      </c>
    </row>
    <row r="137" spans="2:65" s="13" customFormat="1" ht="11.25">
      <c r="B137" s="168"/>
      <c r="D137" s="160" t="s">
        <v>207</v>
      </c>
      <c r="E137" s="169" t="s">
        <v>1</v>
      </c>
      <c r="F137" s="170" t="s">
        <v>259</v>
      </c>
      <c r="H137" s="169" t="s">
        <v>1</v>
      </c>
      <c r="I137" s="171"/>
      <c r="L137" s="168"/>
      <c r="M137" s="172"/>
      <c r="N137" s="173"/>
      <c r="O137" s="173"/>
      <c r="P137" s="173"/>
      <c r="Q137" s="173"/>
      <c r="R137" s="173"/>
      <c r="S137" s="173"/>
      <c r="T137" s="174"/>
      <c r="AT137" s="169" t="s">
        <v>207</v>
      </c>
      <c r="AU137" s="169" t="s">
        <v>99</v>
      </c>
      <c r="AV137" s="13" t="s">
        <v>82</v>
      </c>
      <c r="AW137" s="13" t="s">
        <v>36</v>
      </c>
      <c r="AX137" s="13" t="s">
        <v>75</v>
      </c>
      <c r="AY137" s="169" t="s">
        <v>198</v>
      </c>
    </row>
    <row r="138" spans="2:65" s="12" customFormat="1" ht="11.25">
      <c r="B138" s="159"/>
      <c r="D138" s="160" t="s">
        <v>207</v>
      </c>
      <c r="E138" s="161" t="s">
        <v>1</v>
      </c>
      <c r="F138" s="162" t="s">
        <v>1100</v>
      </c>
      <c r="H138" s="163">
        <v>6.66</v>
      </c>
      <c r="I138" s="164"/>
      <c r="L138" s="159"/>
      <c r="M138" s="165"/>
      <c r="N138" s="166"/>
      <c r="O138" s="166"/>
      <c r="P138" s="166"/>
      <c r="Q138" s="166"/>
      <c r="R138" s="166"/>
      <c r="S138" s="166"/>
      <c r="T138" s="167"/>
      <c r="AT138" s="161" t="s">
        <v>207</v>
      </c>
      <c r="AU138" s="161" t="s">
        <v>99</v>
      </c>
      <c r="AV138" s="12" t="s">
        <v>84</v>
      </c>
      <c r="AW138" s="12" t="s">
        <v>36</v>
      </c>
      <c r="AX138" s="12" t="s">
        <v>75</v>
      </c>
      <c r="AY138" s="161" t="s">
        <v>198</v>
      </c>
    </row>
    <row r="139" spans="2:65" s="12" customFormat="1" ht="11.25">
      <c r="B139" s="159"/>
      <c r="D139" s="160" t="s">
        <v>207</v>
      </c>
      <c r="E139" s="161" t="s">
        <v>1</v>
      </c>
      <c r="F139" s="162" t="s">
        <v>1101</v>
      </c>
      <c r="H139" s="163">
        <v>334.11</v>
      </c>
      <c r="I139" s="164"/>
      <c r="L139" s="159"/>
      <c r="M139" s="165"/>
      <c r="N139" s="166"/>
      <c r="O139" s="166"/>
      <c r="P139" s="166"/>
      <c r="Q139" s="166"/>
      <c r="R139" s="166"/>
      <c r="S139" s="166"/>
      <c r="T139" s="167"/>
      <c r="AT139" s="161" t="s">
        <v>207</v>
      </c>
      <c r="AU139" s="161" t="s">
        <v>99</v>
      </c>
      <c r="AV139" s="12" t="s">
        <v>84</v>
      </c>
      <c r="AW139" s="12" t="s">
        <v>36</v>
      </c>
      <c r="AX139" s="12" t="s">
        <v>75</v>
      </c>
      <c r="AY139" s="161" t="s">
        <v>198</v>
      </c>
    </row>
    <row r="140" spans="2:65" s="12" customFormat="1" ht="11.25">
      <c r="B140" s="159"/>
      <c r="D140" s="160" t="s">
        <v>207</v>
      </c>
      <c r="E140" s="161" t="s">
        <v>1</v>
      </c>
      <c r="F140" s="162" t="s">
        <v>1102</v>
      </c>
      <c r="H140" s="163">
        <v>71.706000000000003</v>
      </c>
      <c r="I140" s="164"/>
      <c r="L140" s="159"/>
      <c r="M140" s="165"/>
      <c r="N140" s="166"/>
      <c r="O140" s="166"/>
      <c r="P140" s="166"/>
      <c r="Q140" s="166"/>
      <c r="R140" s="166"/>
      <c r="S140" s="166"/>
      <c r="T140" s="167"/>
      <c r="AT140" s="161" t="s">
        <v>207</v>
      </c>
      <c r="AU140" s="161" t="s">
        <v>99</v>
      </c>
      <c r="AV140" s="12" t="s">
        <v>84</v>
      </c>
      <c r="AW140" s="12" t="s">
        <v>36</v>
      </c>
      <c r="AX140" s="12" t="s">
        <v>75</v>
      </c>
      <c r="AY140" s="161" t="s">
        <v>198</v>
      </c>
    </row>
    <row r="141" spans="2:65" s="12" customFormat="1" ht="11.25">
      <c r="B141" s="159"/>
      <c r="D141" s="160" t="s">
        <v>207</v>
      </c>
      <c r="E141" s="161" t="s">
        <v>1</v>
      </c>
      <c r="F141" s="162" t="s">
        <v>1103</v>
      </c>
      <c r="H141" s="163">
        <v>22.2</v>
      </c>
      <c r="I141" s="164"/>
      <c r="L141" s="159"/>
      <c r="M141" s="165"/>
      <c r="N141" s="166"/>
      <c r="O141" s="166"/>
      <c r="P141" s="166"/>
      <c r="Q141" s="166"/>
      <c r="R141" s="166"/>
      <c r="S141" s="166"/>
      <c r="T141" s="167"/>
      <c r="AT141" s="161" t="s">
        <v>207</v>
      </c>
      <c r="AU141" s="161" t="s">
        <v>99</v>
      </c>
      <c r="AV141" s="12" t="s">
        <v>84</v>
      </c>
      <c r="AW141" s="12" t="s">
        <v>36</v>
      </c>
      <c r="AX141" s="12" t="s">
        <v>75</v>
      </c>
      <c r="AY141" s="161" t="s">
        <v>198</v>
      </c>
    </row>
    <row r="142" spans="2:65" s="15" customFormat="1" ht="11.25">
      <c r="B142" s="183"/>
      <c r="D142" s="160" t="s">
        <v>207</v>
      </c>
      <c r="E142" s="184" t="s">
        <v>1</v>
      </c>
      <c r="F142" s="185" t="s">
        <v>258</v>
      </c>
      <c r="H142" s="186">
        <v>434.67599999999999</v>
      </c>
      <c r="I142" s="187"/>
      <c r="L142" s="183"/>
      <c r="M142" s="188"/>
      <c r="N142" s="189"/>
      <c r="O142" s="189"/>
      <c r="P142" s="189"/>
      <c r="Q142" s="189"/>
      <c r="R142" s="189"/>
      <c r="S142" s="189"/>
      <c r="T142" s="190"/>
      <c r="AT142" s="184" t="s">
        <v>207</v>
      </c>
      <c r="AU142" s="184" t="s">
        <v>99</v>
      </c>
      <c r="AV142" s="15" t="s">
        <v>99</v>
      </c>
      <c r="AW142" s="15" t="s">
        <v>36</v>
      </c>
      <c r="AX142" s="15" t="s">
        <v>75</v>
      </c>
      <c r="AY142" s="184" t="s">
        <v>198</v>
      </c>
    </row>
    <row r="143" spans="2:65" s="14" customFormat="1" ht="11.25">
      <c r="B143" s="175"/>
      <c r="D143" s="160" t="s">
        <v>207</v>
      </c>
      <c r="E143" s="176" t="s">
        <v>1</v>
      </c>
      <c r="F143" s="177" t="s">
        <v>227</v>
      </c>
      <c r="H143" s="178">
        <v>575.904</v>
      </c>
      <c r="I143" s="179"/>
      <c r="L143" s="175"/>
      <c r="M143" s="180"/>
      <c r="N143" s="181"/>
      <c r="O143" s="181"/>
      <c r="P143" s="181"/>
      <c r="Q143" s="181"/>
      <c r="R143" s="181"/>
      <c r="S143" s="181"/>
      <c r="T143" s="182"/>
      <c r="AT143" s="176" t="s">
        <v>207</v>
      </c>
      <c r="AU143" s="176" t="s">
        <v>99</v>
      </c>
      <c r="AV143" s="14" t="s">
        <v>103</v>
      </c>
      <c r="AW143" s="14" t="s">
        <v>36</v>
      </c>
      <c r="AX143" s="14" t="s">
        <v>82</v>
      </c>
      <c r="AY143" s="176" t="s">
        <v>198</v>
      </c>
    </row>
    <row r="144" spans="2:65" s="1" customFormat="1" ht="16.5" customHeight="1">
      <c r="B144" s="146"/>
      <c r="C144" s="147" t="s">
        <v>233</v>
      </c>
      <c r="D144" s="147" t="s">
        <v>202</v>
      </c>
      <c r="E144" s="148" t="s">
        <v>264</v>
      </c>
      <c r="F144" s="149" t="s">
        <v>265</v>
      </c>
      <c r="G144" s="150" t="s">
        <v>205</v>
      </c>
      <c r="H144" s="151">
        <v>575.904</v>
      </c>
      <c r="I144" s="152"/>
      <c r="J144" s="153">
        <f>ROUND(I144*H144,2)</f>
        <v>0</v>
      </c>
      <c r="K144" s="149" t="s">
        <v>211</v>
      </c>
      <c r="L144" s="31"/>
      <c r="M144" s="154" t="s">
        <v>1</v>
      </c>
      <c r="N144" s="155" t="s">
        <v>46</v>
      </c>
      <c r="O144" s="50"/>
      <c r="P144" s="156">
        <f>O144*H144</f>
        <v>0</v>
      </c>
      <c r="Q144" s="156">
        <v>0</v>
      </c>
      <c r="R144" s="156">
        <f>Q144*H144</f>
        <v>0</v>
      </c>
      <c r="S144" s="156">
        <v>0</v>
      </c>
      <c r="T144" s="157">
        <f>S144*H144</f>
        <v>0</v>
      </c>
      <c r="AR144" s="17" t="s">
        <v>103</v>
      </c>
      <c r="AT144" s="17" t="s">
        <v>202</v>
      </c>
      <c r="AU144" s="17" t="s">
        <v>99</v>
      </c>
      <c r="AY144" s="17" t="s">
        <v>198</v>
      </c>
      <c r="BE144" s="158">
        <f>IF(N144="základní",J144,0)</f>
        <v>0</v>
      </c>
      <c r="BF144" s="158">
        <f>IF(N144="snížená",J144,0)</f>
        <v>0</v>
      </c>
      <c r="BG144" s="158">
        <f>IF(N144="zákl. přenesená",J144,0)</f>
        <v>0</v>
      </c>
      <c r="BH144" s="158">
        <f>IF(N144="sníž. přenesená",J144,0)</f>
        <v>0</v>
      </c>
      <c r="BI144" s="158">
        <f>IF(N144="nulová",J144,0)</f>
        <v>0</v>
      </c>
      <c r="BJ144" s="17" t="s">
        <v>82</v>
      </c>
      <c r="BK144" s="158">
        <f>ROUND(I144*H144,2)</f>
        <v>0</v>
      </c>
      <c r="BL144" s="17" t="s">
        <v>103</v>
      </c>
      <c r="BM144" s="17" t="s">
        <v>266</v>
      </c>
    </row>
    <row r="145" spans="2:65" s="12" customFormat="1" ht="11.25">
      <c r="B145" s="159"/>
      <c r="D145" s="160" t="s">
        <v>207</v>
      </c>
      <c r="E145" s="161" t="s">
        <v>1</v>
      </c>
      <c r="F145" s="162" t="s">
        <v>1104</v>
      </c>
      <c r="H145" s="163">
        <v>575.904</v>
      </c>
      <c r="I145" s="164"/>
      <c r="L145" s="159"/>
      <c r="M145" s="165"/>
      <c r="N145" s="166"/>
      <c r="O145" s="166"/>
      <c r="P145" s="166"/>
      <c r="Q145" s="166"/>
      <c r="R145" s="166"/>
      <c r="S145" s="166"/>
      <c r="T145" s="167"/>
      <c r="AT145" s="161" t="s">
        <v>207</v>
      </c>
      <c r="AU145" s="161" t="s">
        <v>99</v>
      </c>
      <c r="AV145" s="12" t="s">
        <v>84</v>
      </c>
      <c r="AW145" s="12" t="s">
        <v>36</v>
      </c>
      <c r="AX145" s="12" t="s">
        <v>82</v>
      </c>
      <c r="AY145" s="161" t="s">
        <v>198</v>
      </c>
    </row>
    <row r="146" spans="2:65" s="1" customFormat="1" ht="16.5" customHeight="1">
      <c r="B146" s="146"/>
      <c r="C146" s="147" t="s">
        <v>239</v>
      </c>
      <c r="D146" s="147" t="s">
        <v>202</v>
      </c>
      <c r="E146" s="148" t="s">
        <v>269</v>
      </c>
      <c r="F146" s="149" t="s">
        <v>270</v>
      </c>
      <c r="G146" s="150" t="s">
        <v>205</v>
      </c>
      <c r="H146" s="151">
        <v>86.385999999999996</v>
      </c>
      <c r="I146" s="152"/>
      <c r="J146" s="153">
        <f>ROUND(I146*H146,2)</f>
        <v>0</v>
      </c>
      <c r="K146" s="149" t="s">
        <v>211</v>
      </c>
      <c r="L146" s="31"/>
      <c r="M146" s="154" t="s">
        <v>1</v>
      </c>
      <c r="N146" s="155" t="s">
        <v>46</v>
      </c>
      <c r="O146" s="50"/>
      <c r="P146" s="156">
        <f>O146*H146</f>
        <v>0</v>
      </c>
      <c r="Q146" s="156">
        <v>0</v>
      </c>
      <c r="R146" s="156">
        <f>Q146*H146</f>
        <v>0</v>
      </c>
      <c r="S146" s="156">
        <v>0</v>
      </c>
      <c r="T146" s="157">
        <f>S146*H146</f>
        <v>0</v>
      </c>
      <c r="AR146" s="17" t="s">
        <v>103</v>
      </c>
      <c r="AT146" s="17" t="s">
        <v>202</v>
      </c>
      <c r="AU146" s="17" t="s">
        <v>99</v>
      </c>
      <c r="AY146" s="17" t="s">
        <v>198</v>
      </c>
      <c r="BE146" s="158">
        <f>IF(N146="základní",J146,0)</f>
        <v>0</v>
      </c>
      <c r="BF146" s="158">
        <f>IF(N146="snížená",J146,0)</f>
        <v>0</v>
      </c>
      <c r="BG146" s="158">
        <f>IF(N146="zákl. přenesená",J146,0)</f>
        <v>0</v>
      </c>
      <c r="BH146" s="158">
        <f>IF(N146="sníž. přenesená",J146,0)</f>
        <v>0</v>
      </c>
      <c r="BI146" s="158">
        <f>IF(N146="nulová",J146,0)</f>
        <v>0</v>
      </c>
      <c r="BJ146" s="17" t="s">
        <v>82</v>
      </c>
      <c r="BK146" s="158">
        <f>ROUND(I146*H146,2)</f>
        <v>0</v>
      </c>
      <c r="BL146" s="17" t="s">
        <v>103</v>
      </c>
      <c r="BM146" s="17" t="s">
        <v>271</v>
      </c>
    </row>
    <row r="147" spans="2:65" s="13" customFormat="1" ht="11.25">
      <c r="B147" s="168"/>
      <c r="D147" s="160" t="s">
        <v>207</v>
      </c>
      <c r="E147" s="169" t="s">
        <v>1</v>
      </c>
      <c r="F147" s="170" t="s">
        <v>272</v>
      </c>
      <c r="H147" s="169" t="s">
        <v>1</v>
      </c>
      <c r="I147" s="171"/>
      <c r="L147" s="168"/>
      <c r="M147" s="172"/>
      <c r="N147" s="173"/>
      <c r="O147" s="173"/>
      <c r="P147" s="173"/>
      <c r="Q147" s="173"/>
      <c r="R147" s="173"/>
      <c r="S147" s="173"/>
      <c r="T147" s="174"/>
      <c r="AT147" s="169" t="s">
        <v>207</v>
      </c>
      <c r="AU147" s="169" t="s">
        <v>99</v>
      </c>
      <c r="AV147" s="13" t="s">
        <v>82</v>
      </c>
      <c r="AW147" s="13" t="s">
        <v>36</v>
      </c>
      <c r="AX147" s="13" t="s">
        <v>75</v>
      </c>
      <c r="AY147" s="169" t="s">
        <v>198</v>
      </c>
    </row>
    <row r="148" spans="2:65" s="12" customFormat="1" ht="11.25">
      <c r="B148" s="159"/>
      <c r="D148" s="160" t="s">
        <v>207</v>
      </c>
      <c r="E148" s="161" t="s">
        <v>1</v>
      </c>
      <c r="F148" s="162" t="s">
        <v>1105</v>
      </c>
      <c r="H148" s="163">
        <v>86.385999999999996</v>
      </c>
      <c r="I148" s="164"/>
      <c r="L148" s="159"/>
      <c r="M148" s="165"/>
      <c r="N148" s="166"/>
      <c r="O148" s="166"/>
      <c r="P148" s="166"/>
      <c r="Q148" s="166"/>
      <c r="R148" s="166"/>
      <c r="S148" s="166"/>
      <c r="T148" s="167"/>
      <c r="AT148" s="161" t="s">
        <v>207</v>
      </c>
      <c r="AU148" s="161" t="s">
        <v>99</v>
      </c>
      <c r="AV148" s="12" t="s">
        <v>84</v>
      </c>
      <c r="AW148" s="12" t="s">
        <v>36</v>
      </c>
      <c r="AX148" s="12" t="s">
        <v>82</v>
      </c>
      <c r="AY148" s="161" t="s">
        <v>198</v>
      </c>
    </row>
    <row r="149" spans="2:65" s="11" customFormat="1" ht="22.9" customHeight="1">
      <c r="B149" s="133"/>
      <c r="D149" s="134" t="s">
        <v>74</v>
      </c>
      <c r="E149" s="144" t="s">
        <v>84</v>
      </c>
      <c r="F149" s="144" t="s">
        <v>1106</v>
      </c>
      <c r="I149" s="136"/>
      <c r="J149" s="145">
        <f>BK149</f>
        <v>0</v>
      </c>
      <c r="L149" s="133"/>
      <c r="M149" s="138"/>
      <c r="N149" s="139"/>
      <c r="O149" s="139"/>
      <c r="P149" s="140">
        <f>P150</f>
        <v>0</v>
      </c>
      <c r="Q149" s="139"/>
      <c r="R149" s="140">
        <f>R150</f>
        <v>11.292524999999999</v>
      </c>
      <c r="S149" s="139"/>
      <c r="T149" s="141">
        <f>T150</f>
        <v>0</v>
      </c>
      <c r="AR149" s="134" t="s">
        <v>82</v>
      </c>
      <c r="AT149" s="142" t="s">
        <v>74</v>
      </c>
      <c r="AU149" s="142" t="s">
        <v>82</v>
      </c>
      <c r="AY149" s="134" t="s">
        <v>198</v>
      </c>
      <c r="BK149" s="143">
        <f>BK150</f>
        <v>0</v>
      </c>
    </row>
    <row r="150" spans="2:65" s="11" customFormat="1" ht="20.85" customHeight="1">
      <c r="B150" s="133"/>
      <c r="D150" s="134" t="s">
        <v>74</v>
      </c>
      <c r="E150" s="144" t="s">
        <v>1107</v>
      </c>
      <c r="F150" s="144" t="s">
        <v>1108</v>
      </c>
      <c r="I150" s="136"/>
      <c r="J150" s="145">
        <f>BK150</f>
        <v>0</v>
      </c>
      <c r="L150" s="133"/>
      <c r="M150" s="138"/>
      <c r="N150" s="139"/>
      <c r="O150" s="139"/>
      <c r="P150" s="140">
        <f>SUM(P151:P156)</f>
        <v>0</v>
      </c>
      <c r="Q150" s="139"/>
      <c r="R150" s="140">
        <f>SUM(R151:R156)</f>
        <v>11.292524999999999</v>
      </c>
      <c r="S150" s="139"/>
      <c r="T150" s="141">
        <f>SUM(T151:T156)</f>
        <v>0</v>
      </c>
      <c r="AR150" s="134" t="s">
        <v>82</v>
      </c>
      <c r="AT150" s="142" t="s">
        <v>74</v>
      </c>
      <c r="AU150" s="142" t="s">
        <v>84</v>
      </c>
      <c r="AY150" s="134" t="s">
        <v>198</v>
      </c>
      <c r="BK150" s="143">
        <f>SUM(BK151:BK156)</f>
        <v>0</v>
      </c>
    </row>
    <row r="151" spans="2:65" s="1" customFormat="1" ht="16.5" customHeight="1">
      <c r="B151" s="146"/>
      <c r="C151" s="147" t="s">
        <v>250</v>
      </c>
      <c r="D151" s="147" t="s">
        <v>202</v>
      </c>
      <c r="E151" s="148" t="s">
        <v>1109</v>
      </c>
      <c r="F151" s="149" t="s">
        <v>1110</v>
      </c>
      <c r="G151" s="150" t="s">
        <v>499</v>
      </c>
      <c r="H151" s="151">
        <v>50</v>
      </c>
      <c r="I151" s="152"/>
      <c r="J151" s="153">
        <f>ROUND(I151*H151,2)</f>
        <v>0</v>
      </c>
      <c r="K151" s="149" t="s">
        <v>211</v>
      </c>
      <c r="L151" s="31"/>
      <c r="M151" s="154" t="s">
        <v>1</v>
      </c>
      <c r="N151" s="155" t="s">
        <v>46</v>
      </c>
      <c r="O151" s="50"/>
      <c r="P151" s="156">
        <f>O151*H151</f>
        <v>0</v>
      </c>
      <c r="Q151" s="156">
        <v>0.22563</v>
      </c>
      <c r="R151" s="156">
        <f>Q151*H151</f>
        <v>11.281499999999999</v>
      </c>
      <c r="S151" s="156">
        <v>0</v>
      </c>
      <c r="T151" s="157">
        <f>S151*H151</f>
        <v>0</v>
      </c>
      <c r="AR151" s="17" t="s">
        <v>103</v>
      </c>
      <c r="AT151" s="17" t="s">
        <v>202</v>
      </c>
      <c r="AU151" s="17" t="s">
        <v>99</v>
      </c>
      <c r="AY151" s="17" t="s">
        <v>198</v>
      </c>
      <c r="BE151" s="158">
        <f>IF(N151="základní",J151,0)</f>
        <v>0</v>
      </c>
      <c r="BF151" s="158">
        <f>IF(N151="snížená",J151,0)</f>
        <v>0</v>
      </c>
      <c r="BG151" s="158">
        <f>IF(N151="zákl. přenesená",J151,0)</f>
        <v>0</v>
      </c>
      <c r="BH151" s="158">
        <f>IF(N151="sníž. přenesená",J151,0)</f>
        <v>0</v>
      </c>
      <c r="BI151" s="158">
        <f>IF(N151="nulová",J151,0)</f>
        <v>0</v>
      </c>
      <c r="BJ151" s="17" t="s">
        <v>82</v>
      </c>
      <c r="BK151" s="158">
        <f>ROUND(I151*H151,2)</f>
        <v>0</v>
      </c>
      <c r="BL151" s="17" t="s">
        <v>103</v>
      </c>
      <c r="BM151" s="17" t="s">
        <v>1111</v>
      </c>
    </row>
    <row r="152" spans="2:65" s="12" customFormat="1" ht="11.25">
      <c r="B152" s="159"/>
      <c r="D152" s="160" t="s">
        <v>207</v>
      </c>
      <c r="E152" s="161" t="s">
        <v>1</v>
      </c>
      <c r="F152" s="162" t="s">
        <v>1112</v>
      </c>
      <c r="H152" s="163">
        <v>50</v>
      </c>
      <c r="I152" s="164"/>
      <c r="L152" s="159"/>
      <c r="M152" s="165"/>
      <c r="N152" s="166"/>
      <c r="O152" s="166"/>
      <c r="P152" s="166"/>
      <c r="Q152" s="166"/>
      <c r="R152" s="166"/>
      <c r="S152" s="166"/>
      <c r="T152" s="167"/>
      <c r="AT152" s="161" t="s">
        <v>207</v>
      </c>
      <c r="AU152" s="161" t="s">
        <v>99</v>
      </c>
      <c r="AV152" s="12" t="s">
        <v>84</v>
      </c>
      <c r="AW152" s="12" t="s">
        <v>36</v>
      </c>
      <c r="AX152" s="12" t="s">
        <v>82</v>
      </c>
      <c r="AY152" s="161" t="s">
        <v>198</v>
      </c>
    </row>
    <row r="153" spans="2:65" s="1" customFormat="1" ht="16.5" customHeight="1">
      <c r="B153" s="146"/>
      <c r="C153" s="191" t="s">
        <v>263</v>
      </c>
      <c r="D153" s="191" t="s">
        <v>329</v>
      </c>
      <c r="E153" s="192" t="s">
        <v>1113</v>
      </c>
      <c r="F153" s="193" t="s">
        <v>1114</v>
      </c>
      <c r="G153" s="194" t="s">
        <v>499</v>
      </c>
      <c r="H153" s="195">
        <v>52.5</v>
      </c>
      <c r="I153" s="196"/>
      <c r="J153" s="197">
        <f>ROUND(I153*H153,2)</f>
        <v>0</v>
      </c>
      <c r="K153" s="193" t="s">
        <v>1</v>
      </c>
      <c r="L153" s="198"/>
      <c r="M153" s="199" t="s">
        <v>1</v>
      </c>
      <c r="N153" s="200" t="s">
        <v>46</v>
      </c>
      <c r="O153" s="50"/>
      <c r="P153" s="156">
        <f>O153*H153</f>
        <v>0</v>
      </c>
      <c r="Q153" s="156">
        <v>2.1000000000000001E-4</v>
      </c>
      <c r="R153" s="156">
        <f>Q153*H153</f>
        <v>1.1025E-2</v>
      </c>
      <c r="S153" s="156">
        <v>0</v>
      </c>
      <c r="T153" s="157">
        <f>S153*H153</f>
        <v>0</v>
      </c>
      <c r="AR153" s="17" t="s">
        <v>250</v>
      </c>
      <c r="AT153" s="17" t="s">
        <v>329</v>
      </c>
      <c r="AU153" s="17" t="s">
        <v>99</v>
      </c>
      <c r="AY153" s="17" t="s">
        <v>198</v>
      </c>
      <c r="BE153" s="158">
        <f>IF(N153="základní",J153,0)</f>
        <v>0</v>
      </c>
      <c r="BF153" s="158">
        <f>IF(N153="snížená",J153,0)</f>
        <v>0</v>
      </c>
      <c r="BG153" s="158">
        <f>IF(N153="zákl. přenesená",J153,0)</f>
        <v>0</v>
      </c>
      <c r="BH153" s="158">
        <f>IF(N153="sníž. přenesená",J153,0)</f>
        <v>0</v>
      </c>
      <c r="BI153" s="158">
        <f>IF(N153="nulová",J153,0)</f>
        <v>0</v>
      </c>
      <c r="BJ153" s="17" t="s">
        <v>82</v>
      </c>
      <c r="BK153" s="158">
        <f>ROUND(I153*H153,2)</f>
        <v>0</v>
      </c>
      <c r="BL153" s="17" t="s">
        <v>103</v>
      </c>
      <c r="BM153" s="17" t="s">
        <v>1115</v>
      </c>
    </row>
    <row r="154" spans="2:65" s="12" customFormat="1" ht="11.25">
      <c r="B154" s="159"/>
      <c r="D154" s="160" t="s">
        <v>207</v>
      </c>
      <c r="E154" s="161" t="s">
        <v>1</v>
      </c>
      <c r="F154" s="162" t="s">
        <v>1116</v>
      </c>
      <c r="H154" s="163">
        <v>50</v>
      </c>
      <c r="I154" s="164"/>
      <c r="L154" s="159"/>
      <c r="M154" s="165"/>
      <c r="N154" s="166"/>
      <c r="O154" s="166"/>
      <c r="P154" s="166"/>
      <c r="Q154" s="166"/>
      <c r="R154" s="166"/>
      <c r="S154" s="166"/>
      <c r="T154" s="167"/>
      <c r="AT154" s="161" t="s">
        <v>207</v>
      </c>
      <c r="AU154" s="161" t="s">
        <v>99</v>
      </c>
      <c r="AV154" s="12" t="s">
        <v>84</v>
      </c>
      <c r="AW154" s="12" t="s">
        <v>36</v>
      </c>
      <c r="AX154" s="12" t="s">
        <v>75</v>
      </c>
      <c r="AY154" s="161" t="s">
        <v>198</v>
      </c>
    </row>
    <row r="155" spans="2:65" s="12" customFormat="1" ht="11.25">
      <c r="B155" s="159"/>
      <c r="D155" s="160" t="s">
        <v>207</v>
      </c>
      <c r="E155" s="161" t="s">
        <v>1</v>
      </c>
      <c r="F155" s="162" t="s">
        <v>1117</v>
      </c>
      <c r="H155" s="163">
        <v>2.5</v>
      </c>
      <c r="I155" s="164"/>
      <c r="L155" s="159"/>
      <c r="M155" s="165"/>
      <c r="N155" s="166"/>
      <c r="O155" s="166"/>
      <c r="P155" s="166"/>
      <c r="Q155" s="166"/>
      <c r="R155" s="166"/>
      <c r="S155" s="166"/>
      <c r="T155" s="167"/>
      <c r="AT155" s="161" t="s">
        <v>207</v>
      </c>
      <c r="AU155" s="161" t="s">
        <v>99</v>
      </c>
      <c r="AV155" s="12" t="s">
        <v>84</v>
      </c>
      <c r="AW155" s="12" t="s">
        <v>36</v>
      </c>
      <c r="AX155" s="12" t="s">
        <v>75</v>
      </c>
      <c r="AY155" s="161" t="s">
        <v>198</v>
      </c>
    </row>
    <row r="156" spans="2:65" s="14" customFormat="1" ht="11.25">
      <c r="B156" s="175"/>
      <c r="D156" s="160" t="s">
        <v>207</v>
      </c>
      <c r="E156" s="176" t="s">
        <v>1</v>
      </c>
      <c r="F156" s="177" t="s">
        <v>227</v>
      </c>
      <c r="H156" s="178">
        <v>52.5</v>
      </c>
      <c r="I156" s="179"/>
      <c r="L156" s="175"/>
      <c r="M156" s="180"/>
      <c r="N156" s="181"/>
      <c r="O156" s="181"/>
      <c r="P156" s="181"/>
      <c r="Q156" s="181"/>
      <c r="R156" s="181"/>
      <c r="S156" s="181"/>
      <c r="T156" s="182"/>
      <c r="AT156" s="176" t="s">
        <v>207</v>
      </c>
      <c r="AU156" s="176" t="s">
        <v>99</v>
      </c>
      <c r="AV156" s="14" t="s">
        <v>103</v>
      </c>
      <c r="AW156" s="14" t="s">
        <v>36</v>
      </c>
      <c r="AX156" s="14" t="s">
        <v>82</v>
      </c>
      <c r="AY156" s="176" t="s">
        <v>198</v>
      </c>
    </row>
    <row r="157" spans="2:65" s="11" customFormat="1" ht="22.9" customHeight="1">
      <c r="B157" s="133"/>
      <c r="D157" s="134" t="s">
        <v>74</v>
      </c>
      <c r="E157" s="144" t="s">
        <v>228</v>
      </c>
      <c r="F157" s="144" t="s">
        <v>392</v>
      </c>
      <c r="I157" s="136"/>
      <c r="J157" s="145">
        <f>BK157</f>
        <v>0</v>
      </c>
      <c r="L157" s="133"/>
      <c r="M157" s="138"/>
      <c r="N157" s="139"/>
      <c r="O157" s="139"/>
      <c r="P157" s="140">
        <f>P158+P193+P208+P229+P236</f>
        <v>0</v>
      </c>
      <c r="Q157" s="139"/>
      <c r="R157" s="140">
        <f>R158+R193+R208+R229+R236</f>
        <v>1140.2661850000004</v>
      </c>
      <c r="S157" s="139"/>
      <c r="T157" s="141">
        <f>T158+T193+T208+T229+T236</f>
        <v>0</v>
      </c>
      <c r="AR157" s="134" t="s">
        <v>82</v>
      </c>
      <c r="AT157" s="142" t="s">
        <v>74</v>
      </c>
      <c r="AU157" s="142" t="s">
        <v>82</v>
      </c>
      <c r="AY157" s="134" t="s">
        <v>198</v>
      </c>
      <c r="BK157" s="143">
        <f>BK158+BK193+BK208+BK229+BK236</f>
        <v>0</v>
      </c>
    </row>
    <row r="158" spans="2:65" s="11" customFormat="1" ht="20.85" customHeight="1">
      <c r="B158" s="133"/>
      <c r="D158" s="134" t="s">
        <v>74</v>
      </c>
      <c r="E158" s="144" t="s">
        <v>393</v>
      </c>
      <c r="F158" s="144" t="s">
        <v>394</v>
      </c>
      <c r="I158" s="136"/>
      <c r="J158" s="145">
        <f>BK158</f>
        <v>0</v>
      </c>
      <c r="L158" s="133"/>
      <c r="M158" s="138"/>
      <c r="N158" s="139"/>
      <c r="O158" s="139"/>
      <c r="P158" s="140">
        <f>SUM(P159:P192)</f>
        <v>0</v>
      </c>
      <c r="Q158" s="139"/>
      <c r="R158" s="140">
        <f>SUM(R159:R192)</f>
        <v>1064.9570000000001</v>
      </c>
      <c r="S158" s="139"/>
      <c r="T158" s="141">
        <f>SUM(T159:T192)</f>
        <v>0</v>
      </c>
      <c r="AR158" s="134" t="s">
        <v>82</v>
      </c>
      <c r="AT158" s="142" t="s">
        <v>74</v>
      </c>
      <c r="AU158" s="142" t="s">
        <v>84</v>
      </c>
      <c r="AY158" s="134" t="s">
        <v>198</v>
      </c>
      <c r="BK158" s="143">
        <f>SUM(BK159:BK192)</f>
        <v>0</v>
      </c>
    </row>
    <row r="159" spans="2:65" s="1" customFormat="1" ht="16.5" customHeight="1">
      <c r="B159" s="146"/>
      <c r="C159" s="147" t="s">
        <v>268</v>
      </c>
      <c r="D159" s="147" t="s">
        <v>202</v>
      </c>
      <c r="E159" s="148" t="s">
        <v>396</v>
      </c>
      <c r="F159" s="149" t="s">
        <v>397</v>
      </c>
      <c r="G159" s="150" t="s">
        <v>242</v>
      </c>
      <c r="H159" s="151">
        <v>1691.55</v>
      </c>
      <c r="I159" s="152"/>
      <c r="J159" s="153">
        <f>ROUND(I159*H159,2)</f>
        <v>0</v>
      </c>
      <c r="K159" s="149" t="s">
        <v>211</v>
      </c>
      <c r="L159" s="31"/>
      <c r="M159" s="154" t="s">
        <v>1</v>
      </c>
      <c r="N159" s="155" t="s">
        <v>46</v>
      </c>
      <c r="O159" s="50"/>
      <c r="P159" s="156">
        <f>O159*H159</f>
        <v>0</v>
      </c>
      <c r="Q159" s="156">
        <v>0</v>
      </c>
      <c r="R159" s="156">
        <f>Q159*H159</f>
        <v>0</v>
      </c>
      <c r="S159" s="156">
        <v>0</v>
      </c>
      <c r="T159" s="157">
        <f>S159*H159</f>
        <v>0</v>
      </c>
      <c r="AR159" s="17" t="s">
        <v>103</v>
      </c>
      <c r="AT159" s="17" t="s">
        <v>202</v>
      </c>
      <c r="AU159" s="17" t="s">
        <v>99</v>
      </c>
      <c r="AY159" s="17" t="s">
        <v>198</v>
      </c>
      <c r="BE159" s="158">
        <f>IF(N159="základní",J159,0)</f>
        <v>0</v>
      </c>
      <c r="BF159" s="158">
        <f>IF(N159="snížená",J159,0)</f>
        <v>0</v>
      </c>
      <c r="BG159" s="158">
        <f>IF(N159="zákl. přenesená",J159,0)</f>
        <v>0</v>
      </c>
      <c r="BH159" s="158">
        <f>IF(N159="sníž. přenesená",J159,0)</f>
        <v>0</v>
      </c>
      <c r="BI159" s="158">
        <f>IF(N159="nulová",J159,0)</f>
        <v>0</v>
      </c>
      <c r="BJ159" s="17" t="s">
        <v>82</v>
      </c>
      <c r="BK159" s="158">
        <f>ROUND(I159*H159,2)</f>
        <v>0</v>
      </c>
      <c r="BL159" s="17" t="s">
        <v>103</v>
      </c>
      <c r="BM159" s="17" t="s">
        <v>398</v>
      </c>
    </row>
    <row r="160" spans="2:65" s="13" customFormat="1" ht="11.25">
      <c r="B160" s="168"/>
      <c r="D160" s="160" t="s">
        <v>207</v>
      </c>
      <c r="E160" s="169" t="s">
        <v>1</v>
      </c>
      <c r="F160" s="170" t="s">
        <v>399</v>
      </c>
      <c r="H160" s="169" t="s">
        <v>1</v>
      </c>
      <c r="I160" s="171"/>
      <c r="L160" s="168"/>
      <c r="M160" s="172"/>
      <c r="N160" s="173"/>
      <c r="O160" s="173"/>
      <c r="P160" s="173"/>
      <c r="Q160" s="173"/>
      <c r="R160" s="173"/>
      <c r="S160" s="173"/>
      <c r="T160" s="174"/>
      <c r="AT160" s="169" t="s">
        <v>207</v>
      </c>
      <c r="AU160" s="169" t="s">
        <v>99</v>
      </c>
      <c r="AV160" s="13" t="s">
        <v>82</v>
      </c>
      <c r="AW160" s="13" t="s">
        <v>36</v>
      </c>
      <c r="AX160" s="13" t="s">
        <v>75</v>
      </c>
      <c r="AY160" s="169" t="s">
        <v>198</v>
      </c>
    </row>
    <row r="161" spans="2:65" s="12" customFormat="1" ht="11.25">
      <c r="B161" s="159"/>
      <c r="D161" s="160" t="s">
        <v>207</v>
      </c>
      <c r="E161" s="161" t="s">
        <v>1</v>
      </c>
      <c r="F161" s="162" t="s">
        <v>1118</v>
      </c>
      <c r="H161" s="163">
        <v>1670.55</v>
      </c>
      <c r="I161" s="164"/>
      <c r="L161" s="159"/>
      <c r="M161" s="165"/>
      <c r="N161" s="166"/>
      <c r="O161" s="166"/>
      <c r="P161" s="166"/>
      <c r="Q161" s="166"/>
      <c r="R161" s="166"/>
      <c r="S161" s="166"/>
      <c r="T161" s="167"/>
      <c r="AT161" s="161" t="s">
        <v>207</v>
      </c>
      <c r="AU161" s="161" t="s">
        <v>99</v>
      </c>
      <c r="AV161" s="12" t="s">
        <v>84</v>
      </c>
      <c r="AW161" s="12" t="s">
        <v>36</v>
      </c>
      <c r="AX161" s="12" t="s">
        <v>75</v>
      </c>
      <c r="AY161" s="161" t="s">
        <v>198</v>
      </c>
    </row>
    <row r="162" spans="2:65" s="12" customFormat="1" ht="11.25">
      <c r="B162" s="159"/>
      <c r="D162" s="160" t="s">
        <v>207</v>
      </c>
      <c r="E162" s="161" t="s">
        <v>1</v>
      </c>
      <c r="F162" s="162" t="s">
        <v>1119</v>
      </c>
      <c r="H162" s="163">
        <v>21</v>
      </c>
      <c r="I162" s="164"/>
      <c r="L162" s="159"/>
      <c r="M162" s="165"/>
      <c r="N162" s="166"/>
      <c r="O162" s="166"/>
      <c r="P162" s="166"/>
      <c r="Q162" s="166"/>
      <c r="R162" s="166"/>
      <c r="S162" s="166"/>
      <c r="T162" s="167"/>
      <c r="AT162" s="161" t="s">
        <v>207</v>
      </c>
      <c r="AU162" s="161" t="s">
        <v>99</v>
      </c>
      <c r="AV162" s="12" t="s">
        <v>84</v>
      </c>
      <c r="AW162" s="12" t="s">
        <v>36</v>
      </c>
      <c r="AX162" s="12" t="s">
        <v>75</v>
      </c>
      <c r="AY162" s="161" t="s">
        <v>198</v>
      </c>
    </row>
    <row r="163" spans="2:65" s="14" customFormat="1" ht="11.25">
      <c r="B163" s="175"/>
      <c r="D163" s="160" t="s">
        <v>207</v>
      </c>
      <c r="E163" s="176" t="s">
        <v>1</v>
      </c>
      <c r="F163" s="177" t="s">
        <v>227</v>
      </c>
      <c r="H163" s="178">
        <v>1691.55</v>
      </c>
      <c r="I163" s="179"/>
      <c r="L163" s="175"/>
      <c r="M163" s="180"/>
      <c r="N163" s="181"/>
      <c r="O163" s="181"/>
      <c r="P163" s="181"/>
      <c r="Q163" s="181"/>
      <c r="R163" s="181"/>
      <c r="S163" s="181"/>
      <c r="T163" s="182"/>
      <c r="AT163" s="176" t="s">
        <v>207</v>
      </c>
      <c r="AU163" s="176" t="s">
        <v>99</v>
      </c>
      <c r="AV163" s="14" t="s">
        <v>103</v>
      </c>
      <c r="AW163" s="14" t="s">
        <v>36</v>
      </c>
      <c r="AX163" s="14" t="s">
        <v>82</v>
      </c>
      <c r="AY163" s="176" t="s">
        <v>198</v>
      </c>
    </row>
    <row r="164" spans="2:65" s="1" customFormat="1" ht="16.5" customHeight="1">
      <c r="B164" s="146"/>
      <c r="C164" s="147" t="s">
        <v>276</v>
      </c>
      <c r="D164" s="147" t="s">
        <v>202</v>
      </c>
      <c r="E164" s="148" t="s">
        <v>1120</v>
      </c>
      <c r="F164" s="149" t="s">
        <v>1121</v>
      </c>
      <c r="G164" s="150" t="s">
        <v>242</v>
      </c>
      <c r="H164" s="151">
        <v>55.5</v>
      </c>
      <c r="I164" s="152"/>
      <c r="J164" s="153">
        <f>ROUND(I164*H164,2)</f>
        <v>0</v>
      </c>
      <c r="K164" s="149" t="s">
        <v>211</v>
      </c>
      <c r="L164" s="31"/>
      <c r="M164" s="154" t="s">
        <v>1</v>
      </c>
      <c r="N164" s="155" t="s">
        <v>46</v>
      </c>
      <c r="O164" s="50"/>
      <c r="P164" s="156">
        <f>O164*H164</f>
        <v>0</v>
      </c>
      <c r="Q164" s="156">
        <v>0</v>
      </c>
      <c r="R164" s="156">
        <f>Q164*H164</f>
        <v>0</v>
      </c>
      <c r="S164" s="156">
        <v>0</v>
      </c>
      <c r="T164" s="157">
        <f>S164*H164</f>
        <v>0</v>
      </c>
      <c r="AR164" s="17" t="s">
        <v>103</v>
      </c>
      <c r="AT164" s="17" t="s">
        <v>202</v>
      </c>
      <c r="AU164" s="17" t="s">
        <v>99</v>
      </c>
      <c r="AY164" s="17" t="s">
        <v>198</v>
      </c>
      <c r="BE164" s="158">
        <f>IF(N164="základní",J164,0)</f>
        <v>0</v>
      </c>
      <c r="BF164" s="158">
        <f>IF(N164="snížená",J164,0)</f>
        <v>0</v>
      </c>
      <c r="BG164" s="158">
        <f>IF(N164="zákl. přenesená",J164,0)</f>
        <v>0</v>
      </c>
      <c r="BH164" s="158">
        <f>IF(N164="sníž. přenesená",J164,0)</f>
        <v>0</v>
      </c>
      <c r="BI164" s="158">
        <f>IF(N164="nulová",J164,0)</f>
        <v>0</v>
      </c>
      <c r="BJ164" s="17" t="s">
        <v>82</v>
      </c>
      <c r="BK164" s="158">
        <f>ROUND(I164*H164,2)</f>
        <v>0</v>
      </c>
      <c r="BL164" s="17" t="s">
        <v>103</v>
      </c>
      <c r="BM164" s="17" t="s">
        <v>1122</v>
      </c>
    </row>
    <row r="165" spans="2:65" s="13" customFormat="1" ht="11.25">
      <c r="B165" s="168"/>
      <c r="D165" s="160" t="s">
        <v>207</v>
      </c>
      <c r="E165" s="169" t="s">
        <v>1</v>
      </c>
      <c r="F165" s="170" t="s">
        <v>399</v>
      </c>
      <c r="H165" s="169" t="s">
        <v>1</v>
      </c>
      <c r="I165" s="171"/>
      <c r="L165" s="168"/>
      <c r="M165" s="172"/>
      <c r="N165" s="173"/>
      <c r="O165" s="173"/>
      <c r="P165" s="173"/>
      <c r="Q165" s="173"/>
      <c r="R165" s="173"/>
      <c r="S165" s="173"/>
      <c r="T165" s="174"/>
      <c r="AT165" s="169" t="s">
        <v>207</v>
      </c>
      <c r="AU165" s="169" t="s">
        <v>99</v>
      </c>
      <c r="AV165" s="13" t="s">
        <v>82</v>
      </c>
      <c r="AW165" s="13" t="s">
        <v>36</v>
      </c>
      <c r="AX165" s="13" t="s">
        <v>75</v>
      </c>
      <c r="AY165" s="169" t="s">
        <v>198</v>
      </c>
    </row>
    <row r="166" spans="2:65" s="12" customFormat="1" ht="11.25">
      <c r="B166" s="159"/>
      <c r="D166" s="160" t="s">
        <v>207</v>
      </c>
      <c r="E166" s="161" t="s">
        <v>1</v>
      </c>
      <c r="F166" s="162" t="s">
        <v>1095</v>
      </c>
      <c r="H166" s="163">
        <v>55.5</v>
      </c>
      <c r="I166" s="164"/>
      <c r="L166" s="159"/>
      <c r="M166" s="165"/>
      <c r="N166" s="166"/>
      <c r="O166" s="166"/>
      <c r="P166" s="166"/>
      <c r="Q166" s="166"/>
      <c r="R166" s="166"/>
      <c r="S166" s="166"/>
      <c r="T166" s="167"/>
      <c r="AT166" s="161" t="s">
        <v>207</v>
      </c>
      <c r="AU166" s="161" t="s">
        <v>99</v>
      </c>
      <c r="AV166" s="12" t="s">
        <v>84</v>
      </c>
      <c r="AW166" s="12" t="s">
        <v>36</v>
      </c>
      <c r="AX166" s="12" t="s">
        <v>82</v>
      </c>
      <c r="AY166" s="161" t="s">
        <v>198</v>
      </c>
    </row>
    <row r="167" spans="2:65" s="1" customFormat="1" ht="16.5" customHeight="1">
      <c r="B167" s="146"/>
      <c r="C167" s="147" t="s">
        <v>281</v>
      </c>
      <c r="D167" s="147" t="s">
        <v>202</v>
      </c>
      <c r="E167" s="148" t="s">
        <v>403</v>
      </c>
      <c r="F167" s="149" t="s">
        <v>404</v>
      </c>
      <c r="G167" s="150" t="s">
        <v>242</v>
      </c>
      <c r="H167" s="151">
        <v>325.07499999999999</v>
      </c>
      <c r="I167" s="152"/>
      <c r="J167" s="153">
        <f>ROUND(I167*H167,2)</f>
        <v>0</v>
      </c>
      <c r="K167" s="149" t="s">
        <v>211</v>
      </c>
      <c r="L167" s="31"/>
      <c r="M167" s="154" t="s">
        <v>1</v>
      </c>
      <c r="N167" s="155" t="s">
        <v>46</v>
      </c>
      <c r="O167" s="50"/>
      <c r="P167" s="156">
        <f>O167*H167</f>
        <v>0</v>
      </c>
      <c r="Q167" s="156">
        <v>0</v>
      </c>
      <c r="R167" s="156">
        <f>Q167*H167</f>
        <v>0</v>
      </c>
      <c r="S167" s="156">
        <v>0</v>
      </c>
      <c r="T167" s="157">
        <f>S167*H167</f>
        <v>0</v>
      </c>
      <c r="AR167" s="17" t="s">
        <v>103</v>
      </c>
      <c r="AT167" s="17" t="s">
        <v>202</v>
      </c>
      <c r="AU167" s="17" t="s">
        <v>99</v>
      </c>
      <c r="AY167" s="17" t="s">
        <v>198</v>
      </c>
      <c r="BE167" s="158">
        <f>IF(N167="základní",J167,0)</f>
        <v>0</v>
      </c>
      <c r="BF167" s="158">
        <f>IF(N167="snížená",J167,0)</f>
        <v>0</v>
      </c>
      <c r="BG167" s="158">
        <f>IF(N167="zákl. přenesená",J167,0)</f>
        <v>0</v>
      </c>
      <c r="BH167" s="158">
        <f>IF(N167="sníž. přenesená",J167,0)</f>
        <v>0</v>
      </c>
      <c r="BI167" s="158">
        <f>IF(N167="nulová",J167,0)</f>
        <v>0</v>
      </c>
      <c r="BJ167" s="17" t="s">
        <v>82</v>
      </c>
      <c r="BK167" s="158">
        <f>ROUND(I167*H167,2)</f>
        <v>0</v>
      </c>
      <c r="BL167" s="17" t="s">
        <v>103</v>
      </c>
      <c r="BM167" s="17" t="s">
        <v>405</v>
      </c>
    </row>
    <row r="168" spans="2:65" s="13" customFormat="1" ht="11.25">
      <c r="B168" s="168"/>
      <c r="D168" s="160" t="s">
        <v>207</v>
      </c>
      <c r="E168" s="169" t="s">
        <v>1</v>
      </c>
      <c r="F168" s="170" t="s">
        <v>399</v>
      </c>
      <c r="H168" s="169" t="s">
        <v>1</v>
      </c>
      <c r="I168" s="171"/>
      <c r="L168" s="168"/>
      <c r="M168" s="172"/>
      <c r="N168" s="173"/>
      <c r="O168" s="173"/>
      <c r="P168" s="173"/>
      <c r="Q168" s="173"/>
      <c r="R168" s="173"/>
      <c r="S168" s="173"/>
      <c r="T168" s="174"/>
      <c r="AT168" s="169" t="s">
        <v>207</v>
      </c>
      <c r="AU168" s="169" t="s">
        <v>99</v>
      </c>
      <c r="AV168" s="13" t="s">
        <v>82</v>
      </c>
      <c r="AW168" s="13" t="s">
        <v>36</v>
      </c>
      <c r="AX168" s="13" t="s">
        <v>75</v>
      </c>
      <c r="AY168" s="169" t="s">
        <v>198</v>
      </c>
    </row>
    <row r="169" spans="2:65" s="12" customFormat="1" ht="11.25">
      <c r="B169" s="159"/>
      <c r="D169" s="160" t="s">
        <v>207</v>
      </c>
      <c r="E169" s="161" t="s">
        <v>1</v>
      </c>
      <c r="F169" s="162" t="s">
        <v>1123</v>
      </c>
      <c r="H169" s="163">
        <v>169.57499999999999</v>
      </c>
      <c r="I169" s="164"/>
      <c r="L169" s="159"/>
      <c r="M169" s="165"/>
      <c r="N169" s="166"/>
      <c r="O169" s="166"/>
      <c r="P169" s="166"/>
      <c r="Q169" s="166"/>
      <c r="R169" s="166"/>
      <c r="S169" s="166"/>
      <c r="T169" s="167"/>
      <c r="AT169" s="161" t="s">
        <v>207</v>
      </c>
      <c r="AU169" s="161" t="s">
        <v>99</v>
      </c>
      <c r="AV169" s="12" t="s">
        <v>84</v>
      </c>
      <c r="AW169" s="12" t="s">
        <v>36</v>
      </c>
      <c r="AX169" s="12" t="s">
        <v>75</v>
      </c>
      <c r="AY169" s="161" t="s">
        <v>198</v>
      </c>
    </row>
    <row r="170" spans="2:65" s="13" customFormat="1" ht="11.25">
      <c r="B170" s="168"/>
      <c r="D170" s="160" t="s">
        <v>207</v>
      </c>
      <c r="E170" s="169" t="s">
        <v>1</v>
      </c>
      <c r="F170" s="170" t="s">
        <v>407</v>
      </c>
      <c r="H170" s="169" t="s">
        <v>1</v>
      </c>
      <c r="I170" s="171"/>
      <c r="L170" s="168"/>
      <c r="M170" s="172"/>
      <c r="N170" s="173"/>
      <c r="O170" s="173"/>
      <c r="P170" s="173"/>
      <c r="Q170" s="173"/>
      <c r="R170" s="173"/>
      <c r="S170" s="173"/>
      <c r="T170" s="174"/>
      <c r="AT170" s="169" t="s">
        <v>207</v>
      </c>
      <c r="AU170" s="169" t="s">
        <v>99</v>
      </c>
      <c r="AV170" s="13" t="s">
        <v>82</v>
      </c>
      <c r="AW170" s="13" t="s">
        <v>36</v>
      </c>
      <c r="AX170" s="13" t="s">
        <v>75</v>
      </c>
      <c r="AY170" s="169" t="s">
        <v>198</v>
      </c>
    </row>
    <row r="171" spans="2:65" s="12" customFormat="1" ht="22.5">
      <c r="B171" s="159"/>
      <c r="D171" s="160" t="s">
        <v>207</v>
      </c>
      <c r="E171" s="161" t="s">
        <v>1</v>
      </c>
      <c r="F171" s="162" t="s">
        <v>1124</v>
      </c>
      <c r="H171" s="163">
        <v>155.5</v>
      </c>
      <c r="I171" s="164"/>
      <c r="L171" s="159"/>
      <c r="M171" s="165"/>
      <c r="N171" s="166"/>
      <c r="O171" s="166"/>
      <c r="P171" s="166"/>
      <c r="Q171" s="166"/>
      <c r="R171" s="166"/>
      <c r="S171" s="166"/>
      <c r="T171" s="167"/>
      <c r="AT171" s="161" t="s">
        <v>207</v>
      </c>
      <c r="AU171" s="161" t="s">
        <v>99</v>
      </c>
      <c r="AV171" s="12" t="s">
        <v>84</v>
      </c>
      <c r="AW171" s="12" t="s">
        <v>36</v>
      </c>
      <c r="AX171" s="12" t="s">
        <v>75</v>
      </c>
      <c r="AY171" s="161" t="s">
        <v>198</v>
      </c>
    </row>
    <row r="172" spans="2:65" s="14" customFormat="1" ht="11.25">
      <c r="B172" s="175"/>
      <c r="D172" s="160" t="s">
        <v>207</v>
      </c>
      <c r="E172" s="176" t="s">
        <v>1</v>
      </c>
      <c r="F172" s="177" t="s">
        <v>227</v>
      </c>
      <c r="H172" s="178">
        <v>325.07499999999999</v>
      </c>
      <c r="I172" s="179"/>
      <c r="L172" s="175"/>
      <c r="M172" s="180"/>
      <c r="N172" s="181"/>
      <c r="O172" s="181"/>
      <c r="P172" s="181"/>
      <c r="Q172" s="181"/>
      <c r="R172" s="181"/>
      <c r="S172" s="181"/>
      <c r="T172" s="182"/>
      <c r="AT172" s="176" t="s">
        <v>207</v>
      </c>
      <c r="AU172" s="176" t="s">
        <v>99</v>
      </c>
      <c r="AV172" s="14" t="s">
        <v>103</v>
      </c>
      <c r="AW172" s="14" t="s">
        <v>36</v>
      </c>
      <c r="AX172" s="14" t="s">
        <v>82</v>
      </c>
      <c r="AY172" s="176" t="s">
        <v>198</v>
      </c>
    </row>
    <row r="173" spans="2:65" s="1" customFormat="1" ht="16.5" customHeight="1">
      <c r="B173" s="146"/>
      <c r="C173" s="147" t="s">
        <v>286</v>
      </c>
      <c r="D173" s="147" t="s">
        <v>202</v>
      </c>
      <c r="E173" s="148" t="s">
        <v>1125</v>
      </c>
      <c r="F173" s="149" t="s">
        <v>1126</v>
      </c>
      <c r="G173" s="150" t="s">
        <v>242</v>
      </c>
      <c r="H173" s="151">
        <v>52.5</v>
      </c>
      <c r="I173" s="152"/>
      <c r="J173" s="153">
        <f>ROUND(I173*H173,2)</f>
        <v>0</v>
      </c>
      <c r="K173" s="149" t="s">
        <v>211</v>
      </c>
      <c r="L173" s="31"/>
      <c r="M173" s="154" t="s">
        <v>1</v>
      </c>
      <c r="N173" s="155" t="s">
        <v>46</v>
      </c>
      <c r="O173" s="50"/>
      <c r="P173" s="156">
        <f>O173*H173</f>
        <v>0</v>
      </c>
      <c r="Q173" s="156">
        <v>0</v>
      </c>
      <c r="R173" s="156">
        <f>Q173*H173</f>
        <v>0</v>
      </c>
      <c r="S173" s="156">
        <v>0</v>
      </c>
      <c r="T173" s="157">
        <f>S173*H173</f>
        <v>0</v>
      </c>
      <c r="AR173" s="17" t="s">
        <v>103</v>
      </c>
      <c r="AT173" s="17" t="s">
        <v>202</v>
      </c>
      <c r="AU173" s="17" t="s">
        <v>99</v>
      </c>
      <c r="AY173" s="17" t="s">
        <v>198</v>
      </c>
      <c r="BE173" s="158">
        <f>IF(N173="základní",J173,0)</f>
        <v>0</v>
      </c>
      <c r="BF173" s="158">
        <f>IF(N173="snížená",J173,0)</f>
        <v>0</v>
      </c>
      <c r="BG173" s="158">
        <f>IF(N173="zákl. přenesená",J173,0)</f>
        <v>0</v>
      </c>
      <c r="BH173" s="158">
        <f>IF(N173="sníž. přenesená",J173,0)</f>
        <v>0</v>
      </c>
      <c r="BI173" s="158">
        <f>IF(N173="nulová",J173,0)</f>
        <v>0</v>
      </c>
      <c r="BJ173" s="17" t="s">
        <v>82</v>
      </c>
      <c r="BK173" s="158">
        <f>ROUND(I173*H173,2)</f>
        <v>0</v>
      </c>
      <c r="BL173" s="17" t="s">
        <v>103</v>
      </c>
      <c r="BM173" s="17" t="s">
        <v>1127</v>
      </c>
    </row>
    <row r="174" spans="2:65" s="13" customFormat="1" ht="11.25">
      <c r="B174" s="168"/>
      <c r="D174" s="160" t="s">
        <v>207</v>
      </c>
      <c r="E174" s="169" t="s">
        <v>1</v>
      </c>
      <c r="F174" s="170" t="s">
        <v>399</v>
      </c>
      <c r="H174" s="169" t="s">
        <v>1</v>
      </c>
      <c r="I174" s="171"/>
      <c r="L174" s="168"/>
      <c r="M174" s="172"/>
      <c r="N174" s="173"/>
      <c r="O174" s="173"/>
      <c r="P174" s="173"/>
      <c r="Q174" s="173"/>
      <c r="R174" s="173"/>
      <c r="S174" s="173"/>
      <c r="T174" s="174"/>
      <c r="AT174" s="169" t="s">
        <v>207</v>
      </c>
      <c r="AU174" s="169" t="s">
        <v>99</v>
      </c>
      <c r="AV174" s="13" t="s">
        <v>82</v>
      </c>
      <c r="AW174" s="13" t="s">
        <v>36</v>
      </c>
      <c r="AX174" s="13" t="s">
        <v>75</v>
      </c>
      <c r="AY174" s="169" t="s">
        <v>198</v>
      </c>
    </row>
    <row r="175" spans="2:65" s="12" customFormat="1" ht="11.25">
      <c r="B175" s="159"/>
      <c r="D175" s="160" t="s">
        <v>207</v>
      </c>
      <c r="E175" s="161" t="s">
        <v>1</v>
      </c>
      <c r="F175" s="162" t="s">
        <v>1128</v>
      </c>
      <c r="H175" s="163">
        <v>52.5</v>
      </c>
      <c r="I175" s="164"/>
      <c r="L175" s="159"/>
      <c r="M175" s="165"/>
      <c r="N175" s="166"/>
      <c r="O175" s="166"/>
      <c r="P175" s="166"/>
      <c r="Q175" s="166"/>
      <c r="R175" s="166"/>
      <c r="S175" s="166"/>
      <c r="T175" s="167"/>
      <c r="AT175" s="161" t="s">
        <v>207</v>
      </c>
      <c r="AU175" s="161" t="s">
        <v>99</v>
      </c>
      <c r="AV175" s="12" t="s">
        <v>84</v>
      </c>
      <c r="AW175" s="12" t="s">
        <v>36</v>
      </c>
      <c r="AX175" s="12" t="s">
        <v>82</v>
      </c>
      <c r="AY175" s="161" t="s">
        <v>198</v>
      </c>
    </row>
    <row r="176" spans="2:65" s="1" customFormat="1" ht="16.5" customHeight="1">
      <c r="B176" s="146"/>
      <c r="C176" s="147" t="s">
        <v>291</v>
      </c>
      <c r="D176" s="147" t="s">
        <v>202</v>
      </c>
      <c r="E176" s="148" t="s">
        <v>410</v>
      </c>
      <c r="F176" s="149" t="s">
        <v>411</v>
      </c>
      <c r="G176" s="150" t="s">
        <v>242</v>
      </c>
      <c r="H176" s="151">
        <v>44.4</v>
      </c>
      <c r="I176" s="152"/>
      <c r="J176" s="153">
        <f>ROUND(I176*H176,2)</f>
        <v>0</v>
      </c>
      <c r="K176" s="149" t="s">
        <v>211</v>
      </c>
      <c r="L176" s="31"/>
      <c r="M176" s="154" t="s">
        <v>1</v>
      </c>
      <c r="N176" s="155" t="s">
        <v>46</v>
      </c>
      <c r="O176" s="50"/>
      <c r="P176" s="156">
        <f>O176*H176</f>
        <v>0</v>
      </c>
      <c r="Q176" s="156">
        <v>0</v>
      </c>
      <c r="R176" s="156">
        <f>Q176*H176</f>
        <v>0</v>
      </c>
      <c r="S176" s="156">
        <v>0</v>
      </c>
      <c r="T176" s="157">
        <f>S176*H176</f>
        <v>0</v>
      </c>
      <c r="AR176" s="17" t="s">
        <v>103</v>
      </c>
      <c r="AT176" s="17" t="s">
        <v>202</v>
      </c>
      <c r="AU176" s="17" t="s">
        <v>99</v>
      </c>
      <c r="AY176" s="17" t="s">
        <v>198</v>
      </c>
      <c r="BE176" s="158">
        <f>IF(N176="základní",J176,0)</f>
        <v>0</v>
      </c>
      <c r="BF176" s="158">
        <f>IF(N176="snížená",J176,0)</f>
        <v>0</v>
      </c>
      <c r="BG176" s="158">
        <f>IF(N176="zákl. přenesená",J176,0)</f>
        <v>0</v>
      </c>
      <c r="BH176" s="158">
        <f>IF(N176="sníž. přenesená",J176,0)</f>
        <v>0</v>
      </c>
      <c r="BI176" s="158">
        <f>IF(N176="nulová",J176,0)</f>
        <v>0</v>
      </c>
      <c r="BJ176" s="17" t="s">
        <v>82</v>
      </c>
      <c r="BK176" s="158">
        <f>ROUND(I176*H176,2)</f>
        <v>0</v>
      </c>
      <c r="BL176" s="17" t="s">
        <v>103</v>
      </c>
      <c r="BM176" s="17" t="s">
        <v>412</v>
      </c>
    </row>
    <row r="177" spans="2:65" s="13" customFormat="1" ht="11.25">
      <c r="B177" s="168"/>
      <c r="D177" s="160" t="s">
        <v>207</v>
      </c>
      <c r="E177" s="169" t="s">
        <v>1</v>
      </c>
      <c r="F177" s="170" t="s">
        <v>413</v>
      </c>
      <c r="H177" s="169" t="s">
        <v>1</v>
      </c>
      <c r="I177" s="171"/>
      <c r="L177" s="168"/>
      <c r="M177" s="172"/>
      <c r="N177" s="173"/>
      <c r="O177" s="173"/>
      <c r="P177" s="173"/>
      <c r="Q177" s="173"/>
      <c r="R177" s="173"/>
      <c r="S177" s="173"/>
      <c r="T177" s="174"/>
      <c r="AT177" s="169" t="s">
        <v>207</v>
      </c>
      <c r="AU177" s="169" t="s">
        <v>99</v>
      </c>
      <c r="AV177" s="13" t="s">
        <v>82</v>
      </c>
      <c r="AW177" s="13" t="s">
        <v>36</v>
      </c>
      <c r="AX177" s="13" t="s">
        <v>75</v>
      </c>
      <c r="AY177" s="169" t="s">
        <v>198</v>
      </c>
    </row>
    <row r="178" spans="2:65" s="12" customFormat="1" ht="11.25">
      <c r="B178" s="159"/>
      <c r="D178" s="160" t="s">
        <v>207</v>
      </c>
      <c r="E178" s="161" t="s">
        <v>1</v>
      </c>
      <c r="F178" s="162" t="s">
        <v>1129</v>
      </c>
      <c r="H178" s="163">
        <v>44.4</v>
      </c>
      <c r="I178" s="164"/>
      <c r="L178" s="159"/>
      <c r="M178" s="165"/>
      <c r="N178" s="166"/>
      <c r="O178" s="166"/>
      <c r="P178" s="166"/>
      <c r="Q178" s="166"/>
      <c r="R178" s="166"/>
      <c r="S178" s="166"/>
      <c r="T178" s="167"/>
      <c r="AT178" s="161" t="s">
        <v>207</v>
      </c>
      <c r="AU178" s="161" t="s">
        <v>99</v>
      </c>
      <c r="AV178" s="12" t="s">
        <v>84</v>
      </c>
      <c r="AW178" s="12" t="s">
        <v>36</v>
      </c>
      <c r="AX178" s="12" t="s">
        <v>82</v>
      </c>
      <c r="AY178" s="161" t="s">
        <v>198</v>
      </c>
    </row>
    <row r="179" spans="2:65" s="1" customFormat="1" ht="16.5" customHeight="1">
      <c r="B179" s="146"/>
      <c r="C179" s="147" t="s">
        <v>8</v>
      </c>
      <c r="D179" s="147" t="s">
        <v>202</v>
      </c>
      <c r="E179" s="148" t="s">
        <v>416</v>
      </c>
      <c r="F179" s="149" t="s">
        <v>417</v>
      </c>
      <c r="G179" s="150" t="s">
        <v>242</v>
      </c>
      <c r="H179" s="151">
        <v>2140.08</v>
      </c>
      <c r="I179" s="152"/>
      <c r="J179" s="153">
        <f>ROUND(I179*H179,2)</f>
        <v>0</v>
      </c>
      <c r="K179" s="149" t="s">
        <v>211</v>
      </c>
      <c r="L179" s="31"/>
      <c r="M179" s="154" t="s">
        <v>1</v>
      </c>
      <c r="N179" s="155" t="s">
        <v>46</v>
      </c>
      <c r="O179" s="50"/>
      <c r="P179" s="156">
        <f>O179*H179</f>
        <v>0</v>
      </c>
      <c r="Q179" s="156">
        <v>0</v>
      </c>
      <c r="R179" s="156">
        <f>Q179*H179</f>
        <v>0</v>
      </c>
      <c r="S179" s="156">
        <v>0</v>
      </c>
      <c r="T179" s="157">
        <f>S179*H179</f>
        <v>0</v>
      </c>
      <c r="AR179" s="17" t="s">
        <v>103</v>
      </c>
      <c r="AT179" s="17" t="s">
        <v>202</v>
      </c>
      <c r="AU179" s="17" t="s">
        <v>99</v>
      </c>
      <c r="AY179" s="17" t="s">
        <v>198</v>
      </c>
      <c r="BE179" s="158">
        <f>IF(N179="základní",J179,0)</f>
        <v>0</v>
      </c>
      <c r="BF179" s="158">
        <f>IF(N179="snížená",J179,0)</f>
        <v>0</v>
      </c>
      <c r="BG179" s="158">
        <f>IF(N179="zákl. přenesená",J179,0)</f>
        <v>0</v>
      </c>
      <c r="BH179" s="158">
        <f>IF(N179="sníž. přenesená",J179,0)</f>
        <v>0</v>
      </c>
      <c r="BI179" s="158">
        <f>IF(N179="nulová",J179,0)</f>
        <v>0</v>
      </c>
      <c r="BJ179" s="17" t="s">
        <v>82</v>
      </c>
      <c r="BK179" s="158">
        <f>ROUND(I179*H179,2)</f>
        <v>0</v>
      </c>
      <c r="BL179" s="17" t="s">
        <v>103</v>
      </c>
      <c r="BM179" s="17" t="s">
        <v>418</v>
      </c>
    </row>
    <row r="180" spans="2:65" s="13" customFormat="1" ht="11.25">
      <c r="B180" s="168"/>
      <c r="D180" s="160" t="s">
        <v>207</v>
      </c>
      <c r="E180" s="169" t="s">
        <v>1</v>
      </c>
      <c r="F180" s="170" t="s">
        <v>419</v>
      </c>
      <c r="H180" s="169" t="s">
        <v>1</v>
      </c>
      <c r="I180" s="171"/>
      <c r="L180" s="168"/>
      <c r="M180" s="172"/>
      <c r="N180" s="173"/>
      <c r="O180" s="173"/>
      <c r="P180" s="173"/>
      <c r="Q180" s="173"/>
      <c r="R180" s="173"/>
      <c r="S180" s="173"/>
      <c r="T180" s="174"/>
      <c r="AT180" s="169" t="s">
        <v>207</v>
      </c>
      <c r="AU180" s="169" t="s">
        <v>99</v>
      </c>
      <c r="AV180" s="13" t="s">
        <v>82</v>
      </c>
      <c r="AW180" s="13" t="s">
        <v>36</v>
      </c>
      <c r="AX180" s="13" t="s">
        <v>75</v>
      </c>
      <c r="AY180" s="169" t="s">
        <v>198</v>
      </c>
    </row>
    <row r="181" spans="2:65" s="12" customFormat="1" ht="11.25">
      <c r="B181" s="159"/>
      <c r="D181" s="160" t="s">
        <v>207</v>
      </c>
      <c r="E181" s="161" t="s">
        <v>1</v>
      </c>
      <c r="F181" s="162" t="s">
        <v>1130</v>
      </c>
      <c r="H181" s="163">
        <v>1670.55</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2" customFormat="1" ht="11.25">
      <c r="B182" s="159"/>
      <c r="D182" s="160" t="s">
        <v>207</v>
      </c>
      <c r="E182" s="161" t="s">
        <v>1</v>
      </c>
      <c r="F182" s="162" t="s">
        <v>1131</v>
      </c>
      <c r="H182" s="163">
        <v>358.53</v>
      </c>
      <c r="I182" s="164"/>
      <c r="L182" s="159"/>
      <c r="M182" s="165"/>
      <c r="N182" s="166"/>
      <c r="O182" s="166"/>
      <c r="P182" s="166"/>
      <c r="Q182" s="166"/>
      <c r="R182" s="166"/>
      <c r="S182" s="166"/>
      <c r="T182" s="167"/>
      <c r="AT182" s="161" t="s">
        <v>207</v>
      </c>
      <c r="AU182" s="161" t="s">
        <v>99</v>
      </c>
      <c r="AV182" s="12" t="s">
        <v>84</v>
      </c>
      <c r="AW182" s="12" t="s">
        <v>36</v>
      </c>
      <c r="AX182" s="12" t="s">
        <v>75</v>
      </c>
      <c r="AY182" s="161" t="s">
        <v>198</v>
      </c>
    </row>
    <row r="183" spans="2:65" s="12" customFormat="1" ht="11.25">
      <c r="B183" s="159"/>
      <c r="D183" s="160" t="s">
        <v>207</v>
      </c>
      <c r="E183" s="161" t="s">
        <v>1</v>
      </c>
      <c r="F183" s="162" t="s">
        <v>1132</v>
      </c>
      <c r="H183" s="163">
        <v>111</v>
      </c>
      <c r="I183" s="164"/>
      <c r="L183" s="159"/>
      <c r="M183" s="165"/>
      <c r="N183" s="166"/>
      <c r="O183" s="166"/>
      <c r="P183" s="166"/>
      <c r="Q183" s="166"/>
      <c r="R183" s="166"/>
      <c r="S183" s="166"/>
      <c r="T183" s="167"/>
      <c r="AT183" s="161" t="s">
        <v>207</v>
      </c>
      <c r="AU183" s="161" t="s">
        <v>99</v>
      </c>
      <c r="AV183" s="12" t="s">
        <v>84</v>
      </c>
      <c r="AW183" s="12" t="s">
        <v>36</v>
      </c>
      <c r="AX183" s="12" t="s">
        <v>75</v>
      </c>
      <c r="AY183" s="161" t="s">
        <v>198</v>
      </c>
    </row>
    <row r="184" spans="2:65" s="14" customFormat="1" ht="11.25">
      <c r="B184" s="175"/>
      <c r="D184" s="160" t="s">
        <v>207</v>
      </c>
      <c r="E184" s="176" t="s">
        <v>1</v>
      </c>
      <c r="F184" s="177" t="s">
        <v>227</v>
      </c>
      <c r="H184" s="178">
        <v>2140.08</v>
      </c>
      <c r="I184" s="179"/>
      <c r="L184" s="175"/>
      <c r="M184" s="180"/>
      <c r="N184" s="181"/>
      <c r="O184" s="181"/>
      <c r="P184" s="181"/>
      <c r="Q184" s="181"/>
      <c r="R184" s="181"/>
      <c r="S184" s="181"/>
      <c r="T184" s="182"/>
      <c r="AT184" s="176" t="s">
        <v>207</v>
      </c>
      <c r="AU184" s="176" t="s">
        <v>99</v>
      </c>
      <c r="AV184" s="14" t="s">
        <v>103</v>
      </c>
      <c r="AW184" s="14" t="s">
        <v>36</v>
      </c>
      <c r="AX184" s="14" t="s">
        <v>82</v>
      </c>
      <c r="AY184" s="176" t="s">
        <v>198</v>
      </c>
    </row>
    <row r="185" spans="2:65" s="1" customFormat="1" ht="16.5" customHeight="1">
      <c r="B185" s="146"/>
      <c r="C185" s="191" t="s">
        <v>301</v>
      </c>
      <c r="D185" s="191" t="s">
        <v>329</v>
      </c>
      <c r="E185" s="192" t="s">
        <v>423</v>
      </c>
      <c r="F185" s="193" t="s">
        <v>424</v>
      </c>
      <c r="G185" s="194" t="s">
        <v>236</v>
      </c>
      <c r="H185" s="195">
        <v>1064.9570000000001</v>
      </c>
      <c r="I185" s="196"/>
      <c r="J185" s="197">
        <f>ROUND(I185*H185,2)</f>
        <v>0</v>
      </c>
      <c r="K185" s="193" t="s">
        <v>211</v>
      </c>
      <c r="L185" s="198"/>
      <c r="M185" s="199" t="s">
        <v>1</v>
      </c>
      <c r="N185" s="200" t="s">
        <v>46</v>
      </c>
      <c r="O185" s="50"/>
      <c r="P185" s="156">
        <f>O185*H185</f>
        <v>0</v>
      </c>
      <c r="Q185" s="156">
        <v>1</v>
      </c>
      <c r="R185" s="156">
        <f>Q185*H185</f>
        <v>1064.9570000000001</v>
      </c>
      <c r="S185" s="156">
        <v>0</v>
      </c>
      <c r="T185" s="157">
        <f>S185*H185</f>
        <v>0</v>
      </c>
      <c r="AR185" s="17" t="s">
        <v>250</v>
      </c>
      <c r="AT185" s="17" t="s">
        <v>329</v>
      </c>
      <c r="AU185" s="17" t="s">
        <v>99</v>
      </c>
      <c r="AY185" s="17" t="s">
        <v>198</v>
      </c>
      <c r="BE185" s="158">
        <f>IF(N185="základní",J185,0)</f>
        <v>0</v>
      </c>
      <c r="BF185" s="158">
        <f>IF(N185="snížená",J185,0)</f>
        <v>0</v>
      </c>
      <c r="BG185" s="158">
        <f>IF(N185="zákl. přenesená",J185,0)</f>
        <v>0</v>
      </c>
      <c r="BH185" s="158">
        <f>IF(N185="sníž. přenesená",J185,0)</f>
        <v>0</v>
      </c>
      <c r="BI185" s="158">
        <f>IF(N185="nulová",J185,0)</f>
        <v>0</v>
      </c>
      <c r="BJ185" s="17" t="s">
        <v>82</v>
      </c>
      <c r="BK185" s="158">
        <f>ROUND(I185*H185,2)</f>
        <v>0</v>
      </c>
      <c r="BL185" s="17" t="s">
        <v>103</v>
      </c>
      <c r="BM185" s="17" t="s">
        <v>425</v>
      </c>
    </row>
    <row r="186" spans="2:65" s="13" customFormat="1" ht="11.25">
      <c r="B186" s="168"/>
      <c r="D186" s="160" t="s">
        <v>207</v>
      </c>
      <c r="E186" s="169" t="s">
        <v>1</v>
      </c>
      <c r="F186" s="170" t="s">
        <v>426</v>
      </c>
      <c r="H186" s="169" t="s">
        <v>1</v>
      </c>
      <c r="I186" s="171"/>
      <c r="L186" s="168"/>
      <c r="M186" s="172"/>
      <c r="N186" s="173"/>
      <c r="O186" s="173"/>
      <c r="P186" s="173"/>
      <c r="Q186" s="173"/>
      <c r="R186" s="173"/>
      <c r="S186" s="173"/>
      <c r="T186" s="174"/>
      <c r="AT186" s="169" t="s">
        <v>207</v>
      </c>
      <c r="AU186" s="169" t="s">
        <v>99</v>
      </c>
      <c r="AV186" s="13" t="s">
        <v>82</v>
      </c>
      <c r="AW186" s="13" t="s">
        <v>36</v>
      </c>
      <c r="AX186" s="13" t="s">
        <v>75</v>
      </c>
      <c r="AY186" s="169" t="s">
        <v>198</v>
      </c>
    </row>
    <row r="187" spans="2:65" s="12" customFormat="1" ht="11.25">
      <c r="B187" s="159"/>
      <c r="D187" s="160" t="s">
        <v>207</v>
      </c>
      <c r="E187" s="161" t="s">
        <v>1</v>
      </c>
      <c r="F187" s="162" t="s">
        <v>1133</v>
      </c>
      <c r="H187" s="163">
        <v>16.317</v>
      </c>
      <c r="I187" s="164"/>
      <c r="L187" s="159"/>
      <c r="M187" s="165"/>
      <c r="N187" s="166"/>
      <c r="O187" s="166"/>
      <c r="P187" s="166"/>
      <c r="Q187" s="166"/>
      <c r="R187" s="166"/>
      <c r="S187" s="166"/>
      <c r="T187" s="167"/>
      <c r="AT187" s="161" t="s">
        <v>207</v>
      </c>
      <c r="AU187" s="161" t="s">
        <v>99</v>
      </c>
      <c r="AV187" s="12" t="s">
        <v>84</v>
      </c>
      <c r="AW187" s="12" t="s">
        <v>36</v>
      </c>
      <c r="AX187" s="12" t="s">
        <v>75</v>
      </c>
      <c r="AY187" s="161" t="s">
        <v>198</v>
      </c>
    </row>
    <row r="188" spans="2:65" s="13" customFormat="1" ht="11.25">
      <c r="B188" s="168"/>
      <c r="D188" s="160" t="s">
        <v>207</v>
      </c>
      <c r="E188" s="169" t="s">
        <v>1</v>
      </c>
      <c r="F188" s="170" t="s">
        <v>428</v>
      </c>
      <c r="H188" s="169" t="s">
        <v>1</v>
      </c>
      <c r="I188" s="171"/>
      <c r="L188" s="168"/>
      <c r="M188" s="172"/>
      <c r="N188" s="173"/>
      <c r="O188" s="173"/>
      <c r="P188" s="173"/>
      <c r="Q188" s="173"/>
      <c r="R188" s="173"/>
      <c r="S188" s="173"/>
      <c r="T188" s="174"/>
      <c r="AT188" s="169" t="s">
        <v>207</v>
      </c>
      <c r="AU188" s="169" t="s">
        <v>99</v>
      </c>
      <c r="AV188" s="13" t="s">
        <v>82</v>
      </c>
      <c r="AW188" s="13" t="s">
        <v>36</v>
      </c>
      <c r="AX188" s="13" t="s">
        <v>75</v>
      </c>
      <c r="AY188" s="169" t="s">
        <v>198</v>
      </c>
    </row>
    <row r="189" spans="2:65" s="12" customFormat="1" ht="11.25">
      <c r="B189" s="159"/>
      <c r="D189" s="160" t="s">
        <v>207</v>
      </c>
      <c r="E189" s="161" t="s">
        <v>1</v>
      </c>
      <c r="F189" s="162" t="s">
        <v>1134</v>
      </c>
      <c r="H189" s="163">
        <v>818.57</v>
      </c>
      <c r="I189" s="164"/>
      <c r="L189" s="159"/>
      <c r="M189" s="165"/>
      <c r="N189" s="166"/>
      <c r="O189" s="166"/>
      <c r="P189" s="166"/>
      <c r="Q189" s="166"/>
      <c r="R189" s="166"/>
      <c r="S189" s="166"/>
      <c r="T189" s="167"/>
      <c r="AT189" s="161" t="s">
        <v>207</v>
      </c>
      <c r="AU189" s="161" t="s">
        <v>99</v>
      </c>
      <c r="AV189" s="12" t="s">
        <v>84</v>
      </c>
      <c r="AW189" s="12" t="s">
        <v>36</v>
      </c>
      <c r="AX189" s="12" t="s">
        <v>75</v>
      </c>
      <c r="AY189" s="161" t="s">
        <v>198</v>
      </c>
    </row>
    <row r="190" spans="2:65" s="12" customFormat="1" ht="11.25">
      <c r="B190" s="159"/>
      <c r="D190" s="160" t="s">
        <v>207</v>
      </c>
      <c r="E190" s="161" t="s">
        <v>1</v>
      </c>
      <c r="F190" s="162" t="s">
        <v>1135</v>
      </c>
      <c r="H190" s="163">
        <v>175.68</v>
      </c>
      <c r="I190" s="164"/>
      <c r="L190" s="159"/>
      <c r="M190" s="165"/>
      <c r="N190" s="166"/>
      <c r="O190" s="166"/>
      <c r="P190" s="166"/>
      <c r="Q190" s="166"/>
      <c r="R190" s="166"/>
      <c r="S190" s="166"/>
      <c r="T190" s="167"/>
      <c r="AT190" s="161" t="s">
        <v>207</v>
      </c>
      <c r="AU190" s="161" t="s">
        <v>99</v>
      </c>
      <c r="AV190" s="12" t="s">
        <v>84</v>
      </c>
      <c r="AW190" s="12" t="s">
        <v>36</v>
      </c>
      <c r="AX190" s="12" t="s">
        <v>75</v>
      </c>
      <c r="AY190" s="161" t="s">
        <v>198</v>
      </c>
    </row>
    <row r="191" spans="2:65" s="12" customFormat="1" ht="11.25">
      <c r="B191" s="159"/>
      <c r="D191" s="160" t="s">
        <v>207</v>
      </c>
      <c r="E191" s="161" t="s">
        <v>1</v>
      </c>
      <c r="F191" s="162" t="s">
        <v>1136</v>
      </c>
      <c r="H191" s="163">
        <v>54.39</v>
      </c>
      <c r="I191" s="164"/>
      <c r="L191" s="159"/>
      <c r="M191" s="165"/>
      <c r="N191" s="166"/>
      <c r="O191" s="166"/>
      <c r="P191" s="166"/>
      <c r="Q191" s="166"/>
      <c r="R191" s="166"/>
      <c r="S191" s="166"/>
      <c r="T191" s="167"/>
      <c r="AT191" s="161" t="s">
        <v>207</v>
      </c>
      <c r="AU191" s="161" t="s">
        <v>99</v>
      </c>
      <c r="AV191" s="12" t="s">
        <v>84</v>
      </c>
      <c r="AW191" s="12" t="s">
        <v>36</v>
      </c>
      <c r="AX191" s="12" t="s">
        <v>75</v>
      </c>
      <c r="AY191" s="161" t="s">
        <v>198</v>
      </c>
    </row>
    <row r="192" spans="2:65" s="14" customFormat="1" ht="11.25">
      <c r="B192" s="175"/>
      <c r="D192" s="160" t="s">
        <v>207</v>
      </c>
      <c r="E192" s="176" t="s">
        <v>1</v>
      </c>
      <c r="F192" s="177" t="s">
        <v>227</v>
      </c>
      <c r="H192" s="178">
        <v>1064.9570000000001</v>
      </c>
      <c r="I192" s="179"/>
      <c r="L192" s="175"/>
      <c r="M192" s="180"/>
      <c r="N192" s="181"/>
      <c r="O192" s="181"/>
      <c r="P192" s="181"/>
      <c r="Q192" s="181"/>
      <c r="R192" s="181"/>
      <c r="S192" s="181"/>
      <c r="T192" s="182"/>
      <c r="AT192" s="176" t="s">
        <v>207</v>
      </c>
      <c r="AU192" s="176" t="s">
        <v>99</v>
      </c>
      <c r="AV192" s="14" t="s">
        <v>103</v>
      </c>
      <c r="AW192" s="14" t="s">
        <v>36</v>
      </c>
      <c r="AX192" s="14" t="s">
        <v>82</v>
      </c>
      <c r="AY192" s="176" t="s">
        <v>198</v>
      </c>
    </row>
    <row r="193" spans="2:65" s="11" customFormat="1" ht="20.85" customHeight="1">
      <c r="B193" s="133"/>
      <c r="D193" s="134" t="s">
        <v>74</v>
      </c>
      <c r="E193" s="144" t="s">
        <v>431</v>
      </c>
      <c r="F193" s="144" t="s">
        <v>432</v>
      </c>
      <c r="I193" s="136"/>
      <c r="J193" s="145">
        <f>BK193</f>
        <v>0</v>
      </c>
      <c r="L193" s="133"/>
      <c r="M193" s="138"/>
      <c r="N193" s="139"/>
      <c r="O193" s="139"/>
      <c r="P193" s="140">
        <f>SUM(P194:P207)</f>
        <v>0</v>
      </c>
      <c r="Q193" s="139"/>
      <c r="R193" s="140">
        <f>SUM(R194:R207)</f>
        <v>0</v>
      </c>
      <c r="S193" s="139"/>
      <c r="T193" s="141">
        <f>SUM(T194:T207)</f>
        <v>0</v>
      </c>
      <c r="AR193" s="134" t="s">
        <v>82</v>
      </c>
      <c r="AT193" s="142" t="s">
        <v>74</v>
      </c>
      <c r="AU193" s="142" t="s">
        <v>84</v>
      </c>
      <c r="AY193" s="134" t="s">
        <v>198</v>
      </c>
      <c r="BK193" s="143">
        <f>SUM(BK194:BK207)</f>
        <v>0</v>
      </c>
    </row>
    <row r="194" spans="2:65" s="1" customFormat="1" ht="16.5" customHeight="1">
      <c r="B194" s="146"/>
      <c r="C194" s="147" t="s">
        <v>306</v>
      </c>
      <c r="D194" s="147" t="s">
        <v>202</v>
      </c>
      <c r="E194" s="148" t="s">
        <v>434</v>
      </c>
      <c r="F194" s="149" t="s">
        <v>435</v>
      </c>
      <c r="G194" s="150" t="s">
        <v>242</v>
      </c>
      <c r="H194" s="151">
        <v>781.5</v>
      </c>
      <c r="I194" s="152"/>
      <c r="J194" s="153">
        <f>ROUND(I194*H194,2)</f>
        <v>0</v>
      </c>
      <c r="K194" s="149" t="s">
        <v>211</v>
      </c>
      <c r="L194" s="31"/>
      <c r="M194" s="154" t="s">
        <v>1</v>
      </c>
      <c r="N194" s="155" t="s">
        <v>46</v>
      </c>
      <c r="O194" s="50"/>
      <c r="P194" s="156">
        <f>O194*H194</f>
        <v>0</v>
      </c>
      <c r="Q194" s="156">
        <v>0</v>
      </c>
      <c r="R194" s="156">
        <f>Q194*H194</f>
        <v>0</v>
      </c>
      <c r="S194" s="156">
        <v>0</v>
      </c>
      <c r="T194" s="157">
        <f>S194*H194</f>
        <v>0</v>
      </c>
      <c r="AR194" s="17" t="s">
        <v>103</v>
      </c>
      <c r="AT194" s="17" t="s">
        <v>202</v>
      </c>
      <c r="AU194" s="17" t="s">
        <v>99</v>
      </c>
      <c r="AY194" s="17" t="s">
        <v>198</v>
      </c>
      <c r="BE194" s="158">
        <f>IF(N194="základní",J194,0)</f>
        <v>0</v>
      </c>
      <c r="BF194" s="158">
        <f>IF(N194="snížená",J194,0)</f>
        <v>0</v>
      </c>
      <c r="BG194" s="158">
        <f>IF(N194="zákl. přenesená",J194,0)</f>
        <v>0</v>
      </c>
      <c r="BH194" s="158">
        <f>IF(N194="sníž. přenesená",J194,0)</f>
        <v>0</v>
      </c>
      <c r="BI194" s="158">
        <f>IF(N194="nulová",J194,0)</f>
        <v>0</v>
      </c>
      <c r="BJ194" s="17" t="s">
        <v>82</v>
      </c>
      <c r="BK194" s="158">
        <f>ROUND(I194*H194,2)</f>
        <v>0</v>
      </c>
      <c r="BL194" s="17" t="s">
        <v>103</v>
      </c>
      <c r="BM194" s="17" t="s">
        <v>436</v>
      </c>
    </row>
    <row r="195" spans="2:65" s="12" customFormat="1" ht="11.25">
      <c r="B195" s="159"/>
      <c r="D195" s="160" t="s">
        <v>207</v>
      </c>
      <c r="E195" s="161" t="s">
        <v>1</v>
      </c>
      <c r="F195" s="162" t="s">
        <v>1137</v>
      </c>
      <c r="H195" s="163">
        <v>752.5</v>
      </c>
      <c r="I195" s="164"/>
      <c r="L195" s="159"/>
      <c r="M195" s="165"/>
      <c r="N195" s="166"/>
      <c r="O195" s="166"/>
      <c r="P195" s="166"/>
      <c r="Q195" s="166"/>
      <c r="R195" s="166"/>
      <c r="S195" s="166"/>
      <c r="T195" s="167"/>
      <c r="AT195" s="161" t="s">
        <v>207</v>
      </c>
      <c r="AU195" s="161" t="s">
        <v>99</v>
      </c>
      <c r="AV195" s="12" t="s">
        <v>84</v>
      </c>
      <c r="AW195" s="12" t="s">
        <v>36</v>
      </c>
      <c r="AX195" s="12" t="s">
        <v>75</v>
      </c>
      <c r="AY195" s="161" t="s">
        <v>198</v>
      </c>
    </row>
    <row r="196" spans="2:65" s="12" customFormat="1" ht="11.25">
      <c r="B196" s="159"/>
      <c r="D196" s="160" t="s">
        <v>207</v>
      </c>
      <c r="E196" s="161" t="s">
        <v>1</v>
      </c>
      <c r="F196" s="162" t="s">
        <v>1138</v>
      </c>
      <c r="H196" s="163">
        <v>29</v>
      </c>
      <c r="I196" s="164"/>
      <c r="L196" s="159"/>
      <c r="M196" s="165"/>
      <c r="N196" s="166"/>
      <c r="O196" s="166"/>
      <c r="P196" s="166"/>
      <c r="Q196" s="166"/>
      <c r="R196" s="166"/>
      <c r="S196" s="166"/>
      <c r="T196" s="167"/>
      <c r="AT196" s="161" t="s">
        <v>207</v>
      </c>
      <c r="AU196" s="161" t="s">
        <v>99</v>
      </c>
      <c r="AV196" s="12" t="s">
        <v>84</v>
      </c>
      <c r="AW196" s="12" t="s">
        <v>36</v>
      </c>
      <c r="AX196" s="12" t="s">
        <v>75</v>
      </c>
      <c r="AY196" s="161" t="s">
        <v>198</v>
      </c>
    </row>
    <row r="197" spans="2:65" s="14" customFormat="1" ht="11.25">
      <c r="B197" s="175"/>
      <c r="D197" s="160" t="s">
        <v>207</v>
      </c>
      <c r="E197" s="176" t="s">
        <v>1</v>
      </c>
      <c r="F197" s="177" t="s">
        <v>227</v>
      </c>
      <c r="H197" s="178">
        <v>781.5</v>
      </c>
      <c r="I197" s="179"/>
      <c r="L197" s="175"/>
      <c r="M197" s="180"/>
      <c r="N197" s="181"/>
      <c r="O197" s="181"/>
      <c r="P197" s="181"/>
      <c r="Q197" s="181"/>
      <c r="R197" s="181"/>
      <c r="S197" s="181"/>
      <c r="T197" s="182"/>
      <c r="AT197" s="176" t="s">
        <v>207</v>
      </c>
      <c r="AU197" s="176" t="s">
        <v>99</v>
      </c>
      <c r="AV197" s="14" t="s">
        <v>103</v>
      </c>
      <c r="AW197" s="14" t="s">
        <v>36</v>
      </c>
      <c r="AX197" s="14" t="s">
        <v>82</v>
      </c>
      <c r="AY197" s="176" t="s">
        <v>198</v>
      </c>
    </row>
    <row r="198" spans="2:65" s="1" customFormat="1" ht="16.5" customHeight="1">
      <c r="B198" s="146"/>
      <c r="C198" s="147" t="s">
        <v>312</v>
      </c>
      <c r="D198" s="147" t="s">
        <v>202</v>
      </c>
      <c r="E198" s="148" t="s">
        <v>440</v>
      </c>
      <c r="F198" s="149" t="s">
        <v>441</v>
      </c>
      <c r="G198" s="150" t="s">
        <v>242</v>
      </c>
      <c r="H198" s="151">
        <v>1534</v>
      </c>
      <c r="I198" s="152"/>
      <c r="J198" s="153">
        <f>ROUND(I198*H198,2)</f>
        <v>0</v>
      </c>
      <c r="K198" s="149" t="s">
        <v>211</v>
      </c>
      <c r="L198" s="31"/>
      <c r="M198" s="154" t="s">
        <v>1</v>
      </c>
      <c r="N198" s="155" t="s">
        <v>46</v>
      </c>
      <c r="O198" s="50"/>
      <c r="P198" s="156">
        <f>O198*H198</f>
        <v>0</v>
      </c>
      <c r="Q198" s="156">
        <v>0</v>
      </c>
      <c r="R198" s="156">
        <f>Q198*H198</f>
        <v>0</v>
      </c>
      <c r="S198" s="156">
        <v>0</v>
      </c>
      <c r="T198" s="157">
        <f>S198*H198</f>
        <v>0</v>
      </c>
      <c r="AR198" s="17" t="s">
        <v>103</v>
      </c>
      <c r="AT198" s="17" t="s">
        <v>202</v>
      </c>
      <c r="AU198" s="17" t="s">
        <v>99</v>
      </c>
      <c r="AY198" s="17" t="s">
        <v>198</v>
      </c>
      <c r="BE198" s="158">
        <f>IF(N198="základní",J198,0)</f>
        <v>0</v>
      </c>
      <c r="BF198" s="158">
        <f>IF(N198="snížená",J198,0)</f>
        <v>0</v>
      </c>
      <c r="BG198" s="158">
        <f>IF(N198="zákl. přenesená",J198,0)</f>
        <v>0</v>
      </c>
      <c r="BH198" s="158">
        <f>IF(N198="sníž. přenesená",J198,0)</f>
        <v>0</v>
      </c>
      <c r="BI198" s="158">
        <f>IF(N198="nulová",J198,0)</f>
        <v>0</v>
      </c>
      <c r="BJ198" s="17" t="s">
        <v>82</v>
      </c>
      <c r="BK198" s="158">
        <f>ROUND(I198*H198,2)</f>
        <v>0</v>
      </c>
      <c r="BL198" s="17" t="s">
        <v>103</v>
      </c>
      <c r="BM198" s="17" t="s">
        <v>442</v>
      </c>
    </row>
    <row r="199" spans="2:65" s="12" customFormat="1" ht="11.25">
      <c r="B199" s="159"/>
      <c r="D199" s="160" t="s">
        <v>207</v>
      </c>
      <c r="E199" s="161" t="s">
        <v>1</v>
      </c>
      <c r="F199" s="162" t="s">
        <v>1139</v>
      </c>
      <c r="H199" s="163">
        <v>1505</v>
      </c>
      <c r="I199" s="164"/>
      <c r="L199" s="159"/>
      <c r="M199" s="165"/>
      <c r="N199" s="166"/>
      <c r="O199" s="166"/>
      <c r="P199" s="166"/>
      <c r="Q199" s="166"/>
      <c r="R199" s="166"/>
      <c r="S199" s="166"/>
      <c r="T199" s="167"/>
      <c r="AT199" s="161" t="s">
        <v>207</v>
      </c>
      <c r="AU199" s="161" t="s">
        <v>99</v>
      </c>
      <c r="AV199" s="12" t="s">
        <v>84</v>
      </c>
      <c r="AW199" s="12" t="s">
        <v>36</v>
      </c>
      <c r="AX199" s="12" t="s">
        <v>75</v>
      </c>
      <c r="AY199" s="161" t="s">
        <v>198</v>
      </c>
    </row>
    <row r="200" spans="2:65" s="12" customFormat="1" ht="11.25">
      <c r="B200" s="159"/>
      <c r="D200" s="160" t="s">
        <v>207</v>
      </c>
      <c r="E200" s="161" t="s">
        <v>1</v>
      </c>
      <c r="F200" s="162" t="s">
        <v>1140</v>
      </c>
      <c r="H200" s="163">
        <v>29</v>
      </c>
      <c r="I200" s="164"/>
      <c r="L200" s="159"/>
      <c r="M200" s="165"/>
      <c r="N200" s="166"/>
      <c r="O200" s="166"/>
      <c r="P200" s="166"/>
      <c r="Q200" s="166"/>
      <c r="R200" s="166"/>
      <c r="S200" s="166"/>
      <c r="T200" s="167"/>
      <c r="AT200" s="161" t="s">
        <v>207</v>
      </c>
      <c r="AU200" s="161" t="s">
        <v>99</v>
      </c>
      <c r="AV200" s="12" t="s">
        <v>84</v>
      </c>
      <c r="AW200" s="12" t="s">
        <v>36</v>
      </c>
      <c r="AX200" s="12" t="s">
        <v>75</v>
      </c>
      <c r="AY200" s="161" t="s">
        <v>198</v>
      </c>
    </row>
    <row r="201" spans="2:65" s="14" customFormat="1" ht="11.25">
      <c r="B201" s="175"/>
      <c r="D201" s="160" t="s">
        <v>207</v>
      </c>
      <c r="E201" s="176" t="s">
        <v>1</v>
      </c>
      <c r="F201" s="177" t="s">
        <v>227</v>
      </c>
      <c r="H201" s="178">
        <v>1534</v>
      </c>
      <c r="I201" s="179"/>
      <c r="L201" s="175"/>
      <c r="M201" s="180"/>
      <c r="N201" s="181"/>
      <c r="O201" s="181"/>
      <c r="P201" s="181"/>
      <c r="Q201" s="181"/>
      <c r="R201" s="181"/>
      <c r="S201" s="181"/>
      <c r="T201" s="182"/>
      <c r="AT201" s="176" t="s">
        <v>207</v>
      </c>
      <c r="AU201" s="176" t="s">
        <v>99</v>
      </c>
      <c r="AV201" s="14" t="s">
        <v>103</v>
      </c>
      <c r="AW201" s="14" t="s">
        <v>36</v>
      </c>
      <c r="AX201" s="14" t="s">
        <v>82</v>
      </c>
      <c r="AY201" s="176" t="s">
        <v>198</v>
      </c>
    </row>
    <row r="202" spans="2:65" s="1" customFormat="1" ht="16.5" customHeight="1">
      <c r="B202" s="146"/>
      <c r="C202" s="147" t="s">
        <v>317</v>
      </c>
      <c r="D202" s="147" t="s">
        <v>202</v>
      </c>
      <c r="E202" s="148" t="s">
        <v>445</v>
      </c>
      <c r="F202" s="149" t="s">
        <v>446</v>
      </c>
      <c r="G202" s="150" t="s">
        <v>242</v>
      </c>
      <c r="H202" s="151">
        <v>752.5</v>
      </c>
      <c r="I202" s="152"/>
      <c r="J202" s="153">
        <f>ROUND(I202*H202,2)</f>
        <v>0</v>
      </c>
      <c r="K202" s="149" t="s">
        <v>211</v>
      </c>
      <c r="L202" s="31"/>
      <c r="M202" s="154" t="s">
        <v>1</v>
      </c>
      <c r="N202" s="155" t="s">
        <v>46</v>
      </c>
      <c r="O202" s="50"/>
      <c r="P202" s="156">
        <f>O202*H202</f>
        <v>0</v>
      </c>
      <c r="Q202" s="156">
        <v>0</v>
      </c>
      <c r="R202" s="156">
        <f>Q202*H202</f>
        <v>0</v>
      </c>
      <c r="S202" s="156">
        <v>0</v>
      </c>
      <c r="T202" s="157">
        <f>S202*H202</f>
        <v>0</v>
      </c>
      <c r="AR202" s="17" t="s">
        <v>103</v>
      </c>
      <c r="AT202" s="17" t="s">
        <v>202</v>
      </c>
      <c r="AU202" s="17" t="s">
        <v>99</v>
      </c>
      <c r="AY202" s="17" t="s">
        <v>198</v>
      </c>
      <c r="BE202" s="158">
        <f>IF(N202="základní",J202,0)</f>
        <v>0</v>
      </c>
      <c r="BF202" s="158">
        <f>IF(N202="snížená",J202,0)</f>
        <v>0</v>
      </c>
      <c r="BG202" s="158">
        <f>IF(N202="zákl. přenesená",J202,0)</f>
        <v>0</v>
      </c>
      <c r="BH202" s="158">
        <f>IF(N202="sníž. přenesená",J202,0)</f>
        <v>0</v>
      </c>
      <c r="BI202" s="158">
        <f>IF(N202="nulová",J202,0)</f>
        <v>0</v>
      </c>
      <c r="BJ202" s="17" t="s">
        <v>82</v>
      </c>
      <c r="BK202" s="158">
        <f>ROUND(I202*H202,2)</f>
        <v>0</v>
      </c>
      <c r="BL202" s="17" t="s">
        <v>103</v>
      </c>
      <c r="BM202" s="17" t="s">
        <v>447</v>
      </c>
    </row>
    <row r="203" spans="2:65" s="12" customFormat="1" ht="11.25">
      <c r="B203" s="159"/>
      <c r="D203" s="160" t="s">
        <v>207</v>
      </c>
      <c r="E203" s="161" t="s">
        <v>1</v>
      </c>
      <c r="F203" s="162" t="s">
        <v>1141</v>
      </c>
      <c r="H203" s="163">
        <v>752.5</v>
      </c>
      <c r="I203" s="164"/>
      <c r="L203" s="159"/>
      <c r="M203" s="165"/>
      <c r="N203" s="166"/>
      <c r="O203" s="166"/>
      <c r="P203" s="166"/>
      <c r="Q203" s="166"/>
      <c r="R203" s="166"/>
      <c r="S203" s="166"/>
      <c r="T203" s="167"/>
      <c r="AT203" s="161" t="s">
        <v>207</v>
      </c>
      <c r="AU203" s="161" t="s">
        <v>99</v>
      </c>
      <c r="AV203" s="12" t="s">
        <v>84</v>
      </c>
      <c r="AW203" s="12" t="s">
        <v>36</v>
      </c>
      <c r="AX203" s="12" t="s">
        <v>82</v>
      </c>
      <c r="AY203" s="161" t="s">
        <v>198</v>
      </c>
    </row>
    <row r="204" spans="2:65" s="1" customFormat="1" ht="16.5" customHeight="1">
      <c r="B204" s="146"/>
      <c r="C204" s="147" t="s">
        <v>323</v>
      </c>
      <c r="D204" s="147" t="s">
        <v>202</v>
      </c>
      <c r="E204" s="148" t="s">
        <v>449</v>
      </c>
      <c r="F204" s="149" t="s">
        <v>450</v>
      </c>
      <c r="G204" s="150" t="s">
        <v>242</v>
      </c>
      <c r="H204" s="151">
        <v>752.5</v>
      </c>
      <c r="I204" s="152"/>
      <c r="J204" s="153">
        <f>ROUND(I204*H204,2)</f>
        <v>0</v>
      </c>
      <c r="K204" s="149" t="s">
        <v>211</v>
      </c>
      <c r="L204" s="31"/>
      <c r="M204" s="154" t="s">
        <v>1</v>
      </c>
      <c r="N204" s="155" t="s">
        <v>46</v>
      </c>
      <c r="O204" s="50"/>
      <c r="P204" s="156">
        <f>O204*H204</f>
        <v>0</v>
      </c>
      <c r="Q204" s="156">
        <v>0</v>
      </c>
      <c r="R204" s="156">
        <f>Q204*H204</f>
        <v>0</v>
      </c>
      <c r="S204" s="156">
        <v>0</v>
      </c>
      <c r="T204" s="157">
        <f>S204*H204</f>
        <v>0</v>
      </c>
      <c r="AR204" s="17" t="s">
        <v>103</v>
      </c>
      <c r="AT204" s="17" t="s">
        <v>202</v>
      </c>
      <c r="AU204" s="17" t="s">
        <v>99</v>
      </c>
      <c r="AY204" s="17" t="s">
        <v>198</v>
      </c>
      <c r="BE204" s="158">
        <f>IF(N204="základní",J204,0)</f>
        <v>0</v>
      </c>
      <c r="BF204" s="158">
        <f>IF(N204="snížená",J204,0)</f>
        <v>0</v>
      </c>
      <c r="BG204" s="158">
        <f>IF(N204="zákl. přenesená",J204,0)</f>
        <v>0</v>
      </c>
      <c r="BH204" s="158">
        <f>IF(N204="sníž. přenesená",J204,0)</f>
        <v>0</v>
      </c>
      <c r="BI204" s="158">
        <f>IF(N204="nulová",J204,0)</f>
        <v>0</v>
      </c>
      <c r="BJ204" s="17" t="s">
        <v>82</v>
      </c>
      <c r="BK204" s="158">
        <f>ROUND(I204*H204,2)</f>
        <v>0</v>
      </c>
      <c r="BL204" s="17" t="s">
        <v>103</v>
      </c>
      <c r="BM204" s="17" t="s">
        <v>451</v>
      </c>
    </row>
    <row r="205" spans="2:65" s="12" customFormat="1" ht="11.25">
      <c r="B205" s="159"/>
      <c r="D205" s="160" t="s">
        <v>207</v>
      </c>
      <c r="E205" s="161" t="s">
        <v>1</v>
      </c>
      <c r="F205" s="162" t="s">
        <v>1141</v>
      </c>
      <c r="H205" s="163">
        <v>752.5</v>
      </c>
      <c r="I205" s="164"/>
      <c r="L205" s="159"/>
      <c r="M205" s="165"/>
      <c r="N205" s="166"/>
      <c r="O205" s="166"/>
      <c r="P205" s="166"/>
      <c r="Q205" s="166"/>
      <c r="R205" s="166"/>
      <c r="S205" s="166"/>
      <c r="T205" s="167"/>
      <c r="AT205" s="161" t="s">
        <v>207</v>
      </c>
      <c r="AU205" s="161" t="s">
        <v>99</v>
      </c>
      <c r="AV205" s="12" t="s">
        <v>84</v>
      </c>
      <c r="AW205" s="12" t="s">
        <v>36</v>
      </c>
      <c r="AX205" s="12" t="s">
        <v>82</v>
      </c>
      <c r="AY205" s="161" t="s">
        <v>198</v>
      </c>
    </row>
    <row r="206" spans="2:65" s="1" customFormat="1" ht="16.5" customHeight="1">
      <c r="B206" s="146"/>
      <c r="C206" s="147" t="s">
        <v>7</v>
      </c>
      <c r="D206" s="147" t="s">
        <v>202</v>
      </c>
      <c r="E206" s="148" t="s">
        <v>453</v>
      </c>
      <c r="F206" s="149" t="s">
        <v>454</v>
      </c>
      <c r="G206" s="150" t="s">
        <v>242</v>
      </c>
      <c r="H206" s="151">
        <v>752.5</v>
      </c>
      <c r="I206" s="152"/>
      <c r="J206" s="153">
        <f>ROUND(I206*H206,2)</f>
        <v>0</v>
      </c>
      <c r="K206" s="149" t="s">
        <v>211</v>
      </c>
      <c r="L206" s="31"/>
      <c r="M206" s="154" t="s">
        <v>1</v>
      </c>
      <c r="N206" s="155" t="s">
        <v>46</v>
      </c>
      <c r="O206" s="50"/>
      <c r="P206" s="156">
        <f>O206*H206</f>
        <v>0</v>
      </c>
      <c r="Q206" s="156">
        <v>0</v>
      </c>
      <c r="R206" s="156">
        <f>Q206*H206</f>
        <v>0</v>
      </c>
      <c r="S206" s="156">
        <v>0</v>
      </c>
      <c r="T206" s="157">
        <f>S206*H206</f>
        <v>0</v>
      </c>
      <c r="AR206" s="17" t="s">
        <v>103</v>
      </c>
      <c r="AT206" s="17" t="s">
        <v>202</v>
      </c>
      <c r="AU206" s="17" t="s">
        <v>99</v>
      </c>
      <c r="AY206" s="17" t="s">
        <v>198</v>
      </c>
      <c r="BE206" s="158">
        <f>IF(N206="základní",J206,0)</f>
        <v>0</v>
      </c>
      <c r="BF206" s="158">
        <f>IF(N206="snížená",J206,0)</f>
        <v>0</v>
      </c>
      <c r="BG206" s="158">
        <f>IF(N206="zákl. přenesená",J206,0)</f>
        <v>0</v>
      </c>
      <c r="BH206" s="158">
        <f>IF(N206="sníž. přenesená",J206,0)</f>
        <v>0</v>
      </c>
      <c r="BI206" s="158">
        <f>IF(N206="nulová",J206,0)</f>
        <v>0</v>
      </c>
      <c r="BJ206" s="17" t="s">
        <v>82</v>
      </c>
      <c r="BK206" s="158">
        <f>ROUND(I206*H206,2)</f>
        <v>0</v>
      </c>
      <c r="BL206" s="17" t="s">
        <v>103</v>
      </c>
      <c r="BM206" s="17" t="s">
        <v>455</v>
      </c>
    </row>
    <row r="207" spans="2:65" s="12" customFormat="1" ht="11.25">
      <c r="B207" s="159"/>
      <c r="D207" s="160" t="s">
        <v>207</v>
      </c>
      <c r="E207" s="161" t="s">
        <v>1</v>
      </c>
      <c r="F207" s="162" t="s">
        <v>1141</v>
      </c>
      <c r="H207" s="163">
        <v>752.5</v>
      </c>
      <c r="I207" s="164"/>
      <c r="L207" s="159"/>
      <c r="M207" s="165"/>
      <c r="N207" s="166"/>
      <c r="O207" s="166"/>
      <c r="P207" s="166"/>
      <c r="Q207" s="166"/>
      <c r="R207" s="166"/>
      <c r="S207" s="166"/>
      <c r="T207" s="167"/>
      <c r="AT207" s="161" t="s">
        <v>207</v>
      </c>
      <c r="AU207" s="161" t="s">
        <v>99</v>
      </c>
      <c r="AV207" s="12" t="s">
        <v>84</v>
      </c>
      <c r="AW207" s="12" t="s">
        <v>36</v>
      </c>
      <c r="AX207" s="12" t="s">
        <v>82</v>
      </c>
      <c r="AY207" s="161" t="s">
        <v>198</v>
      </c>
    </row>
    <row r="208" spans="2:65" s="11" customFormat="1" ht="20.85" customHeight="1">
      <c r="B208" s="133"/>
      <c r="D208" s="134" t="s">
        <v>74</v>
      </c>
      <c r="E208" s="144" t="s">
        <v>456</v>
      </c>
      <c r="F208" s="144" t="s">
        <v>457</v>
      </c>
      <c r="I208" s="136"/>
      <c r="J208" s="145">
        <f>BK208</f>
        <v>0</v>
      </c>
      <c r="L208" s="133"/>
      <c r="M208" s="138"/>
      <c r="N208" s="139"/>
      <c r="O208" s="139"/>
      <c r="P208" s="140">
        <f>SUM(P209:P228)</f>
        <v>0</v>
      </c>
      <c r="Q208" s="139"/>
      <c r="R208" s="140">
        <f>SUM(R209:R228)</f>
        <v>45.214525000000009</v>
      </c>
      <c r="S208" s="139"/>
      <c r="T208" s="141">
        <f>SUM(T209:T228)</f>
        <v>0</v>
      </c>
      <c r="AR208" s="134" t="s">
        <v>82</v>
      </c>
      <c r="AT208" s="142" t="s">
        <v>74</v>
      </c>
      <c r="AU208" s="142" t="s">
        <v>84</v>
      </c>
      <c r="AY208" s="134" t="s">
        <v>198</v>
      </c>
      <c r="BK208" s="143">
        <f>SUM(BK209:BK228)</f>
        <v>0</v>
      </c>
    </row>
    <row r="209" spans="2:65" s="1" customFormat="1" ht="16.5" customHeight="1">
      <c r="B209" s="146"/>
      <c r="C209" s="147" t="s">
        <v>338</v>
      </c>
      <c r="D209" s="147" t="s">
        <v>202</v>
      </c>
      <c r="E209" s="148" t="s">
        <v>459</v>
      </c>
      <c r="F209" s="149" t="s">
        <v>460</v>
      </c>
      <c r="G209" s="150" t="s">
        <v>242</v>
      </c>
      <c r="H209" s="151">
        <v>158</v>
      </c>
      <c r="I209" s="152"/>
      <c r="J209" s="153">
        <f>ROUND(I209*H209,2)</f>
        <v>0</v>
      </c>
      <c r="K209" s="149" t="s">
        <v>211</v>
      </c>
      <c r="L209" s="31"/>
      <c r="M209" s="154" t="s">
        <v>1</v>
      </c>
      <c r="N209" s="155" t="s">
        <v>46</v>
      </c>
      <c r="O209" s="50"/>
      <c r="P209" s="156">
        <f>O209*H209</f>
        <v>0</v>
      </c>
      <c r="Q209" s="156">
        <v>0.10362</v>
      </c>
      <c r="R209" s="156">
        <f>Q209*H209</f>
        <v>16.371960000000001</v>
      </c>
      <c r="S209" s="156">
        <v>0</v>
      </c>
      <c r="T209" s="157">
        <f>S209*H209</f>
        <v>0</v>
      </c>
      <c r="AR209" s="17" t="s">
        <v>103</v>
      </c>
      <c r="AT209" s="17" t="s">
        <v>202</v>
      </c>
      <c r="AU209" s="17" t="s">
        <v>99</v>
      </c>
      <c r="AY209" s="17" t="s">
        <v>198</v>
      </c>
      <c r="BE209" s="158">
        <f>IF(N209="základní",J209,0)</f>
        <v>0</v>
      </c>
      <c r="BF209" s="158">
        <f>IF(N209="snížená",J209,0)</f>
        <v>0</v>
      </c>
      <c r="BG209" s="158">
        <f>IF(N209="zákl. přenesená",J209,0)</f>
        <v>0</v>
      </c>
      <c r="BH209" s="158">
        <f>IF(N209="sníž. přenesená",J209,0)</f>
        <v>0</v>
      </c>
      <c r="BI209" s="158">
        <f>IF(N209="nulová",J209,0)</f>
        <v>0</v>
      </c>
      <c r="BJ209" s="17" t="s">
        <v>82</v>
      </c>
      <c r="BK209" s="158">
        <f>ROUND(I209*H209,2)</f>
        <v>0</v>
      </c>
      <c r="BL209" s="17" t="s">
        <v>103</v>
      </c>
      <c r="BM209" s="17" t="s">
        <v>461</v>
      </c>
    </row>
    <row r="210" spans="2:65" s="12" customFormat="1" ht="22.5">
      <c r="B210" s="159"/>
      <c r="D210" s="160" t="s">
        <v>207</v>
      </c>
      <c r="E210" s="161" t="s">
        <v>1</v>
      </c>
      <c r="F210" s="162" t="s">
        <v>1142</v>
      </c>
      <c r="H210" s="163">
        <v>158</v>
      </c>
      <c r="I210" s="164"/>
      <c r="L210" s="159"/>
      <c r="M210" s="165"/>
      <c r="N210" s="166"/>
      <c r="O210" s="166"/>
      <c r="P210" s="166"/>
      <c r="Q210" s="166"/>
      <c r="R210" s="166"/>
      <c r="S210" s="166"/>
      <c r="T210" s="167"/>
      <c r="AT210" s="161" t="s">
        <v>207</v>
      </c>
      <c r="AU210" s="161" t="s">
        <v>99</v>
      </c>
      <c r="AV210" s="12" t="s">
        <v>84</v>
      </c>
      <c r="AW210" s="12" t="s">
        <v>36</v>
      </c>
      <c r="AX210" s="12" t="s">
        <v>82</v>
      </c>
      <c r="AY210" s="161" t="s">
        <v>198</v>
      </c>
    </row>
    <row r="211" spans="2:65" s="1" customFormat="1" ht="16.5" customHeight="1">
      <c r="B211" s="146"/>
      <c r="C211" s="191" t="s">
        <v>347</v>
      </c>
      <c r="D211" s="191" t="s">
        <v>329</v>
      </c>
      <c r="E211" s="192" t="s">
        <v>464</v>
      </c>
      <c r="F211" s="193" t="s">
        <v>465</v>
      </c>
      <c r="G211" s="194" t="s">
        <v>242</v>
      </c>
      <c r="H211" s="195">
        <v>155.244</v>
      </c>
      <c r="I211" s="196"/>
      <c r="J211" s="197">
        <f>ROUND(I211*H211,2)</f>
        <v>0</v>
      </c>
      <c r="K211" s="193" t="s">
        <v>211</v>
      </c>
      <c r="L211" s="198"/>
      <c r="M211" s="199" t="s">
        <v>1</v>
      </c>
      <c r="N211" s="200" t="s">
        <v>46</v>
      </c>
      <c r="O211" s="50"/>
      <c r="P211" s="156">
        <f>O211*H211</f>
        <v>0</v>
      </c>
      <c r="Q211" s="156">
        <v>0.17599999999999999</v>
      </c>
      <c r="R211" s="156">
        <f>Q211*H211</f>
        <v>27.322944</v>
      </c>
      <c r="S211" s="156">
        <v>0</v>
      </c>
      <c r="T211" s="157">
        <f>S211*H211</f>
        <v>0</v>
      </c>
      <c r="AR211" s="17" t="s">
        <v>250</v>
      </c>
      <c r="AT211" s="17" t="s">
        <v>329</v>
      </c>
      <c r="AU211" s="17" t="s">
        <v>99</v>
      </c>
      <c r="AY211" s="17" t="s">
        <v>198</v>
      </c>
      <c r="BE211" s="158">
        <f>IF(N211="základní",J211,0)</f>
        <v>0</v>
      </c>
      <c r="BF211" s="158">
        <f>IF(N211="snížená",J211,0)</f>
        <v>0</v>
      </c>
      <c r="BG211" s="158">
        <f>IF(N211="zákl. přenesená",J211,0)</f>
        <v>0</v>
      </c>
      <c r="BH211" s="158">
        <f>IF(N211="sníž. přenesená",J211,0)</f>
        <v>0</v>
      </c>
      <c r="BI211" s="158">
        <f>IF(N211="nulová",J211,0)</f>
        <v>0</v>
      </c>
      <c r="BJ211" s="17" t="s">
        <v>82</v>
      </c>
      <c r="BK211" s="158">
        <f>ROUND(I211*H211,2)</f>
        <v>0</v>
      </c>
      <c r="BL211" s="17" t="s">
        <v>103</v>
      </c>
      <c r="BM211" s="17" t="s">
        <v>466</v>
      </c>
    </row>
    <row r="212" spans="2:65" s="12" customFormat="1" ht="22.5">
      <c r="B212" s="159"/>
      <c r="D212" s="160" t="s">
        <v>207</v>
      </c>
      <c r="E212" s="161" t="s">
        <v>1</v>
      </c>
      <c r="F212" s="162" t="s">
        <v>1142</v>
      </c>
      <c r="H212" s="163">
        <v>158</v>
      </c>
      <c r="I212" s="164"/>
      <c r="L212" s="159"/>
      <c r="M212" s="165"/>
      <c r="N212" s="166"/>
      <c r="O212" s="166"/>
      <c r="P212" s="166"/>
      <c r="Q212" s="166"/>
      <c r="R212" s="166"/>
      <c r="S212" s="166"/>
      <c r="T212" s="167"/>
      <c r="AT212" s="161" t="s">
        <v>207</v>
      </c>
      <c r="AU212" s="161" t="s">
        <v>99</v>
      </c>
      <c r="AV212" s="12" t="s">
        <v>84</v>
      </c>
      <c r="AW212" s="12" t="s">
        <v>36</v>
      </c>
      <c r="AX212" s="12" t="s">
        <v>75</v>
      </c>
      <c r="AY212" s="161" t="s">
        <v>198</v>
      </c>
    </row>
    <row r="213" spans="2:65" s="12" customFormat="1" ht="11.25">
      <c r="B213" s="159"/>
      <c r="D213" s="160" t="s">
        <v>207</v>
      </c>
      <c r="E213" s="161" t="s">
        <v>1</v>
      </c>
      <c r="F213" s="162" t="s">
        <v>1143</v>
      </c>
      <c r="H213" s="163">
        <v>-5.8</v>
      </c>
      <c r="I213" s="164"/>
      <c r="L213" s="159"/>
      <c r="M213" s="165"/>
      <c r="N213" s="166"/>
      <c r="O213" s="166"/>
      <c r="P213" s="166"/>
      <c r="Q213" s="166"/>
      <c r="R213" s="166"/>
      <c r="S213" s="166"/>
      <c r="T213" s="167"/>
      <c r="AT213" s="161" t="s">
        <v>207</v>
      </c>
      <c r="AU213" s="161" t="s">
        <v>99</v>
      </c>
      <c r="AV213" s="12" t="s">
        <v>84</v>
      </c>
      <c r="AW213" s="12" t="s">
        <v>36</v>
      </c>
      <c r="AX213" s="12" t="s">
        <v>75</v>
      </c>
      <c r="AY213" s="161" t="s">
        <v>198</v>
      </c>
    </row>
    <row r="214" spans="2:65" s="15" customFormat="1" ht="11.25">
      <c r="B214" s="183"/>
      <c r="D214" s="160" t="s">
        <v>207</v>
      </c>
      <c r="E214" s="184" t="s">
        <v>1</v>
      </c>
      <c r="F214" s="185" t="s">
        <v>258</v>
      </c>
      <c r="H214" s="186">
        <v>152.19999999999999</v>
      </c>
      <c r="I214" s="187"/>
      <c r="L214" s="183"/>
      <c r="M214" s="188"/>
      <c r="N214" s="189"/>
      <c r="O214" s="189"/>
      <c r="P214" s="189"/>
      <c r="Q214" s="189"/>
      <c r="R214" s="189"/>
      <c r="S214" s="189"/>
      <c r="T214" s="190"/>
      <c r="AT214" s="184" t="s">
        <v>207</v>
      </c>
      <c r="AU214" s="184" t="s">
        <v>99</v>
      </c>
      <c r="AV214" s="15" t="s">
        <v>99</v>
      </c>
      <c r="AW214" s="15" t="s">
        <v>36</v>
      </c>
      <c r="AX214" s="15" t="s">
        <v>75</v>
      </c>
      <c r="AY214" s="184" t="s">
        <v>198</v>
      </c>
    </row>
    <row r="215" spans="2:65" s="12" customFormat="1" ht="11.25">
      <c r="B215" s="159"/>
      <c r="D215" s="160" t="s">
        <v>207</v>
      </c>
      <c r="E215" s="161" t="s">
        <v>1</v>
      </c>
      <c r="F215" s="162" t="s">
        <v>1144</v>
      </c>
      <c r="H215" s="163">
        <v>3.044</v>
      </c>
      <c r="I215" s="164"/>
      <c r="L215" s="159"/>
      <c r="M215" s="165"/>
      <c r="N215" s="166"/>
      <c r="O215" s="166"/>
      <c r="P215" s="166"/>
      <c r="Q215" s="166"/>
      <c r="R215" s="166"/>
      <c r="S215" s="166"/>
      <c r="T215" s="167"/>
      <c r="AT215" s="161" t="s">
        <v>207</v>
      </c>
      <c r="AU215" s="161" t="s">
        <v>99</v>
      </c>
      <c r="AV215" s="12" t="s">
        <v>84</v>
      </c>
      <c r="AW215" s="12" t="s">
        <v>36</v>
      </c>
      <c r="AX215" s="12" t="s">
        <v>75</v>
      </c>
      <c r="AY215" s="161" t="s">
        <v>198</v>
      </c>
    </row>
    <row r="216" spans="2:65" s="14" customFormat="1" ht="11.25">
      <c r="B216" s="175"/>
      <c r="D216" s="160" t="s">
        <v>207</v>
      </c>
      <c r="E216" s="176" t="s">
        <v>1</v>
      </c>
      <c r="F216" s="177" t="s">
        <v>227</v>
      </c>
      <c r="H216" s="178">
        <v>155.244</v>
      </c>
      <c r="I216" s="179"/>
      <c r="L216" s="175"/>
      <c r="M216" s="180"/>
      <c r="N216" s="181"/>
      <c r="O216" s="181"/>
      <c r="P216" s="181"/>
      <c r="Q216" s="181"/>
      <c r="R216" s="181"/>
      <c r="S216" s="181"/>
      <c r="T216" s="182"/>
      <c r="AT216" s="176" t="s">
        <v>207</v>
      </c>
      <c r="AU216" s="176" t="s">
        <v>99</v>
      </c>
      <c r="AV216" s="14" t="s">
        <v>103</v>
      </c>
      <c r="AW216" s="14" t="s">
        <v>36</v>
      </c>
      <c r="AX216" s="14" t="s">
        <v>82</v>
      </c>
      <c r="AY216" s="176" t="s">
        <v>198</v>
      </c>
    </row>
    <row r="217" spans="2:65" s="1" customFormat="1" ht="16.5" customHeight="1">
      <c r="B217" s="146"/>
      <c r="C217" s="147" t="s">
        <v>352</v>
      </c>
      <c r="D217" s="147" t="s">
        <v>202</v>
      </c>
      <c r="E217" s="148" t="s">
        <v>1145</v>
      </c>
      <c r="F217" s="149" t="s">
        <v>1146</v>
      </c>
      <c r="G217" s="150" t="s">
        <v>242</v>
      </c>
      <c r="H217" s="151">
        <v>5.8</v>
      </c>
      <c r="I217" s="152"/>
      <c r="J217" s="153">
        <f>ROUND(I217*H217,2)</f>
        <v>0</v>
      </c>
      <c r="K217" s="149" t="s">
        <v>211</v>
      </c>
      <c r="L217" s="31"/>
      <c r="M217" s="154" t="s">
        <v>1</v>
      </c>
      <c r="N217" s="155" t="s">
        <v>46</v>
      </c>
      <c r="O217" s="50"/>
      <c r="P217" s="156">
        <f>O217*H217</f>
        <v>0</v>
      </c>
      <c r="Q217" s="156">
        <v>0</v>
      </c>
      <c r="R217" s="156">
        <f>Q217*H217</f>
        <v>0</v>
      </c>
      <c r="S217" s="156">
        <v>0</v>
      </c>
      <c r="T217" s="157">
        <f>S217*H217</f>
        <v>0</v>
      </c>
      <c r="AR217" s="17" t="s">
        <v>103</v>
      </c>
      <c r="AT217" s="17" t="s">
        <v>202</v>
      </c>
      <c r="AU217" s="17" t="s">
        <v>99</v>
      </c>
      <c r="AY217" s="17" t="s">
        <v>198</v>
      </c>
      <c r="BE217" s="158">
        <f>IF(N217="základní",J217,0)</f>
        <v>0</v>
      </c>
      <c r="BF217" s="158">
        <f>IF(N217="snížená",J217,0)</f>
        <v>0</v>
      </c>
      <c r="BG217" s="158">
        <f>IF(N217="zákl. přenesená",J217,0)</f>
        <v>0</v>
      </c>
      <c r="BH217" s="158">
        <f>IF(N217="sníž. přenesená",J217,0)</f>
        <v>0</v>
      </c>
      <c r="BI217" s="158">
        <f>IF(N217="nulová",J217,0)</f>
        <v>0</v>
      </c>
      <c r="BJ217" s="17" t="s">
        <v>82</v>
      </c>
      <c r="BK217" s="158">
        <f>ROUND(I217*H217,2)</f>
        <v>0</v>
      </c>
      <c r="BL217" s="17" t="s">
        <v>103</v>
      </c>
      <c r="BM217" s="17" t="s">
        <v>1147</v>
      </c>
    </row>
    <row r="218" spans="2:65" s="12" customFormat="1" ht="11.25">
      <c r="B218" s="159"/>
      <c r="D218" s="160" t="s">
        <v>207</v>
      </c>
      <c r="E218" s="161" t="s">
        <v>1</v>
      </c>
      <c r="F218" s="162" t="s">
        <v>1148</v>
      </c>
      <c r="H218" s="163">
        <v>5.8</v>
      </c>
      <c r="I218" s="164"/>
      <c r="L218" s="159"/>
      <c r="M218" s="165"/>
      <c r="N218" s="166"/>
      <c r="O218" s="166"/>
      <c r="P218" s="166"/>
      <c r="Q218" s="166"/>
      <c r="R218" s="166"/>
      <c r="S218" s="166"/>
      <c r="T218" s="167"/>
      <c r="AT218" s="161" t="s">
        <v>207</v>
      </c>
      <c r="AU218" s="161" t="s">
        <v>99</v>
      </c>
      <c r="AV218" s="12" t="s">
        <v>84</v>
      </c>
      <c r="AW218" s="12" t="s">
        <v>36</v>
      </c>
      <c r="AX218" s="12" t="s">
        <v>82</v>
      </c>
      <c r="AY218" s="161" t="s">
        <v>198</v>
      </c>
    </row>
    <row r="219" spans="2:65" s="1" customFormat="1" ht="16.5" customHeight="1">
      <c r="B219" s="146"/>
      <c r="C219" s="191" t="s">
        <v>357</v>
      </c>
      <c r="D219" s="191" t="s">
        <v>329</v>
      </c>
      <c r="E219" s="192" t="s">
        <v>1149</v>
      </c>
      <c r="F219" s="193" t="s">
        <v>1150</v>
      </c>
      <c r="G219" s="194" t="s">
        <v>242</v>
      </c>
      <c r="H219" s="195">
        <v>5.9160000000000004</v>
      </c>
      <c r="I219" s="196"/>
      <c r="J219" s="197">
        <f>ROUND(I219*H219,2)</f>
        <v>0</v>
      </c>
      <c r="K219" s="193" t="s">
        <v>1</v>
      </c>
      <c r="L219" s="198"/>
      <c r="M219" s="199" t="s">
        <v>1</v>
      </c>
      <c r="N219" s="200" t="s">
        <v>46</v>
      </c>
      <c r="O219" s="50"/>
      <c r="P219" s="156">
        <f>O219*H219</f>
        <v>0</v>
      </c>
      <c r="Q219" s="156">
        <v>0.13100000000000001</v>
      </c>
      <c r="R219" s="156">
        <f>Q219*H219</f>
        <v>0.77499600000000013</v>
      </c>
      <c r="S219" s="156">
        <v>0</v>
      </c>
      <c r="T219" s="157">
        <f>S219*H219</f>
        <v>0</v>
      </c>
      <c r="AR219" s="17" t="s">
        <v>250</v>
      </c>
      <c r="AT219" s="17" t="s">
        <v>329</v>
      </c>
      <c r="AU219" s="17" t="s">
        <v>99</v>
      </c>
      <c r="AY219" s="17" t="s">
        <v>198</v>
      </c>
      <c r="BE219" s="158">
        <f>IF(N219="základní",J219,0)</f>
        <v>0</v>
      </c>
      <c r="BF219" s="158">
        <f>IF(N219="snížená",J219,0)</f>
        <v>0</v>
      </c>
      <c r="BG219" s="158">
        <f>IF(N219="zákl. přenesená",J219,0)</f>
        <v>0</v>
      </c>
      <c r="BH219" s="158">
        <f>IF(N219="sníž. přenesená",J219,0)</f>
        <v>0</v>
      </c>
      <c r="BI219" s="158">
        <f>IF(N219="nulová",J219,0)</f>
        <v>0</v>
      </c>
      <c r="BJ219" s="17" t="s">
        <v>82</v>
      </c>
      <c r="BK219" s="158">
        <f>ROUND(I219*H219,2)</f>
        <v>0</v>
      </c>
      <c r="BL219" s="17" t="s">
        <v>103</v>
      </c>
      <c r="BM219" s="17" t="s">
        <v>1151</v>
      </c>
    </row>
    <row r="220" spans="2:65" s="12" customFormat="1" ht="11.25">
      <c r="B220" s="159"/>
      <c r="D220" s="160" t="s">
        <v>207</v>
      </c>
      <c r="E220" s="161" t="s">
        <v>1</v>
      </c>
      <c r="F220" s="162" t="s">
        <v>1152</v>
      </c>
      <c r="H220" s="163">
        <v>5.8</v>
      </c>
      <c r="I220" s="164"/>
      <c r="L220" s="159"/>
      <c r="M220" s="165"/>
      <c r="N220" s="166"/>
      <c r="O220" s="166"/>
      <c r="P220" s="166"/>
      <c r="Q220" s="166"/>
      <c r="R220" s="166"/>
      <c r="S220" s="166"/>
      <c r="T220" s="167"/>
      <c r="AT220" s="161" t="s">
        <v>207</v>
      </c>
      <c r="AU220" s="161" t="s">
        <v>99</v>
      </c>
      <c r="AV220" s="12" t="s">
        <v>84</v>
      </c>
      <c r="AW220" s="12" t="s">
        <v>36</v>
      </c>
      <c r="AX220" s="12" t="s">
        <v>75</v>
      </c>
      <c r="AY220" s="161" t="s">
        <v>198</v>
      </c>
    </row>
    <row r="221" spans="2:65" s="12" customFormat="1" ht="11.25">
      <c r="B221" s="159"/>
      <c r="D221" s="160" t="s">
        <v>207</v>
      </c>
      <c r="E221" s="161" t="s">
        <v>1</v>
      </c>
      <c r="F221" s="162" t="s">
        <v>1153</v>
      </c>
      <c r="H221" s="163">
        <v>0.11600000000000001</v>
      </c>
      <c r="I221" s="164"/>
      <c r="L221" s="159"/>
      <c r="M221" s="165"/>
      <c r="N221" s="166"/>
      <c r="O221" s="166"/>
      <c r="P221" s="166"/>
      <c r="Q221" s="166"/>
      <c r="R221" s="166"/>
      <c r="S221" s="166"/>
      <c r="T221" s="167"/>
      <c r="AT221" s="161" t="s">
        <v>207</v>
      </c>
      <c r="AU221" s="161" t="s">
        <v>99</v>
      </c>
      <c r="AV221" s="12" t="s">
        <v>84</v>
      </c>
      <c r="AW221" s="12" t="s">
        <v>36</v>
      </c>
      <c r="AX221" s="12" t="s">
        <v>75</v>
      </c>
      <c r="AY221" s="161" t="s">
        <v>198</v>
      </c>
    </row>
    <row r="222" spans="2:65" s="14" customFormat="1" ht="11.25">
      <c r="B222" s="175"/>
      <c r="D222" s="160" t="s">
        <v>207</v>
      </c>
      <c r="E222" s="176" t="s">
        <v>1</v>
      </c>
      <c r="F222" s="177" t="s">
        <v>227</v>
      </c>
      <c r="H222" s="178">
        <v>5.9160000000000004</v>
      </c>
      <c r="I222" s="179"/>
      <c r="L222" s="175"/>
      <c r="M222" s="180"/>
      <c r="N222" s="181"/>
      <c r="O222" s="181"/>
      <c r="P222" s="181"/>
      <c r="Q222" s="181"/>
      <c r="R222" s="181"/>
      <c r="S222" s="181"/>
      <c r="T222" s="182"/>
      <c r="AT222" s="176" t="s">
        <v>207</v>
      </c>
      <c r="AU222" s="176" t="s">
        <v>99</v>
      </c>
      <c r="AV222" s="14" t="s">
        <v>103</v>
      </c>
      <c r="AW222" s="14" t="s">
        <v>36</v>
      </c>
      <c r="AX222" s="14" t="s">
        <v>82</v>
      </c>
      <c r="AY222" s="176" t="s">
        <v>198</v>
      </c>
    </row>
    <row r="223" spans="2:65" s="1" customFormat="1" ht="16.5" customHeight="1">
      <c r="B223" s="146"/>
      <c r="C223" s="147" t="s">
        <v>361</v>
      </c>
      <c r="D223" s="147" t="s">
        <v>202</v>
      </c>
      <c r="E223" s="148" t="s">
        <v>1154</v>
      </c>
      <c r="F223" s="149" t="s">
        <v>1155</v>
      </c>
      <c r="G223" s="150" t="s">
        <v>242</v>
      </c>
      <c r="H223" s="151">
        <v>3.5</v>
      </c>
      <c r="I223" s="152"/>
      <c r="J223" s="153">
        <f>ROUND(I223*H223,2)</f>
        <v>0</v>
      </c>
      <c r="K223" s="149" t="s">
        <v>211</v>
      </c>
      <c r="L223" s="31"/>
      <c r="M223" s="154" t="s">
        <v>1</v>
      </c>
      <c r="N223" s="155" t="s">
        <v>46</v>
      </c>
      <c r="O223" s="50"/>
      <c r="P223" s="156">
        <f>O223*H223</f>
        <v>0</v>
      </c>
      <c r="Q223" s="156">
        <v>9.8000000000000004E-2</v>
      </c>
      <c r="R223" s="156">
        <f>Q223*H223</f>
        <v>0.34300000000000003</v>
      </c>
      <c r="S223" s="156">
        <v>0</v>
      </c>
      <c r="T223" s="157">
        <f>S223*H223</f>
        <v>0</v>
      </c>
      <c r="AR223" s="17" t="s">
        <v>103</v>
      </c>
      <c r="AT223" s="17" t="s">
        <v>202</v>
      </c>
      <c r="AU223" s="17" t="s">
        <v>99</v>
      </c>
      <c r="AY223" s="17" t="s">
        <v>198</v>
      </c>
      <c r="BE223" s="158">
        <f>IF(N223="základní",J223,0)</f>
        <v>0</v>
      </c>
      <c r="BF223" s="158">
        <f>IF(N223="snížená",J223,0)</f>
        <v>0</v>
      </c>
      <c r="BG223" s="158">
        <f>IF(N223="zákl. přenesená",J223,0)</f>
        <v>0</v>
      </c>
      <c r="BH223" s="158">
        <f>IF(N223="sníž. přenesená",J223,0)</f>
        <v>0</v>
      </c>
      <c r="BI223" s="158">
        <f>IF(N223="nulová",J223,0)</f>
        <v>0</v>
      </c>
      <c r="BJ223" s="17" t="s">
        <v>82</v>
      </c>
      <c r="BK223" s="158">
        <f>ROUND(I223*H223,2)</f>
        <v>0</v>
      </c>
      <c r="BL223" s="17" t="s">
        <v>103</v>
      </c>
      <c r="BM223" s="17" t="s">
        <v>1156</v>
      </c>
    </row>
    <row r="224" spans="2:65" s="12" customFormat="1" ht="11.25">
      <c r="B224" s="159"/>
      <c r="D224" s="160" t="s">
        <v>207</v>
      </c>
      <c r="E224" s="161" t="s">
        <v>1</v>
      </c>
      <c r="F224" s="162" t="s">
        <v>1157</v>
      </c>
      <c r="H224" s="163">
        <v>3.5</v>
      </c>
      <c r="I224" s="164"/>
      <c r="L224" s="159"/>
      <c r="M224" s="165"/>
      <c r="N224" s="166"/>
      <c r="O224" s="166"/>
      <c r="P224" s="166"/>
      <c r="Q224" s="166"/>
      <c r="R224" s="166"/>
      <c r="S224" s="166"/>
      <c r="T224" s="167"/>
      <c r="AT224" s="161" t="s">
        <v>207</v>
      </c>
      <c r="AU224" s="161" t="s">
        <v>99</v>
      </c>
      <c r="AV224" s="12" t="s">
        <v>84</v>
      </c>
      <c r="AW224" s="12" t="s">
        <v>36</v>
      </c>
      <c r="AX224" s="12" t="s">
        <v>82</v>
      </c>
      <c r="AY224" s="161" t="s">
        <v>198</v>
      </c>
    </row>
    <row r="225" spans="2:65" s="1" customFormat="1" ht="16.5" customHeight="1">
      <c r="B225" s="146"/>
      <c r="C225" s="191" t="s">
        <v>367</v>
      </c>
      <c r="D225" s="191" t="s">
        <v>329</v>
      </c>
      <c r="E225" s="192" t="s">
        <v>1158</v>
      </c>
      <c r="F225" s="193" t="s">
        <v>1159</v>
      </c>
      <c r="G225" s="194" t="s">
        <v>242</v>
      </c>
      <c r="H225" s="195">
        <v>3.57</v>
      </c>
      <c r="I225" s="196"/>
      <c r="J225" s="197">
        <f>ROUND(I225*H225,2)</f>
        <v>0</v>
      </c>
      <c r="K225" s="193" t="s">
        <v>211</v>
      </c>
      <c r="L225" s="198"/>
      <c r="M225" s="199" t="s">
        <v>1</v>
      </c>
      <c r="N225" s="200" t="s">
        <v>46</v>
      </c>
      <c r="O225" s="50"/>
      <c r="P225" s="156">
        <f>O225*H225</f>
        <v>0</v>
      </c>
      <c r="Q225" s="156">
        <v>0.1125</v>
      </c>
      <c r="R225" s="156">
        <f>Q225*H225</f>
        <v>0.40162500000000001</v>
      </c>
      <c r="S225" s="156">
        <v>0</v>
      </c>
      <c r="T225" s="157">
        <f>S225*H225</f>
        <v>0</v>
      </c>
      <c r="AR225" s="17" t="s">
        <v>250</v>
      </c>
      <c r="AT225" s="17" t="s">
        <v>329</v>
      </c>
      <c r="AU225" s="17" t="s">
        <v>99</v>
      </c>
      <c r="AY225" s="17" t="s">
        <v>198</v>
      </c>
      <c r="BE225" s="158">
        <f>IF(N225="základní",J225,0)</f>
        <v>0</v>
      </c>
      <c r="BF225" s="158">
        <f>IF(N225="snížená",J225,0)</f>
        <v>0</v>
      </c>
      <c r="BG225" s="158">
        <f>IF(N225="zákl. přenesená",J225,0)</f>
        <v>0</v>
      </c>
      <c r="BH225" s="158">
        <f>IF(N225="sníž. přenesená",J225,0)</f>
        <v>0</v>
      </c>
      <c r="BI225" s="158">
        <f>IF(N225="nulová",J225,0)</f>
        <v>0</v>
      </c>
      <c r="BJ225" s="17" t="s">
        <v>82</v>
      </c>
      <c r="BK225" s="158">
        <f>ROUND(I225*H225,2)</f>
        <v>0</v>
      </c>
      <c r="BL225" s="17" t="s">
        <v>103</v>
      </c>
      <c r="BM225" s="17" t="s">
        <v>1160</v>
      </c>
    </row>
    <row r="226" spans="2:65" s="12" customFormat="1" ht="11.25">
      <c r="B226" s="159"/>
      <c r="D226" s="160" t="s">
        <v>207</v>
      </c>
      <c r="E226" s="161" t="s">
        <v>1</v>
      </c>
      <c r="F226" s="162" t="s">
        <v>1157</v>
      </c>
      <c r="H226" s="163">
        <v>3.5</v>
      </c>
      <c r="I226" s="164"/>
      <c r="L226" s="159"/>
      <c r="M226" s="165"/>
      <c r="N226" s="166"/>
      <c r="O226" s="166"/>
      <c r="P226" s="166"/>
      <c r="Q226" s="166"/>
      <c r="R226" s="166"/>
      <c r="S226" s="166"/>
      <c r="T226" s="167"/>
      <c r="AT226" s="161" t="s">
        <v>207</v>
      </c>
      <c r="AU226" s="161" t="s">
        <v>99</v>
      </c>
      <c r="AV226" s="12" t="s">
        <v>84</v>
      </c>
      <c r="AW226" s="12" t="s">
        <v>36</v>
      </c>
      <c r="AX226" s="12" t="s">
        <v>75</v>
      </c>
      <c r="AY226" s="161" t="s">
        <v>198</v>
      </c>
    </row>
    <row r="227" spans="2:65" s="12" customFormat="1" ht="11.25">
      <c r="B227" s="159"/>
      <c r="D227" s="160" t="s">
        <v>207</v>
      </c>
      <c r="E227" s="161" t="s">
        <v>1</v>
      </c>
      <c r="F227" s="162" t="s">
        <v>1161</v>
      </c>
      <c r="H227" s="163">
        <v>7.0000000000000007E-2</v>
      </c>
      <c r="I227" s="164"/>
      <c r="L227" s="159"/>
      <c r="M227" s="165"/>
      <c r="N227" s="166"/>
      <c r="O227" s="166"/>
      <c r="P227" s="166"/>
      <c r="Q227" s="166"/>
      <c r="R227" s="166"/>
      <c r="S227" s="166"/>
      <c r="T227" s="167"/>
      <c r="AT227" s="161" t="s">
        <v>207</v>
      </c>
      <c r="AU227" s="161" t="s">
        <v>99</v>
      </c>
      <c r="AV227" s="12" t="s">
        <v>84</v>
      </c>
      <c r="AW227" s="12" t="s">
        <v>36</v>
      </c>
      <c r="AX227" s="12" t="s">
        <v>75</v>
      </c>
      <c r="AY227" s="161" t="s">
        <v>198</v>
      </c>
    </row>
    <row r="228" spans="2:65" s="14" customFormat="1" ht="11.25">
      <c r="B228" s="175"/>
      <c r="D228" s="160" t="s">
        <v>207</v>
      </c>
      <c r="E228" s="176" t="s">
        <v>1</v>
      </c>
      <c r="F228" s="177" t="s">
        <v>227</v>
      </c>
      <c r="H228" s="178">
        <v>3.57</v>
      </c>
      <c r="I228" s="179"/>
      <c r="L228" s="175"/>
      <c r="M228" s="180"/>
      <c r="N228" s="181"/>
      <c r="O228" s="181"/>
      <c r="P228" s="181"/>
      <c r="Q228" s="181"/>
      <c r="R228" s="181"/>
      <c r="S228" s="181"/>
      <c r="T228" s="182"/>
      <c r="AT228" s="176" t="s">
        <v>207</v>
      </c>
      <c r="AU228" s="176" t="s">
        <v>99</v>
      </c>
      <c r="AV228" s="14" t="s">
        <v>103</v>
      </c>
      <c r="AW228" s="14" t="s">
        <v>36</v>
      </c>
      <c r="AX228" s="14" t="s">
        <v>82</v>
      </c>
      <c r="AY228" s="176" t="s">
        <v>198</v>
      </c>
    </row>
    <row r="229" spans="2:65" s="11" customFormat="1" ht="20.85" customHeight="1">
      <c r="B229" s="133"/>
      <c r="D229" s="134" t="s">
        <v>74</v>
      </c>
      <c r="E229" s="144" t="s">
        <v>468</v>
      </c>
      <c r="F229" s="144" t="s">
        <v>469</v>
      </c>
      <c r="I229" s="136"/>
      <c r="J229" s="145">
        <f>BK229</f>
        <v>0</v>
      </c>
      <c r="L229" s="133"/>
      <c r="M229" s="138"/>
      <c r="N229" s="139"/>
      <c r="O229" s="139"/>
      <c r="P229" s="140">
        <f>SUM(P230:P235)</f>
        <v>0</v>
      </c>
      <c r="Q229" s="139"/>
      <c r="R229" s="140">
        <f>SUM(R230:R235)</f>
        <v>4.3574000000000002</v>
      </c>
      <c r="S229" s="139"/>
      <c r="T229" s="141">
        <f>SUM(T230:T235)</f>
        <v>0</v>
      </c>
      <c r="AR229" s="134" t="s">
        <v>82</v>
      </c>
      <c r="AT229" s="142" t="s">
        <v>74</v>
      </c>
      <c r="AU229" s="142" t="s">
        <v>84</v>
      </c>
      <c r="AY229" s="134" t="s">
        <v>198</v>
      </c>
      <c r="BK229" s="143">
        <f>SUM(BK230:BK235)</f>
        <v>0</v>
      </c>
    </row>
    <row r="230" spans="2:65" s="1" customFormat="1" ht="16.5" customHeight="1">
      <c r="B230" s="146"/>
      <c r="C230" s="147" t="s">
        <v>371</v>
      </c>
      <c r="D230" s="147" t="s">
        <v>202</v>
      </c>
      <c r="E230" s="148" t="s">
        <v>471</v>
      </c>
      <c r="F230" s="149" t="s">
        <v>472</v>
      </c>
      <c r="G230" s="150" t="s">
        <v>242</v>
      </c>
      <c r="H230" s="151">
        <v>20</v>
      </c>
      <c r="I230" s="152"/>
      <c r="J230" s="153">
        <f>ROUND(I230*H230,2)</f>
        <v>0</v>
      </c>
      <c r="K230" s="149" t="s">
        <v>211</v>
      </c>
      <c r="L230" s="31"/>
      <c r="M230" s="154" t="s">
        <v>1</v>
      </c>
      <c r="N230" s="155" t="s">
        <v>46</v>
      </c>
      <c r="O230" s="50"/>
      <c r="P230" s="156">
        <f>O230*H230</f>
        <v>0</v>
      </c>
      <c r="Q230" s="156">
        <v>8.4250000000000005E-2</v>
      </c>
      <c r="R230" s="156">
        <f>Q230*H230</f>
        <v>1.6850000000000001</v>
      </c>
      <c r="S230" s="156">
        <v>0</v>
      </c>
      <c r="T230" s="157">
        <f>S230*H230</f>
        <v>0</v>
      </c>
      <c r="AR230" s="17" t="s">
        <v>103</v>
      </c>
      <c r="AT230" s="17" t="s">
        <v>202</v>
      </c>
      <c r="AU230" s="17" t="s">
        <v>99</v>
      </c>
      <c r="AY230" s="17" t="s">
        <v>198</v>
      </c>
      <c r="BE230" s="158">
        <f>IF(N230="základní",J230,0)</f>
        <v>0</v>
      </c>
      <c r="BF230" s="158">
        <f>IF(N230="snížená",J230,0)</f>
        <v>0</v>
      </c>
      <c r="BG230" s="158">
        <f>IF(N230="zákl. přenesená",J230,0)</f>
        <v>0</v>
      </c>
      <c r="BH230" s="158">
        <f>IF(N230="sníž. přenesená",J230,0)</f>
        <v>0</v>
      </c>
      <c r="BI230" s="158">
        <f>IF(N230="nulová",J230,0)</f>
        <v>0</v>
      </c>
      <c r="BJ230" s="17" t="s">
        <v>82</v>
      </c>
      <c r="BK230" s="158">
        <f>ROUND(I230*H230,2)</f>
        <v>0</v>
      </c>
      <c r="BL230" s="17" t="s">
        <v>103</v>
      </c>
      <c r="BM230" s="17" t="s">
        <v>473</v>
      </c>
    </row>
    <row r="231" spans="2:65" s="12" customFormat="1" ht="11.25">
      <c r="B231" s="159"/>
      <c r="D231" s="160" t="s">
        <v>207</v>
      </c>
      <c r="E231" s="161" t="s">
        <v>1</v>
      </c>
      <c r="F231" s="162" t="s">
        <v>1162</v>
      </c>
      <c r="H231" s="163">
        <v>20</v>
      </c>
      <c r="I231" s="164"/>
      <c r="L231" s="159"/>
      <c r="M231" s="165"/>
      <c r="N231" s="166"/>
      <c r="O231" s="166"/>
      <c r="P231" s="166"/>
      <c r="Q231" s="166"/>
      <c r="R231" s="166"/>
      <c r="S231" s="166"/>
      <c r="T231" s="167"/>
      <c r="AT231" s="161" t="s">
        <v>207</v>
      </c>
      <c r="AU231" s="161" t="s">
        <v>99</v>
      </c>
      <c r="AV231" s="12" t="s">
        <v>84</v>
      </c>
      <c r="AW231" s="12" t="s">
        <v>36</v>
      </c>
      <c r="AX231" s="12" t="s">
        <v>82</v>
      </c>
      <c r="AY231" s="161" t="s">
        <v>198</v>
      </c>
    </row>
    <row r="232" spans="2:65" s="1" customFormat="1" ht="16.5" customHeight="1">
      <c r="B232" s="146"/>
      <c r="C232" s="191" t="s">
        <v>378</v>
      </c>
      <c r="D232" s="191" t="s">
        <v>329</v>
      </c>
      <c r="E232" s="192" t="s">
        <v>476</v>
      </c>
      <c r="F232" s="193" t="s">
        <v>477</v>
      </c>
      <c r="G232" s="194" t="s">
        <v>242</v>
      </c>
      <c r="H232" s="195">
        <v>20.399999999999999</v>
      </c>
      <c r="I232" s="196"/>
      <c r="J232" s="197">
        <f>ROUND(I232*H232,2)</f>
        <v>0</v>
      </c>
      <c r="K232" s="193" t="s">
        <v>211</v>
      </c>
      <c r="L232" s="198"/>
      <c r="M232" s="199" t="s">
        <v>1</v>
      </c>
      <c r="N232" s="200" t="s">
        <v>46</v>
      </c>
      <c r="O232" s="50"/>
      <c r="P232" s="156">
        <f>O232*H232</f>
        <v>0</v>
      </c>
      <c r="Q232" s="156">
        <v>0.13100000000000001</v>
      </c>
      <c r="R232" s="156">
        <f>Q232*H232</f>
        <v>2.6724000000000001</v>
      </c>
      <c r="S232" s="156">
        <v>0</v>
      </c>
      <c r="T232" s="157">
        <f>S232*H232</f>
        <v>0</v>
      </c>
      <c r="AR232" s="17" t="s">
        <v>250</v>
      </c>
      <c r="AT232" s="17" t="s">
        <v>329</v>
      </c>
      <c r="AU232" s="17" t="s">
        <v>99</v>
      </c>
      <c r="AY232" s="17" t="s">
        <v>198</v>
      </c>
      <c r="BE232" s="158">
        <f>IF(N232="základní",J232,0)</f>
        <v>0</v>
      </c>
      <c r="BF232" s="158">
        <f>IF(N232="snížená",J232,0)</f>
        <v>0</v>
      </c>
      <c r="BG232" s="158">
        <f>IF(N232="zákl. přenesená",J232,0)</f>
        <v>0</v>
      </c>
      <c r="BH232" s="158">
        <f>IF(N232="sníž. přenesená",J232,0)</f>
        <v>0</v>
      </c>
      <c r="BI232" s="158">
        <f>IF(N232="nulová",J232,0)</f>
        <v>0</v>
      </c>
      <c r="BJ232" s="17" t="s">
        <v>82</v>
      </c>
      <c r="BK232" s="158">
        <f>ROUND(I232*H232,2)</f>
        <v>0</v>
      </c>
      <c r="BL232" s="17" t="s">
        <v>103</v>
      </c>
      <c r="BM232" s="17" t="s">
        <v>478</v>
      </c>
    </row>
    <row r="233" spans="2:65" s="12" customFormat="1" ht="11.25">
      <c r="B233" s="159"/>
      <c r="D233" s="160" t="s">
        <v>207</v>
      </c>
      <c r="E233" s="161" t="s">
        <v>1</v>
      </c>
      <c r="F233" s="162" t="s">
        <v>1162</v>
      </c>
      <c r="H233" s="163">
        <v>20</v>
      </c>
      <c r="I233" s="164"/>
      <c r="L233" s="159"/>
      <c r="M233" s="165"/>
      <c r="N233" s="166"/>
      <c r="O233" s="166"/>
      <c r="P233" s="166"/>
      <c r="Q233" s="166"/>
      <c r="R233" s="166"/>
      <c r="S233" s="166"/>
      <c r="T233" s="167"/>
      <c r="AT233" s="161" t="s">
        <v>207</v>
      </c>
      <c r="AU233" s="161" t="s">
        <v>99</v>
      </c>
      <c r="AV233" s="12" t="s">
        <v>84</v>
      </c>
      <c r="AW233" s="12" t="s">
        <v>36</v>
      </c>
      <c r="AX233" s="12" t="s">
        <v>75</v>
      </c>
      <c r="AY233" s="161" t="s">
        <v>198</v>
      </c>
    </row>
    <row r="234" spans="2:65" s="12" customFormat="1" ht="11.25">
      <c r="B234" s="159"/>
      <c r="D234" s="160" t="s">
        <v>207</v>
      </c>
      <c r="E234" s="161" t="s">
        <v>1</v>
      </c>
      <c r="F234" s="162" t="s">
        <v>1163</v>
      </c>
      <c r="H234" s="163">
        <v>0.4</v>
      </c>
      <c r="I234" s="164"/>
      <c r="L234" s="159"/>
      <c r="M234" s="165"/>
      <c r="N234" s="166"/>
      <c r="O234" s="166"/>
      <c r="P234" s="166"/>
      <c r="Q234" s="166"/>
      <c r="R234" s="166"/>
      <c r="S234" s="166"/>
      <c r="T234" s="167"/>
      <c r="AT234" s="161" t="s">
        <v>207</v>
      </c>
      <c r="AU234" s="161" t="s">
        <v>99</v>
      </c>
      <c r="AV234" s="12" t="s">
        <v>84</v>
      </c>
      <c r="AW234" s="12" t="s">
        <v>36</v>
      </c>
      <c r="AX234" s="12" t="s">
        <v>75</v>
      </c>
      <c r="AY234" s="161" t="s">
        <v>198</v>
      </c>
    </row>
    <row r="235" spans="2:65" s="14" customFormat="1" ht="11.25">
      <c r="B235" s="175"/>
      <c r="D235" s="160" t="s">
        <v>207</v>
      </c>
      <c r="E235" s="176" t="s">
        <v>1</v>
      </c>
      <c r="F235" s="177" t="s">
        <v>227</v>
      </c>
      <c r="H235" s="178">
        <v>20.399999999999999</v>
      </c>
      <c r="I235" s="179"/>
      <c r="L235" s="175"/>
      <c r="M235" s="180"/>
      <c r="N235" s="181"/>
      <c r="O235" s="181"/>
      <c r="P235" s="181"/>
      <c r="Q235" s="181"/>
      <c r="R235" s="181"/>
      <c r="S235" s="181"/>
      <c r="T235" s="182"/>
      <c r="AT235" s="176" t="s">
        <v>207</v>
      </c>
      <c r="AU235" s="176" t="s">
        <v>99</v>
      </c>
      <c r="AV235" s="14" t="s">
        <v>103</v>
      </c>
      <c r="AW235" s="14" t="s">
        <v>36</v>
      </c>
      <c r="AX235" s="14" t="s">
        <v>82</v>
      </c>
      <c r="AY235" s="176" t="s">
        <v>198</v>
      </c>
    </row>
    <row r="236" spans="2:65" s="11" customFormat="1" ht="20.85" customHeight="1">
      <c r="B236" s="133"/>
      <c r="D236" s="134" t="s">
        <v>74</v>
      </c>
      <c r="E236" s="144" t="s">
        <v>968</v>
      </c>
      <c r="F236" s="144" t="s">
        <v>969</v>
      </c>
      <c r="I236" s="136"/>
      <c r="J236" s="145">
        <f>BK236</f>
        <v>0</v>
      </c>
      <c r="L236" s="133"/>
      <c r="M236" s="138"/>
      <c r="N236" s="139"/>
      <c r="O236" s="139"/>
      <c r="P236" s="140">
        <f>SUM(P237:P245)</f>
        <v>0</v>
      </c>
      <c r="Q236" s="139"/>
      <c r="R236" s="140">
        <f>SUM(R237:R245)</f>
        <v>25.737259999999999</v>
      </c>
      <c r="S236" s="139"/>
      <c r="T236" s="141">
        <f>SUM(T237:T245)</f>
        <v>0</v>
      </c>
      <c r="AR236" s="134" t="s">
        <v>82</v>
      </c>
      <c r="AT236" s="142" t="s">
        <v>74</v>
      </c>
      <c r="AU236" s="142" t="s">
        <v>84</v>
      </c>
      <c r="AY236" s="134" t="s">
        <v>198</v>
      </c>
      <c r="BK236" s="143">
        <f>SUM(BK237:BK245)</f>
        <v>0</v>
      </c>
    </row>
    <row r="237" spans="2:65" s="1" customFormat="1" ht="16.5" customHeight="1">
      <c r="B237" s="146"/>
      <c r="C237" s="147" t="s">
        <v>382</v>
      </c>
      <c r="D237" s="147" t="s">
        <v>202</v>
      </c>
      <c r="E237" s="148" t="s">
        <v>974</v>
      </c>
      <c r="F237" s="149" t="s">
        <v>975</v>
      </c>
      <c r="G237" s="150" t="s">
        <v>242</v>
      </c>
      <c r="H237" s="151">
        <v>18</v>
      </c>
      <c r="I237" s="152"/>
      <c r="J237" s="153">
        <f>ROUND(I237*H237,2)</f>
        <v>0</v>
      </c>
      <c r="K237" s="149" t="s">
        <v>211</v>
      </c>
      <c r="L237" s="31"/>
      <c r="M237" s="154" t="s">
        <v>1</v>
      </c>
      <c r="N237" s="155" t="s">
        <v>46</v>
      </c>
      <c r="O237" s="50"/>
      <c r="P237" s="156">
        <f>O237*H237</f>
        <v>0</v>
      </c>
      <c r="Q237" s="156">
        <v>0.27799000000000001</v>
      </c>
      <c r="R237" s="156">
        <f>Q237*H237</f>
        <v>5.0038200000000002</v>
      </c>
      <c r="S237" s="156">
        <v>0</v>
      </c>
      <c r="T237" s="157">
        <f>S237*H237</f>
        <v>0</v>
      </c>
      <c r="AR237" s="17" t="s">
        <v>103</v>
      </c>
      <c r="AT237" s="17" t="s">
        <v>202</v>
      </c>
      <c r="AU237" s="17" t="s">
        <v>99</v>
      </c>
      <c r="AY237" s="17" t="s">
        <v>198</v>
      </c>
      <c r="BE237" s="158">
        <f>IF(N237="základní",J237,0)</f>
        <v>0</v>
      </c>
      <c r="BF237" s="158">
        <f>IF(N237="snížená",J237,0)</f>
        <v>0</v>
      </c>
      <c r="BG237" s="158">
        <f>IF(N237="zákl. přenesená",J237,0)</f>
        <v>0</v>
      </c>
      <c r="BH237" s="158">
        <f>IF(N237="sníž. přenesená",J237,0)</f>
        <v>0</v>
      </c>
      <c r="BI237" s="158">
        <f>IF(N237="nulová",J237,0)</f>
        <v>0</v>
      </c>
      <c r="BJ237" s="17" t="s">
        <v>82</v>
      </c>
      <c r="BK237" s="158">
        <f>ROUND(I237*H237,2)</f>
        <v>0</v>
      </c>
      <c r="BL237" s="17" t="s">
        <v>103</v>
      </c>
      <c r="BM237" s="17" t="s">
        <v>1164</v>
      </c>
    </row>
    <row r="238" spans="2:65" s="12" customFormat="1" ht="11.25">
      <c r="B238" s="159"/>
      <c r="D238" s="160" t="s">
        <v>207</v>
      </c>
      <c r="E238" s="161" t="s">
        <v>1</v>
      </c>
      <c r="F238" s="162" t="s">
        <v>1165</v>
      </c>
      <c r="H238" s="163">
        <v>18</v>
      </c>
      <c r="I238" s="164"/>
      <c r="L238" s="159"/>
      <c r="M238" s="165"/>
      <c r="N238" s="166"/>
      <c r="O238" s="166"/>
      <c r="P238" s="166"/>
      <c r="Q238" s="166"/>
      <c r="R238" s="166"/>
      <c r="S238" s="166"/>
      <c r="T238" s="167"/>
      <c r="AT238" s="161" t="s">
        <v>207</v>
      </c>
      <c r="AU238" s="161" t="s">
        <v>99</v>
      </c>
      <c r="AV238" s="12" t="s">
        <v>84</v>
      </c>
      <c r="AW238" s="12" t="s">
        <v>36</v>
      </c>
      <c r="AX238" s="12" t="s">
        <v>82</v>
      </c>
      <c r="AY238" s="161" t="s">
        <v>198</v>
      </c>
    </row>
    <row r="239" spans="2:65" s="1" customFormat="1" ht="16.5" customHeight="1">
      <c r="B239" s="146"/>
      <c r="C239" s="147" t="s">
        <v>386</v>
      </c>
      <c r="D239" s="147" t="s">
        <v>202</v>
      </c>
      <c r="E239" s="148" t="s">
        <v>1166</v>
      </c>
      <c r="F239" s="149" t="s">
        <v>1167</v>
      </c>
      <c r="G239" s="150" t="s">
        <v>242</v>
      </c>
      <c r="H239" s="151">
        <v>50</v>
      </c>
      <c r="I239" s="152"/>
      <c r="J239" s="153">
        <f>ROUND(I239*H239,2)</f>
        <v>0</v>
      </c>
      <c r="K239" s="149" t="s">
        <v>211</v>
      </c>
      <c r="L239" s="31"/>
      <c r="M239" s="154" t="s">
        <v>1</v>
      </c>
      <c r="N239" s="155" t="s">
        <v>46</v>
      </c>
      <c r="O239" s="50"/>
      <c r="P239" s="156">
        <f>O239*H239</f>
        <v>0</v>
      </c>
      <c r="Q239" s="156">
        <v>0.1837</v>
      </c>
      <c r="R239" s="156">
        <f>Q239*H239</f>
        <v>9.1850000000000005</v>
      </c>
      <c r="S239" s="156">
        <v>0</v>
      </c>
      <c r="T239" s="157">
        <f>S239*H239</f>
        <v>0</v>
      </c>
      <c r="AR239" s="17" t="s">
        <v>103</v>
      </c>
      <c r="AT239" s="17" t="s">
        <v>202</v>
      </c>
      <c r="AU239" s="17" t="s">
        <v>99</v>
      </c>
      <c r="AY239" s="17" t="s">
        <v>198</v>
      </c>
      <c r="BE239" s="158">
        <f>IF(N239="základní",J239,0)</f>
        <v>0</v>
      </c>
      <c r="BF239" s="158">
        <f>IF(N239="snížená",J239,0)</f>
        <v>0</v>
      </c>
      <c r="BG239" s="158">
        <f>IF(N239="zákl. přenesená",J239,0)</f>
        <v>0</v>
      </c>
      <c r="BH239" s="158">
        <f>IF(N239="sníž. přenesená",J239,0)</f>
        <v>0</v>
      </c>
      <c r="BI239" s="158">
        <f>IF(N239="nulová",J239,0)</f>
        <v>0</v>
      </c>
      <c r="BJ239" s="17" t="s">
        <v>82</v>
      </c>
      <c r="BK239" s="158">
        <f>ROUND(I239*H239,2)</f>
        <v>0</v>
      </c>
      <c r="BL239" s="17" t="s">
        <v>103</v>
      </c>
      <c r="BM239" s="17" t="s">
        <v>1168</v>
      </c>
    </row>
    <row r="240" spans="2:65" s="12" customFormat="1" ht="11.25">
      <c r="B240" s="159"/>
      <c r="D240" s="160" t="s">
        <v>207</v>
      </c>
      <c r="E240" s="161" t="s">
        <v>1</v>
      </c>
      <c r="F240" s="162" t="s">
        <v>1169</v>
      </c>
      <c r="H240" s="163">
        <v>50</v>
      </c>
      <c r="I240" s="164"/>
      <c r="L240" s="159"/>
      <c r="M240" s="165"/>
      <c r="N240" s="166"/>
      <c r="O240" s="166"/>
      <c r="P240" s="166"/>
      <c r="Q240" s="166"/>
      <c r="R240" s="166"/>
      <c r="S240" s="166"/>
      <c r="T240" s="167"/>
      <c r="AT240" s="161" t="s">
        <v>207</v>
      </c>
      <c r="AU240" s="161" t="s">
        <v>99</v>
      </c>
      <c r="AV240" s="12" t="s">
        <v>84</v>
      </c>
      <c r="AW240" s="12" t="s">
        <v>36</v>
      </c>
      <c r="AX240" s="12" t="s">
        <v>82</v>
      </c>
      <c r="AY240" s="161" t="s">
        <v>198</v>
      </c>
    </row>
    <row r="241" spans="2:65" s="1" customFormat="1" ht="16.5" customHeight="1">
      <c r="B241" s="146"/>
      <c r="C241" s="191" t="s">
        <v>395</v>
      </c>
      <c r="D241" s="191" t="s">
        <v>329</v>
      </c>
      <c r="E241" s="192" t="s">
        <v>1170</v>
      </c>
      <c r="F241" s="193" t="s">
        <v>1171</v>
      </c>
      <c r="G241" s="194" t="s">
        <v>242</v>
      </c>
      <c r="H241" s="195">
        <v>52.02</v>
      </c>
      <c r="I241" s="196"/>
      <c r="J241" s="197">
        <f>ROUND(I241*H241,2)</f>
        <v>0</v>
      </c>
      <c r="K241" s="193" t="s">
        <v>211</v>
      </c>
      <c r="L241" s="198"/>
      <c r="M241" s="199" t="s">
        <v>1</v>
      </c>
      <c r="N241" s="200" t="s">
        <v>46</v>
      </c>
      <c r="O241" s="50"/>
      <c r="P241" s="156">
        <f>O241*H241</f>
        <v>0</v>
      </c>
      <c r="Q241" s="156">
        <v>0.222</v>
      </c>
      <c r="R241" s="156">
        <f>Q241*H241</f>
        <v>11.548440000000001</v>
      </c>
      <c r="S241" s="156">
        <v>0</v>
      </c>
      <c r="T241" s="157">
        <f>S241*H241</f>
        <v>0</v>
      </c>
      <c r="AR241" s="17" t="s">
        <v>250</v>
      </c>
      <c r="AT241" s="17" t="s">
        <v>329</v>
      </c>
      <c r="AU241" s="17" t="s">
        <v>99</v>
      </c>
      <c r="AY241" s="17" t="s">
        <v>198</v>
      </c>
      <c r="BE241" s="158">
        <f>IF(N241="základní",J241,0)</f>
        <v>0</v>
      </c>
      <c r="BF241" s="158">
        <f>IF(N241="snížená",J241,0)</f>
        <v>0</v>
      </c>
      <c r="BG241" s="158">
        <f>IF(N241="zákl. přenesená",J241,0)</f>
        <v>0</v>
      </c>
      <c r="BH241" s="158">
        <f>IF(N241="sníž. přenesená",J241,0)</f>
        <v>0</v>
      </c>
      <c r="BI241" s="158">
        <f>IF(N241="nulová",J241,0)</f>
        <v>0</v>
      </c>
      <c r="BJ241" s="17" t="s">
        <v>82</v>
      </c>
      <c r="BK241" s="158">
        <f>ROUND(I241*H241,2)</f>
        <v>0</v>
      </c>
      <c r="BL241" s="17" t="s">
        <v>103</v>
      </c>
      <c r="BM241" s="17" t="s">
        <v>1172</v>
      </c>
    </row>
    <row r="242" spans="2:65" s="12" customFormat="1" ht="11.25">
      <c r="B242" s="159"/>
      <c r="D242" s="160" t="s">
        <v>207</v>
      </c>
      <c r="E242" s="161" t="s">
        <v>1</v>
      </c>
      <c r="F242" s="162" t="s">
        <v>1169</v>
      </c>
      <c r="H242" s="163">
        <v>50</v>
      </c>
      <c r="I242" s="164"/>
      <c r="L242" s="159"/>
      <c r="M242" s="165"/>
      <c r="N242" s="166"/>
      <c r="O242" s="166"/>
      <c r="P242" s="166"/>
      <c r="Q242" s="166"/>
      <c r="R242" s="166"/>
      <c r="S242" s="166"/>
      <c r="T242" s="167"/>
      <c r="AT242" s="161" t="s">
        <v>207</v>
      </c>
      <c r="AU242" s="161" t="s">
        <v>99</v>
      </c>
      <c r="AV242" s="12" t="s">
        <v>84</v>
      </c>
      <c r="AW242" s="12" t="s">
        <v>36</v>
      </c>
      <c r="AX242" s="12" t="s">
        <v>75</v>
      </c>
      <c r="AY242" s="161" t="s">
        <v>198</v>
      </c>
    </row>
    <row r="243" spans="2:65" s="12" customFormat="1" ht="11.25">
      <c r="B243" s="159"/>
      <c r="D243" s="160" t="s">
        <v>207</v>
      </c>
      <c r="E243" s="161" t="s">
        <v>1</v>
      </c>
      <c r="F243" s="162" t="s">
        <v>1173</v>
      </c>
      <c r="H243" s="163">
        <v>1</v>
      </c>
      <c r="I243" s="164"/>
      <c r="L243" s="159"/>
      <c r="M243" s="165"/>
      <c r="N243" s="166"/>
      <c r="O243" s="166"/>
      <c r="P243" s="166"/>
      <c r="Q243" s="166"/>
      <c r="R243" s="166"/>
      <c r="S243" s="166"/>
      <c r="T243" s="167"/>
      <c r="AT243" s="161" t="s">
        <v>207</v>
      </c>
      <c r="AU243" s="161" t="s">
        <v>99</v>
      </c>
      <c r="AV243" s="12" t="s">
        <v>84</v>
      </c>
      <c r="AW243" s="12" t="s">
        <v>36</v>
      </c>
      <c r="AX243" s="12" t="s">
        <v>75</v>
      </c>
      <c r="AY243" s="161" t="s">
        <v>198</v>
      </c>
    </row>
    <row r="244" spans="2:65" s="14" customFormat="1" ht="11.25">
      <c r="B244" s="175"/>
      <c r="D244" s="160" t="s">
        <v>207</v>
      </c>
      <c r="E244" s="176" t="s">
        <v>1</v>
      </c>
      <c r="F244" s="177" t="s">
        <v>227</v>
      </c>
      <c r="H244" s="178">
        <v>51</v>
      </c>
      <c r="I244" s="179"/>
      <c r="L244" s="175"/>
      <c r="M244" s="180"/>
      <c r="N244" s="181"/>
      <c r="O244" s="181"/>
      <c r="P244" s="181"/>
      <c r="Q244" s="181"/>
      <c r="R244" s="181"/>
      <c r="S244" s="181"/>
      <c r="T244" s="182"/>
      <c r="AT244" s="176" t="s">
        <v>207</v>
      </c>
      <c r="AU244" s="176" t="s">
        <v>99</v>
      </c>
      <c r="AV244" s="14" t="s">
        <v>103</v>
      </c>
      <c r="AW244" s="14" t="s">
        <v>36</v>
      </c>
      <c r="AX244" s="14" t="s">
        <v>82</v>
      </c>
      <c r="AY244" s="176" t="s">
        <v>198</v>
      </c>
    </row>
    <row r="245" spans="2:65" s="12" customFormat="1" ht="11.25">
      <c r="B245" s="159"/>
      <c r="D245" s="160" t="s">
        <v>207</v>
      </c>
      <c r="F245" s="162" t="s">
        <v>1174</v>
      </c>
      <c r="H245" s="163">
        <v>52.02</v>
      </c>
      <c r="I245" s="164"/>
      <c r="L245" s="159"/>
      <c r="M245" s="165"/>
      <c r="N245" s="166"/>
      <c r="O245" s="166"/>
      <c r="P245" s="166"/>
      <c r="Q245" s="166"/>
      <c r="R245" s="166"/>
      <c r="S245" s="166"/>
      <c r="T245" s="167"/>
      <c r="AT245" s="161" t="s">
        <v>207</v>
      </c>
      <c r="AU245" s="161" t="s">
        <v>99</v>
      </c>
      <c r="AV245" s="12" t="s">
        <v>84</v>
      </c>
      <c r="AW245" s="12" t="s">
        <v>3</v>
      </c>
      <c r="AX245" s="12" t="s">
        <v>82</v>
      </c>
      <c r="AY245" s="161" t="s">
        <v>198</v>
      </c>
    </row>
    <row r="246" spans="2:65" s="11" customFormat="1" ht="22.9" customHeight="1">
      <c r="B246" s="133"/>
      <c r="D246" s="134" t="s">
        <v>74</v>
      </c>
      <c r="E246" s="144" t="s">
        <v>250</v>
      </c>
      <c r="F246" s="144" t="s">
        <v>480</v>
      </c>
      <c r="I246" s="136"/>
      <c r="J246" s="145">
        <f>BK246</f>
        <v>0</v>
      </c>
      <c r="L246" s="133"/>
      <c r="M246" s="138"/>
      <c r="N246" s="139"/>
      <c r="O246" s="139"/>
      <c r="P246" s="140">
        <f>P247</f>
        <v>0</v>
      </c>
      <c r="Q246" s="139"/>
      <c r="R246" s="140">
        <f>R247</f>
        <v>0.26469999999999999</v>
      </c>
      <c r="S246" s="139"/>
      <c r="T246" s="141">
        <f>T247</f>
        <v>0</v>
      </c>
      <c r="AR246" s="134" t="s">
        <v>82</v>
      </c>
      <c r="AT246" s="142" t="s">
        <v>74</v>
      </c>
      <c r="AU246" s="142" t="s">
        <v>82</v>
      </c>
      <c r="AY246" s="134" t="s">
        <v>198</v>
      </c>
      <c r="BK246" s="143">
        <f>BK247</f>
        <v>0</v>
      </c>
    </row>
    <row r="247" spans="2:65" s="11" customFormat="1" ht="20.85" customHeight="1">
      <c r="B247" s="133"/>
      <c r="D247" s="134" t="s">
        <v>74</v>
      </c>
      <c r="E247" s="144" t="s">
        <v>481</v>
      </c>
      <c r="F247" s="144" t="s">
        <v>482</v>
      </c>
      <c r="I247" s="136"/>
      <c r="J247" s="145">
        <f>BK247</f>
        <v>0</v>
      </c>
      <c r="L247" s="133"/>
      <c r="M247" s="138"/>
      <c r="N247" s="139"/>
      <c r="O247" s="139"/>
      <c r="P247" s="140">
        <f>P248</f>
        <v>0</v>
      </c>
      <c r="Q247" s="139"/>
      <c r="R247" s="140">
        <f>R248</f>
        <v>0.26469999999999999</v>
      </c>
      <c r="S247" s="139"/>
      <c r="T247" s="141">
        <f>T248</f>
        <v>0</v>
      </c>
      <c r="AR247" s="134" t="s">
        <v>82</v>
      </c>
      <c r="AT247" s="142" t="s">
        <v>74</v>
      </c>
      <c r="AU247" s="142" t="s">
        <v>84</v>
      </c>
      <c r="AY247" s="134" t="s">
        <v>198</v>
      </c>
      <c r="BK247" s="143">
        <f>BK248</f>
        <v>0</v>
      </c>
    </row>
    <row r="248" spans="2:65" s="1" customFormat="1" ht="16.5" customHeight="1">
      <c r="B248" s="146"/>
      <c r="C248" s="147" t="s">
        <v>402</v>
      </c>
      <c r="D248" s="147" t="s">
        <v>202</v>
      </c>
      <c r="E248" s="148" t="s">
        <v>1175</v>
      </c>
      <c r="F248" s="149" t="s">
        <v>1176</v>
      </c>
      <c r="G248" s="150" t="s">
        <v>486</v>
      </c>
      <c r="H248" s="151">
        <v>1</v>
      </c>
      <c r="I248" s="152"/>
      <c r="J248" s="153">
        <f>ROUND(I248*H248,2)</f>
        <v>0</v>
      </c>
      <c r="K248" s="149" t="s">
        <v>211</v>
      </c>
      <c r="L248" s="31"/>
      <c r="M248" s="154" t="s">
        <v>1</v>
      </c>
      <c r="N248" s="155" t="s">
        <v>46</v>
      </c>
      <c r="O248" s="50"/>
      <c r="P248" s="156">
        <f>O248*H248</f>
        <v>0</v>
      </c>
      <c r="Q248" s="156">
        <v>0.26469999999999999</v>
      </c>
      <c r="R248" s="156">
        <f>Q248*H248</f>
        <v>0.26469999999999999</v>
      </c>
      <c r="S248" s="156">
        <v>0</v>
      </c>
      <c r="T248" s="157">
        <f>S248*H248</f>
        <v>0</v>
      </c>
      <c r="AR248" s="17" t="s">
        <v>103</v>
      </c>
      <c r="AT248" s="17" t="s">
        <v>202</v>
      </c>
      <c r="AU248" s="17" t="s">
        <v>99</v>
      </c>
      <c r="AY248" s="17" t="s">
        <v>198</v>
      </c>
      <c r="BE248" s="158">
        <f>IF(N248="základní",J248,0)</f>
        <v>0</v>
      </c>
      <c r="BF248" s="158">
        <f>IF(N248="snížená",J248,0)</f>
        <v>0</v>
      </c>
      <c r="BG248" s="158">
        <f>IF(N248="zákl. přenesená",J248,0)</f>
        <v>0</v>
      </c>
      <c r="BH248" s="158">
        <f>IF(N248="sníž. přenesená",J248,0)</f>
        <v>0</v>
      </c>
      <c r="BI248" s="158">
        <f>IF(N248="nulová",J248,0)</f>
        <v>0</v>
      </c>
      <c r="BJ248" s="17" t="s">
        <v>82</v>
      </c>
      <c r="BK248" s="158">
        <f>ROUND(I248*H248,2)</f>
        <v>0</v>
      </c>
      <c r="BL248" s="17" t="s">
        <v>103</v>
      </c>
      <c r="BM248" s="17" t="s">
        <v>1177</v>
      </c>
    </row>
    <row r="249" spans="2:65" s="11" customFormat="1" ht="22.9" customHeight="1">
      <c r="B249" s="133"/>
      <c r="D249" s="134" t="s">
        <v>74</v>
      </c>
      <c r="E249" s="144" t="s">
        <v>263</v>
      </c>
      <c r="F249" s="144" t="s">
        <v>612</v>
      </c>
      <c r="I249" s="136"/>
      <c r="J249" s="145">
        <f>BK249</f>
        <v>0</v>
      </c>
      <c r="L249" s="133"/>
      <c r="M249" s="138"/>
      <c r="N249" s="139"/>
      <c r="O249" s="139"/>
      <c r="P249" s="140">
        <f>P250+P268+P306+P342+P346</f>
        <v>0</v>
      </c>
      <c r="Q249" s="139"/>
      <c r="R249" s="140">
        <f>R250+R268+R306+R342+R346</f>
        <v>54.064740999999998</v>
      </c>
      <c r="S249" s="139"/>
      <c r="T249" s="141">
        <f>T250+T268+T306+T342+T346</f>
        <v>902.88049999999998</v>
      </c>
      <c r="AR249" s="134" t="s">
        <v>82</v>
      </c>
      <c r="AT249" s="142" t="s">
        <v>74</v>
      </c>
      <c r="AU249" s="142" t="s">
        <v>82</v>
      </c>
      <c r="AY249" s="134" t="s">
        <v>198</v>
      </c>
      <c r="BK249" s="143">
        <f>BK250+BK268+BK306+BK342+BK346</f>
        <v>0</v>
      </c>
    </row>
    <row r="250" spans="2:65" s="11" customFormat="1" ht="20.85" customHeight="1">
      <c r="B250" s="133"/>
      <c r="D250" s="134" t="s">
        <v>74</v>
      </c>
      <c r="E250" s="144" t="s">
        <v>613</v>
      </c>
      <c r="F250" s="144" t="s">
        <v>614</v>
      </c>
      <c r="I250" s="136"/>
      <c r="J250" s="145">
        <f>BK250</f>
        <v>0</v>
      </c>
      <c r="L250" s="133"/>
      <c r="M250" s="138"/>
      <c r="N250" s="139"/>
      <c r="O250" s="139"/>
      <c r="P250" s="140">
        <f>SUM(P251:P267)</f>
        <v>0</v>
      </c>
      <c r="Q250" s="139"/>
      <c r="R250" s="140">
        <f>SUM(R251:R267)</f>
        <v>2.3025E-2</v>
      </c>
      <c r="S250" s="139"/>
      <c r="T250" s="141">
        <f>SUM(T251:T267)</f>
        <v>0</v>
      </c>
      <c r="AR250" s="134" t="s">
        <v>82</v>
      </c>
      <c r="AT250" s="142" t="s">
        <v>74</v>
      </c>
      <c r="AU250" s="142" t="s">
        <v>84</v>
      </c>
      <c r="AY250" s="134" t="s">
        <v>198</v>
      </c>
      <c r="BK250" s="143">
        <f>SUM(BK251:BK267)</f>
        <v>0</v>
      </c>
    </row>
    <row r="251" spans="2:65" s="1" customFormat="1" ht="16.5" customHeight="1">
      <c r="B251" s="146"/>
      <c r="C251" s="147" t="s">
        <v>409</v>
      </c>
      <c r="D251" s="147" t="s">
        <v>202</v>
      </c>
      <c r="E251" s="148" t="s">
        <v>616</v>
      </c>
      <c r="F251" s="149" t="s">
        <v>617</v>
      </c>
      <c r="G251" s="150" t="s">
        <v>499</v>
      </c>
      <c r="H251" s="151">
        <v>51.5</v>
      </c>
      <c r="I251" s="152"/>
      <c r="J251" s="153">
        <f>ROUND(I251*H251,2)</f>
        <v>0</v>
      </c>
      <c r="K251" s="149" t="s">
        <v>211</v>
      </c>
      <c r="L251" s="31"/>
      <c r="M251" s="154" t="s">
        <v>1</v>
      </c>
      <c r="N251" s="155" t="s">
        <v>46</v>
      </c>
      <c r="O251" s="50"/>
      <c r="P251" s="156">
        <f>O251*H251</f>
        <v>0</v>
      </c>
      <c r="Q251" s="156">
        <v>0</v>
      </c>
      <c r="R251" s="156">
        <f>Q251*H251</f>
        <v>0</v>
      </c>
      <c r="S251" s="156">
        <v>0</v>
      </c>
      <c r="T251" s="157">
        <f>S251*H251</f>
        <v>0</v>
      </c>
      <c r="AR251" s="17" t="s">
        <v>103</v>
      </c>
      <c r="AT251" s="17" t="s">
        <v>202</v>
      </c>
      <c r="AU251" s="17" t="s">
        <v>99</v>
      </c>
      <c r="AY251" s="17" t="s">
        <v>198</v>
      </c>
      <c r="BE251" s="158">
        <f>IF(N251="základní",J251,0)</f>
        <v>0</v>
      </c>
      <c r="BF251" s="158">
        <f>IF(N251="snížená",J251,0)</f>
        <v>0</v>
      </c>
      <c r="BG251" s="158">
        <f>IF(N251="zákl. přenesená",J251,0)</f>
        <v>0</v>
      </c>
      <c r="BH251" s="158">
        <f>IF(N251="sníž. přenesená",J251,0)</f>
        <v>0</v>
      </c>
      <c r="BI251" s="158">
        <f>IF(N251="nulová",J251,0)</f>
        <v>0</v>
      </c>
      <c r="BJ251" s="17" t="s">
        <v>82</v>
      </c>
      <c r="BK251" s="158">
        <f>ROUND(I251*H251,2)</f>
        <v>0</v>
      </c>
      <c r="BL251" s="17" t="s">
        <v>103</v>
      </c>
      <c r="BM251" s="17" t="s">
        <v>618</v>
      </c>
    </row>
    <row r="252" spans="2:65" s="13" customFormat="1" ht="11.25">
      <c r="B252" s="168"/>
      <c r="D252" s="160" t="s">
        <v>207</v>
      </c>
      <c r="E252" s="169" t="s">
        <v>1</v>
      </c>
      <c r="F252" s="170" t="s">
        <v>619</v>
      </c>
      <c r="H252" s="169" t="s">
        <v>1</v>
      </c>
      <c r="I252" s="171"/>
      <c r="L252" s="168"/>
      <c r="M252" s="172"/>
      <c r="N252" s="173"/>
      <c r="O252" s="173"/>
      <c r="P252" s="173"/>
      <c r="Q252" s="173"/>
      <c r="R252" s="173"/>
      <c r="S252" s="173"/>
      <c r="T252" s="174"/>
      <c r="AT252" s="169" t="s">
        <v>207</v>
      </c>
      <c r="AU252" s="169" t="s">
        <v>99</v>
      </c>
      <c r="AV252" s="13" t="s">
        <v>82</v>
      </c>
      <c r="AW252" s="13" t="s">
        <v>36</v>
      </c>
      <c r="AX252" s="13" t="s">
        <v>75</v>
      </c>
      <c r="AY252" s="169" t="s">
        <v>198</v>
      </c>
    </row>
    <row r="253" spans="2:65" s="12" customFormat="1" ht="11.25">
      <c r="B253" s="159"/>
      <c r="D253" s="160" t="s">
        <v>207</v>
      </c>
      <c r="E253" s="161" t="s">
        <v>1</v>
      </c>
      <c r="F253" s="162" t="s">
        <v>1178</v>
      </c>
      <c r="H253" s="163">
        <v>51.5</v>
      </c>
      <c r="I253" s="164"/>
      <c r="L253" s="159"/>
      <c r="M253" s="165"/>
      <c r="N253" s="166"/>
      <c r="O253" s="166"/>
      <c r="P253" s="166"/>
      <c r="Q253" s="166"/>
      <c r="R253" s="166"/>
      <c r="S253" s="166"/>
      <c r="T253" s="167"/>
      <c r="AT253" s="161" t="s">
        <v>207</v>
      </c>
      <c r="AU253" s="161" t="s">
        <v>99</v>
      </c>
      <c r="AV253" s="12" t="s">
        <v>84</v>
      </c>
      <c r="AW253" s="12" t="s">
        <v>36</v>
      </c>
      <c r="AX253" s="12" t="s">
        <v>82</v>
      </c>
      <c r="AY253" s="161" t="s">
        <v>198</v>
      </c>
    </row>
    <row r="254" spans="2:65" s="1" customFormat="1" ht="16.5" customHeight="1">
      <c r="B254" s="146"/>
      <c r="C254" s="147" t="s">
        <v>415</v>
      </c>
      <c r="D254" s="147" t="s">
        <v>202</v>
      </c>
      <c r="E254" s="148" t="s">
        <v>622</v>
      </c>
      <c r="F254" s="149" t="s">
        <v>623</v>
      </c>
      <c r="G254" s="150" t="s">
        <v>499</v>
      </c>
      <c r="H254" s="151">
        <v>51.5</v>
      </c>
      <c r="I254" s="152"/>
      <c r="J254" s="153">
        <f>ROUND(I254*H254,2)</f>
        <v>0</v>
      </c>
      <c r="K254" s="149" t="s">
        <v>211</v>
      </c>
      <c r="L254" s="31"/>
      <c r="M254" s="154" t="s">
        <v>1</v>
      </c>
      <c r="N254" s="155" t="s">
        <v>46</v>
      </c>
      <c r="O254" s="50"/>
      <c r="P254" s="156">
        <f>O254*H254</f>
        <v>0</v>
      </c>
      <c r="Q254" s="156">
        <v>0</v>
      </c>
      <c r="R254" s="156">
        <f>Q254*H254</f>
        <v>0</v>
      </c>
      <c r="S254" s="156">
        <v>0</v>
      </c>
      <c r="T254" s="157">
        <f>S254*H254</f>
        <v>0</v>
      </c>
      <c r="AR254" s="17" t="s">
        <v>103</v>
      </c>
      <c r="AT254" s="17" t="s">
        <v>202</v>
      </c>
      <c r="AU254" s="17" t="s">
        <v>99</v>
      </c>
      <c r="AY254" s="17" t="s">
        <v>198</v>
      </c>
      <c r="BE254" s="158">
        <f>IF(N254="základní",J254,0)</f>
        <v>0</v>
      </c>
      <c r="BF254" s="158">
        <f>IF(N254="snížená",J254,0)</f>
        <v>0</v>
      </c>
      <c r="BG254" s="158">
        <f>IF(N254="zákl. přenesená",J254,0)</f>
        <v>0</v>
      </c>
      <c r="BH254" s="158">
        <f>IF(N254="sníž. přenesená",J254,0)</f>
        <v>0</v>
      </c>
      <c r="BI254" s="158">
        <f>IF(N254="nulová",J254,0)</f>
        <v>0</v>
      </c>
      <c r="BJ254" s="17" t="s">
        <v>82</v>
      </c>
      <c r="BK254" s="158">
        <f>ROUND(I254*H254,2)</f>
        <v>0</v>
      </c>
      <c r="BL254" s="17" t="s">
        <v>103</v>
      </c>
      <c r="BM254" s="17" t="s">
        <v>624</v>
      </c>
    </row>
    <row r="255" spans="2:65" s="13" customFormat="1" ht="11.25">
      <c r="B255" s="168"/>
      <c r="D255" s="160" t="s">
        <v>207</v>
      </c>
      <c r="E255" s="169" t="s">
        <v>1</v>
      </c>
      <c r="F255" s="170" t="s">
        <v>619</v>
      </c>
      <c r="H255" s="169" t="s">
        <v>1</v>
      </c>
      <c r="I255" s="171"/>
      <c r="L255" s="168"/>
      <c r="M255" s="172"/>
      <c r="N255" s="173"/>
      <c r="O255" s="173"/>
      <c r="P255" s="173"/>
      <c r="Q255" s="173"/>
      <c r="R255" s="173"/>
      <c r="S255" s="173"/>
      <c r="T255" s="174"/>
      <c r="AT255" s="169" t="s">
        <v>207</v>
      </c>
      <c r="AU255" s="169" t="s">
        <v>99</v>
      </c>
      <c r="AV255" s="13" t="s">
        <v>82</v>
      </c>
      <c r="AW255" s="13" t="s">
        <v>36</v>
      </c>
      <c r="AX255" s="13" t="s">
        <v>75</v>
      </c>
      <c r="AY255" s="169" t="s">
        <v>198</v>
      </c>
    </row>
    <row r="256" spans="2:65" s="12" customFormat="1" ht="11.25">
      <c r="B256" s="159"/>
      <c r="D256" s="160" t="s">
        <v>207</v>
      </c>
      <c r="E256" s="161" t="s">
        <v>1</v>
      </c>
      <c r="F256" s="162" t="s">
        <v>1178</v>
      </c>
      <c r="H256" s="163">
        <v>51.5</v>
      </c>
      <c r="I256" s="164"/>
      <c r="L256" s="159"/>
      <c r="M256" s="165"/>
      <c r="N256" s="166"/>
      <c r="O256" s="166"/>
      <c r="P256" s="166"/>
      <c r="Q256" s="166"/>
      <c r="R256" s="166"/>
      <c r="S256" s="166"/>
      <c r="T256" s="167"/>
      <c r="AT256" s="161" t="s">
        <v>207</v>
      </c>
      <c r="AU256" s="161" t="s">
        <v>99</v>
      </c>
      <c r="AV256" s="12" t="s">
        <v>84</v>
      </c>
      <c r="AW256" s="12" t="s">
        <v>36</v>
      </c>
      <c r="AX256" s="12" t="s">
        <v>82</v>
      </c>
      <c r="AY256" s="161" t="s">
        <v>198</v>
      </c>
    </row>
    <row r="257" spans="2:65" s="1" customFormat="1" ht="16.5" customHeight="1">
      <c r="B257" s="146"/>
      <c r="C257" s="147" t="s">
        <v>422</v>
      </c>
      <c r="D257" s="147" t="s">
        <v>202</v>
      </c>
      <c r="E257" s="148" t="s">
        <v>626</v>
      </c>
      <c r="F257" s="149" t="s">
        <v>627</v>
      </c>
      <c r="G257" s="150" t="s">
        <v>499</v>
      </c>
      <c r="H257" s="151">
        <v>51.5</v>
      </c>
      <c r="I257" s="152"/>
      <c r="J257" s="153">
        <f>ROUND(I257*H257,2)</f>
        <v>0</v>
      </c>
      <c r="K257" s="149" t="s">
        <v>211</v>
      </c>
      <c r="L257" s="31"/>
      <c r="M257" s="154" t="s">
        <v>1</v>
      </c>
      <c r="N257" s="155" t="s">
        <v>46</v>
      </c>
      <c r="O257" s="50"/>
      <c r="P257" s="156">
        <f>O257*H257</f>
        <v>0</v>
      </c>
      <c r="Q257" s="156">
        <v>0</v>
      </c>
      <c r="R257" s="156">
        <f>Q257*H257</f>
        <v>0</v>
      </c>
      <c r="S257" s="156">
        <v>0</v>
      </c>
      <c r="T257" s="157">
        <f>S257*H257</f>
        <v>0</v>
      </c>
      <c r="AR257" s="17" t="s">
        <v>103</v>
      </c>
      <c r="AT257" s="17" t="s">
        <v>202</v>
      </c>
      <c r="AU257" s="17" t="s">
        <v>99</v>
      </c>
      <c r="AY257" s="17" t="s">
        <v>198</v>
      </c>
      <c r="BE257" s="158">
        <f>IF(N257="základní",J257,0)</f>
        <v>0</v>
      </c>
      <c r="BF257" s="158">
        <f>IF(N257="snížená",J257,0)</f>
        <v>0</v>
      </c>
      <c r="BG257" s="158">
        <f>IF(N257="zákl. přenesená",J257,0)</f>
        <v>0</v>
      </c>
      <c r="BH257" s="158">
        <f>IF(N257="sníž. přenesená",J257,0)</f>
        <v>0</v>
      </c>
      <c r="BI257" s="158">
        <f>IF(N257="nulová",J257,0)</f>
        <v>0</v>
      </c>
      <c r="BJ257" s="17" t="s">
        <v>82</v>
      </c>
      <c r="BK257" s="158">
        <f>ROUND(I257*H257,2)</f>
        <v>0</v>
      </c>
      <c r="BL257" s="17" t="s">
        <v>103</v>
      </c>
      <c r="BM257" s="17" t="s">
        <v>628</v>
      </c>
    </row>
    <row r="258" spans="2:65" s="12" customFormat="1" ht="11.25">
      <c r="B258" s="159"/>
      <c r="D258" s="160" t="s">
        <v>207</v>
      </c>
      <c r="E258" s="161" t="s">
        <v>1</v>
      </c>
      <c r="F258" s="162" t="s">
        <v>1179</v>
      </c>
      <c r="H258" s="163">
        <v>51.5</v>
      </c>
      <c r="I258" s="164"/>
      <c r="L258" s="159"/>
      <c r="M258" s="165"/>
      <c r="N258" s="166"/>
      <c r="O258" s="166"/>
      <c r="P258" s="166"/>
      <c r="Q258" s="166"/>
      <c r="R258" s="166"/>
      <c r="S258" s="166"/>
      <c r="T258" s="167"/>
      <c r="AT258" s="161" t="s">
        <v>207</v>
      </c>
      <c r="AU258" s="161" t="s">
        <v>99</v>
      </c>
      <c r="AV258" s="12" t="s">
        <v>84</v>
      </c>
      <c r="AW258" s="12" t="s">
        <v>36</v>
      </c>
      <c r="AX258" s="12" t="s">
        <v>82</v>
      </c>
      <c r="AY258" s="161" t="s">
        <v>198</v>
      </c>
    </row>
    <row r="259" spans="2:65" s="1" customFormat="1" ht="16.5" customHeight="1">
      <c r="B259" s="146"/>
      <c r="C259" s="147" t="s">
        <v>433</v>
      </c>
      <c r="D259" s="147" t="s">
        <v>202</v>
      </c>
      <c r="E259" s="148" t="s">
        <v>631</v>
      </c>
      <c r="F259" s="149" t="s">
        <v>632</v>
      </c>
      <c r="G259" s="150" t="s">
        <v>499</v>
      </c>
      <c r="H259" s="151">
        <v>51.5</v>
      </c>
      <c r="I259" s="152"/>
      <c r="J259" s="153">
        <f>ROUND(I259*H259,2)</f>
        <v>0</v>
      </c>
      <c r="K259" s="149" t="s">
        <v>211</v>
      </c>
      <c r="L259" s="31"/>
      <c r="M259" s="154" t="s">
        <v>1</v>
      </c>
      <c r="N259" s="155" t="s">
        <v>46</v>
      </c>
      <c r="O259" s="50"/>
      <c r="P259" s="156">
        <f>O259*H259</f>
        <v>0</v>
      </c>
      <c r="Q259" s="156">
        <v>2.2000000000000001E-4</v>
      </c>
      <c r="R259" s="156">
        <f>Q259*H259</f>
        <v>1.133E-2</v>
      </c>
      <c r="S259" s="156">
        <v>0</v>
      </c>
      <c r="T259" s="157">
        <f>S259*H259</f>
        <v>0</v>
      </c>
      <c r="AR259" s="17" t="s">
        <v>103</v>
      </c>
      <c r="AT259" s="17" t="s">
        <v>202</v>
      </c>
      <c r="AU259" s="17" t="s">
        <v>99</v>
      </c>
      <c r="AY259" s="17" t="s">
        <v>198</v>
      </c>
      <c r="BE259" s="158">
        <f>IF(N259="základní",J259,0)</f>
        <v>0</v>
      </c>
      <c r="BF259" s="158">
        <f>IF(N259="snížená",J259,0)</f>
        <v>0</v>
      </c>
      <c r="BG259" s="158">
        <f>IF(N259="zákl. přenesená",J259,0)</f>
        <v>0</v>
      </c>
      <c r="BH259" s="158">
        <f>IF(N259="sníž. přenesená",J259,0)</f>
        <v>0</v>
      </c>
      <c r="BI259" s="158">
        <f>IF(N259="nulová",J259,0)</f>
        <v>0</v>
      </c>
      <c r="BJ259" s="17" t="s">
        <v>82</v>
      </c>
      <c r="BK259" s="158">
        <f>ROUND(I259*H259,2)</f>
        <v>0</v>
      </c>
      <c r="BL259" s="17" t="s">
        <v>103</v>
      </c>
      <c r="BM259" s="17" t="s">
        <v>633</v>
      </c>
    </row>
    <row r="260" spans="2:65" s="12" customFormat="1" ht="11.25">
      <c r="B260" s="159"/>
      <c r="D260" s="160" t="s">
        <v>207</v>
      </c>
      <c r="E260" s="161" t="s">
        <v>1</v>
      </c>
      <c r="F260" s="162" t="s">
        <v>1180</v>
      </c>
      <c r="H260" s="163">
        <v>51.5</v>
      </c>
      <c r="I260" s="164"/>
      <c r="L260" s="159"/>
      <c r="M260" s="165"/>
      <c r="N260" s="166"/>
      <c r="O260" s="166"/>
      <c r="P260" s="166"/>
      <c r="Q260" s="166"/>
      <c r="R260" s="166"/>
      <c r="S260" s="166"/>
      <c r="T260" s="167"/>
      <c r="AT260" s="161" t="s">
        <v>207</v>
      </c>
      <c r="AU260" s="161" t="s">
        <v>99</v>
      </c>
      <c r="AV260" s="12" t="s">
        <v>84</v>
      </c>
      <c r="AW260" s="12" t="s">
        <v>36</v>
      </c>
      <c r="AX260" s="12" t="s">
        <v>82</v>
      </c>
      <c r="AY260" s="161" t="s">
        <v>198</v>
      </c>
    </row>
    <row r="261" spans="2:65" s="1" customFormat="1" ht="16.5" customHeight="1">
      <c r="B261" s="146"/>
      <c r="C261" s="147" t="s">
        <v>439</v>
      </c>
      <c r="D261" s="147" t="s">
        <v>202</v>
      </c>
      <c r="E261" s="148" t="s">
        <v>636</v>
      </c>
      <c r="F261" s="149" t="s">
        <v>637</v>
      </c>
      <c r="G261" s="150" t="s">
        <v>242</v>
      </c>
      <c r="H261" s="151">
        <v>1169.5</v>
      </c>
      <c r="I261" s="152"/>
      <c r="J261" s="153">
        <f>ROUND(I261*H261,2)</f>
        <v>0</v>
      </c>
      <c r="K261" s="149" t="s">
        <v>1</v>
      </c>
      <c r="L261" s="31"/>
      <c r="M261" s="154" t="s">
        <v>1</v>
      </c>
      <c r="N261" s="155" t="s">
        <v>46</v>
      </c>
      <c r="O261" s="50"/>
      <c r="P261" s="156">
        <f>O261*H261</f>
        <v>0</v>
      </c>
      <c r="Q261" s="156">
        <v>1.0000000000000001E-5</v>
      </c>
      <c r="R261" s="156">
        <f>Q261*H261</f>
        <v>1.1695000000000001E-2</v>
      </c>
      <c r="S261" s="156">
        <v>0</v>
      </c>
      <c r="T261" s="157">
        <f>S261*H261</f>
        <v>0</v>
      </c>
      <c r="AR261" s="17" t="s">
        <v>103</v>
      </c>
      <c r="AT261" s="17" t="s">
        <v>202</v>
      </c>
      <c r="AU261" s="17" t="s">
        <v>99</v>
      </c>
      <c r="AY261" s="17" t="s">
        <v>198</v>
      </c>
      <c r="BE261" s="158">
        <f>IF(N261="základní",J261,0)</f>
        <v>0</v>
      </c>
      <c r="BF261" s="158">
        <f>IF(N261="snížená",J261,0)</f>
        <v>0</v>
      </c>
      <c r="BG261" s="158">
        <f>IF(N261="zákl. přenesená",J261,0)</f>
        <v>0</v>
      </c>
      <c r="BH261" s="158">
        <f>IF(N261="sníž. přenesená",J261,0)</f>
        <v>0</v>
      </c>
      <c r="BI261" s="158">
        <f>IF(N261="nulová",J261,0)</f>
        <v>0</v>
      </c>
      <c r="BJ261" s="17" t="s">
        <v>82</v>
      </c>
      <c r="BK261" s="158">
        <f>ROUND(I261*H261,2)</f>
        <v>0</v>
      </c>
      <c r="BL261" s="17" t="s">
        <v>103</v>
      </c>
      <c r="BM261" s="17" t="s">
        <v>638</v>
      </c>
    </row>
    <row r="262" spans="2:65" s="13" customFormat="1" ht="11.25">
      <c r="B262" s="168"/>
      <c r="D262" s="160" t="s">
        <v>207</v>
      </c>
      <c r="E262" s="169" t="s">
        <v>1</v>
      </c>
      <c r="F262" s="170" t="s">
        <v>639</v>
      </c>
      <c r="H262" s="169" t="s">
        <v>1</v>
      </c>
      <c r="I262" s="171"/>
      <c r="L262" s="168"/>
      <c r="M262" s="172"/>
      <c r="N262" s="173"/>
      <c r="O262" s="173"/>
      <c r="P262" s="173"/>
      <c r="Q262" s="173"/>
      <c r="R262" s="173"/>
      <c r="S262" s="173"/>
      <c r="T262" s="174"/>
      <c r="AT262" s="169" t="s">
        <v>207</v>
      </c>
      <c r="AU262" s="169" t="s">
        <v>99</v>
      </c>
      <c r="AV262" s="13" t="s">
        <v>82</v>
      </c>
      <c r="AW262" s="13" t="s">
        <v>36</v>
      </c>
      <c r="AX262" s="13" t="s">
        <v>75</v>
      </c>
      <c r="AY262" s="169" t="s">
        <v>198</v>
      </c>
    </row>
    <row r="263" spans="2:65" s="12" customFormat="1" ht="11.25">
      <c r="B263" s="159"/>
      <c r="D263" s="160" t="s">
        <v>207</v>
      </c>
      <c r="E263" s="161" t="s">
        <v>1</v>
      </c>
      <c r="F263" s="162" t="s">
        <v>1181</v>
      </c>
      <c r="H263" s="163">
        <v>781.5</v>
      </c>
      <c r="I263" s="164"/>
      <c r="L263" s="159"/>
      <c r="M263" s="165"/>
      <c r="N263" s="166"/>
      <c r="O263" s="166"/>
      <c r="P263" s="166"/>
      <c r="Q263" s="166"/>
      <c r="R263" s="166"/>
      <c r="S263" s="166"/>
      <c r="T263" s="167"/>
      <c r="AT263" s="161" t="s">
        <v>207</v>
      </c>
      <c r="AU263" s="161" t="s">
        <v>99</v>
      </c>
      <c r="AV263" s="12" t="s">
        <v>84</v>
      </c>
      <c r="AW263" s="12" t="s">
        <v>36</v>
      </c>
      <c r="AX263" s="12" t="s">
        <v>75</v>
      </c>
      <c r="AY263" s="161" t="s">
        <v>198</v>
      </c>
    </row>
    <row r="264" spans="2:65" s="12" customFormat="1" ht="11.25">
      <c r="B264" s="159"/>
      <c r="D264" s="160" t="s">
        <v>207</v>
      </c>
      <c r="E264" s="161" t="s">
        <v>1</v>
      </c>
      <c r="F264" s="162" t="s">
        <v>1182</v>
      </c>
      <c r="H264" s="163">
        <v>30</v>
      </c>
      <c r="I264" s="164"/>
      <c r="L264" s="159"/>
      <c r="M264" s="165"/>
      <c r="N264" s="166"/>
      <c r="O264" s="166"/>
      <c r="P264" s="166"/>
      <c r="Q264" s="166"/>
      <c r="R264" s="166"/>
      <c r="S264" s="166"/>
      <c r="T264" s="167"/>
      <c r="AT264" s="161" t="s">
        <v>207</v>
      </c>
      <c r="AU264" s="161" t="s">
        <v>99</v>
      </c>
      <c r="AV264" s="12" t="s">
        <v>84</v>
      </c>
      <c r="AW264" s="12" t="s">
        <v>36</v>
      </c>
      <c r="AX264" s="12" t="s">
        <v>75</v>
      </c>
      <c r="AY264" s="161" t="s">
        <v>198</v>
      </c>
    </row>
    <row r="265" spans="2:65" s="12" customFormat="1" ht="11.25">
      <c r="B265" s="159"/>
      <c r="D265" s="160" t="s">
        <v>207</v>
      </c>
      <c r="E265" s="161" t="s">
        <v>1</v>
      </c>
      <c r="F265" s="162" t="s">
        <v>1183</v>
      </c>
      <c r="H265" s="163">
        <v>158</v>
      </c>
      <c r="I265" s="164"/>
      <c r="L265" s="159"/>
      <c r="M265" s="165"/>
      <c r="N265" s="166"/>
      <c r="O265" s="166"/>
      <c r="P265" s="166"/>
      <c r="Q265" s="166"/>
      <c r="R265" s="166"/>
      <c r="S265" s="166"/>
      <c r="T265" s="167"/>
      <c r="AT265" s="161" t="s">
        <v>207</v>
      </c>
      <c r="AU265" s="161" t="s">
        <v>99</v>
      </c>
      <c r="AV265" s="12" t="s">
        <v>84</v>
      </c>
      <c r="AW265" s="12" t="s">
        <v>36</v>
      </c>
      <c r="AX265" s="12" t="s">
        <v>75</v>
      </c>
      <c r="AY265" s="161" t="s">
        <v>198</v>
      </c>
    </row>
    <row r="266" spans="2:65" s="12" customFormat="1" ht="11.25">
      <c r="B266" s="159"/>
      <c r="D266" s="160" t="s">
        <v>207</v>
      </c>
      <c r="E266" s="161" t="s">
        <v>1</v>
      </c>
      <c r="F266" s="162" t="s">
        <v>643</v>
      </c>
      <c r="H266" s="163">
        <v>200</v>
      </c>
      <c r="I266" s="164"/>
      <c r="L266" s="159"/>
      <c r="M266" s="165"/>
      <c r="N266" s="166"/>
      <c r="O266" s="166"/>
      <c r="P266" s="166"/>
      <c r="Q266" s="166"/>
      <c r="R266" s="166"/>
      <c r="S266" s="166"/>
      <c r="T266" s="167"/>
      <c r="AT266" s="161" t="s">
        <v>207</v>
      </c>
      <c r="AU266" s="161" t="s">
        <v>99</v>
      </c>
      <c r="AV266" s="12" t="s">
        <v>84</v>
      </c>
      <c r="AW266" s="12" t="s">
        <v>36</v>
      </c>
      <c r="AX266" s="12" t="s">
        <v>75</v>
      </c>
      <c r="AY266" s="161" t="s">
        <v>198</v>
      </c>
    </row>
    <row r="267" spans="2:65" s="14" customFormat="1" ht="11.25">
      <c r="B267" s="175"/>
      <c r="D267" s="160" t="s">
        <v>207</v>
      </c>
      <c r="E267" s="176" t="s">
        <v>1</v>
      </c>
      <c r="F267" s="177" t="s">
        <v>227</v>
      </c>
      <c r="H267" s="178">
        <v>1169.5</v>
      </c>
      <c r="I267" s="179"/>
      <c r="L267" s="175"/>
      <c r="M267" s="180"/>
      <c r="N267" s="181"/>
      <c r="O267" s="181"/>
      <c r="P267" s="181"/>
      <c r="Q267" s="181"/>
      <c r="R267" s="181"/>
      <c r="S267" s="181"/>
      <c r="T267" s="182"/>
      <c r="AT267" s="176" t="s">
        <v>207</v>
      </c>
      <c r="AU267" s="176" t="s">
        <v>99</v>
      </c>
      <c r="AV267" s="14" t="s">
        <v>103</v>
      </c>
      <c r="AW267" s="14" t="s">
        <v>36</v>
      </c>
      <c r="AX267" s="14" t="s">
        <v>82</v>
      </c>
      <c r="AY267" s="176" t="s">
        <v>198</v>
      </c>
    </row>
    <row r="268" spans="2:65" s="11" customFormat="1" ht="20.85" customHeight="1">
      <c r="B268" s="133"/>
      <c r="D268" s="134" t="s">
        <v>74</v>
      </c>
      <c r="E268" s="144" t="s">
        <v>644</v>
      </c>
      <c r="F268" s="144" t="s">
        <v>645</v>
      </c>
      <c r="I268" s="136"/>
      <c r="J268" s="145">
        <f>BK268</f>
        <v>0</v>
      </c>
      <c r="L268" s="133"/>
      <c r="M268" s="138"/>
      <c r="N268" s="139"/>
      <c r="O268" s="139"/>
      <c r="P268" s="140">
        <f>SUM(P269:P305)</f>
        <v>0</v>
      </c>
      <c r="Q268" s="139"/>
      <c r="R268" s="140">
        <f>SUM(R269:R305)</f>
        <v>54.027135999999999</v>
      </c>
      <c r="S268" s="139"/>
      <c r="T268" s="141">
        <f>SUM(T269:T305)</f>
        <v>0</v>
      </c>
      <c r="AR268" s="134" t="s">
        <v>82</v>
      </c>
      <c r="AT268" s="142" t="s">
        <v>74</v>
      </c>
      <c r="AU268" s="142" t="s">
        <v>84</v>
      </c>
      <c r="AY268" s="134" t="s">
        <v>198</v>
      </c>
      <c r="BK268" s="143">
        <f>SUM(BK269:BK305)</f>
        <v>0</v>
      </c>
    </row>
    <row r="269" spans="2:65" s="1" customFormat="1" ht="16.5" customHeight="1">
      <c r="B269" s="146"/>
      <c r="C269" s="147" t="s">
        <v>444</v>
      </c>
      <c r="D269" s="147" t="s">
        <v>202</v>
      </c>
      <c r="E269" s="148" t="s">
        <v>647</v>
      </c>
      <c r="F269" s="149" t="s">
        <v>648</v>
      </c>
      <c r="G269" s="150" t="s">
        <v>499</v>
      </c>
      <c r="H269" s="151">
        <v>154.5</v>
      </c>
      <c r="I269" s="152"/>
      <c r="J269" s="153">
        <f>ROUND(I269*H269,2)</f>
        <v>0</v>
      </c>
      <c r="K269" s="149" t="s">
        <v>211</v>
      </c>
      <c r="L269" s="31"/>
      <c r="M269" s="154" t="s">
        <v>1</v>
      </c>
      <c r="N269" s="155" t="s">
        <v>46</v>
      </c>
      <c r="O269" s="50"/>
      <c r="P269" s="156">
        <f>O269*H269</f>
        <v>0</v>
      </c>
      <c r="Q269" s="156">
        <v>0.15540000000000001</v>
      </c>
      <c r="R269" s="156">
        <f>Q269*H269</f>
        <v>24.009300000000003</v>
      </c>
      <c r="S269" s="156">
        <v>0</v>
      </c>
      <c r="T269" s="157">
        <f>S269*H269</f>
        <v>0</v>
      </c>
      <c r="AR269" s="17" t="s">
        <v>103</v>
      </c>
      <c r="AT269" s="17" t="s">
        <v>202</v>
      </c>
      <c r="AU269" s="17" t="s">
        <v>99</v>
      </c>
      <c r="AY269" s="17" t="s">
        <v>198</v>
      </c>
      <c r="BE269" s="158">
        <f>IF(N269="základní",J269,0)</f>
        <v>0</v>
      </c>
      <c r="BF269" s="158">
        <f>IF(N269="snížená",J269,0)</f>
        <v>0</v>
      </c>
      <c r="BG269" s="158">
        <f>IF(N269="zákl. přenesená",J269,0)</f>
        <v>0</v>
      </c>
      <c r="BH269" s="158">
        <f>IF(N269="sníž. přenesená",J269,0)</f>
        <v>0</v>
      </c>
      <c r="BI269" s="158">
        <f>IF(N269="nulová",J269,0)</f>
        <v>0</v>
      </c>
      <c r="BJ269" s="17" t="s">
        <v>82</v>
      </c>
      <c r="BK269" s="158">
        <f>ROUND(I269*H269,2)</f>
        <v>0</v>
      </c>
      <c r="BL269" s="17" t="s">
        <v>103</v>
      </c>
      <c r="BM269" s="17" t="s">
        <v>1184</v>
      </c>
    </row>
    <row r="270" spans="2:65" s="12" customFormat="1" ht="11.25">
      <c r="B270" s="159"/>
      <c r="D270" s="160" t="s">
        <v>207</v>
      </c>
      <c r="E270" s="161" t="s">
        <v>1</v>
      </c>
      <c r="F270" s="162" t="s">
        <v>1185</v>
      </c>
      <c r="H270" s="163">
        <v>154.5</v>
      </c>
      <c r="I270" s="164"/>
      <c r="L270" s="159"/>
      <c r="M270" s="165"/>
      <c r="N270" s="166"/>
      <c r="O270" s="166"/>
      <c r="P270" s="166"/>
      <c r="Q270" s="166"/>
      <c r="R270" s="166"/>
      <c r="S270" s="166"/>
      <c r="T270" s="167"/>
      <c r="AT270" s="161" t="s">
        <v>207</v>
      </c>
      <c r="AU270" s="161" t="s">
        <v>99</v>
      </c>
      <c r="AV270" s="12" t="s">
        <v>84</v>
      </c>
      <c r="AW270" s="12" t="s">
        <v>36</v>
      </c>
      <c r="AX270" s="12" t="s">
        <v>82</v>
      </c>
      <c r="AY270" s="161" t="s">
        <v>198</v>
      </c>
    </row>
    <row r="271" spans="2:65" s="1" customFormat="1" ht="16.5" customHeight="1">
      <c r="B271" s="146"/>
      <c r="C271" s="191" t="s">
        <v>448</v>
      </c>
      <c r="D271" s="191" t="s">
        <v>329</v>
      </c>
      <c r="E271" s="192" t="s">
        <v>652</v>
      </c>
      <c r="F271" s="193" t="s">
        <v>653</v>
      </c>
      <c r="G271" s="194" t="s">
        <v>499</v>
      </c>
      <c r="H271" s="195">
        <v>104.85599999999999</v>
      </c>
      <c r="I271" s="196"/>
      <c r="J271" s="197">
        <f>ROUND(I271*H271,2)</f>
        <v>0</v>
      </c>
      <c r="K271" s="193" t="s">
        <v>211</v>
      </c>
      <c r="L271" s="198"/>
      <c r="M271" s="199" t="s">
        <v>1</v>
      </c>
      <c r="N271" s="200" t="s">
        <v>46</v>
      </c>
      <c r="O271" s="50"/>
      <c r="P271" s="156">
        <f>O271*H271</f>
        <v>0</v>
      </c>
      <c r="Q271" s="156">
        <v>8.1000000000000003E-2</v>
      </c>
      <c r="R271" s="156">
        <f>Q271*H271</f>
        <v>8.4933359999999993</v>
      </c>
      <c r="S271" s="156">
        <v>0</v>
      </c>
      <c r="T271" s="157">
        <f>S271*H271</f>
        <v>0</v>
      </c>
      <c r="AR271" s="17" t="s">
        <v>250</v>
      </c>
      <c r="AT271" s="17" t="s">
        <v>329</v>
      </c>
      <c r="AU271" s="17" t="s">
        <v>99</v>
      </c>
      <c r="AY271" s="17" t="s">
        <v>198</v>
      </c>
      <c r="BE271" s="158">
        <f>IF(N271="základní",J271,0)</f>
        <v>0</v>
      </c>
      <c r="BF271" s="158">
        <f>IF(N271="snížená",J271,0)</f>
        <v>0</v>
      </c>
      <c r="BG271" s="158">
        <f>IF(N271="zákl. přenesená",J271,0)</f>
        <v>0</v>
      </c>
      <c r="BH271" s="158">
        <f>IF(N271="sníž. přenesená",J271,0)</f>
        <v>0</v>
      </c>
      <c r="BI271" s="158">
        <f>IF(N271="nulová",J271,0)</f>
        <v>0</v>
      </c>
      <c r="BJ271" s="17" t="s">
        <v>82</v>
      </c>
      <c r="BK271" s="158">
        <f>ROUND(I271*H271,2)</f>
        <v>0</v>
      </c>
      <c r="BL271" s="17" t="s">
        <v>103</v>
      </c>
      <c r="BM271" s="17" t="s">
        <v>1186</v>
      </c>
    </row>
    <row r="272" spans="2:65" s="12" customFormat="1" ht="11.25">
      <c r="B272" s="159"/>
      <c r="D272" s="160" t="s">
        <v>207</v>
      </c>
      <c r="E272" s="161" t="s">
        <v>1</v>
      </c>
      <c r="F272" s="162" t="s">
        <v>1185</v>
      </c>
      <c r="H272" s="163">
        <v>154.5</v>
      </c>
      <c r="I272" s="164"/>
      <c r="L272" s="159"/>
      <c r="M272" s="165"/>
      <c r="N272" s="166"/>
      <c r="O272" s="166"/>
      <c r="P272" s="166"/>
      <c r="Q272" s="166"/>
      <c r="R272" s="166"/>
      <c r="S272" s="166"/>
      <c r="T272" s="167"/>
      <c r="AT272" s="161" t="s">
        <v>207</v>
      </c>
      <c r="AU272" s="161" t="s">
        <v>99</v>
      </c>
      <c r="AV272" s="12" t="s">
        <v>84</v>
      </c>
      <c r="AW272" s="12" t="s">
        <v>36</v>
      </c>
      <c r="AX272" s="12" t="s">
        <v>75</v>
      </c>
      <c r="AY272" s="161" t="s">
        <v>198</v>
      </c>
    </row>
    <row r="273" spans="2:65" s="12" customFormat="1" ht="11.25">
      <c r="B273" s="159"/>
      <c r="D273" s="160" t="s">
        <v>207</v>
      </c>
      <c r="E273" s="161" t="s">
        <v>1</v>
      </c>
      <c r="F273" s="162" t="s">
        <v>1187</v>
      </c>
      <c r="H273" s="163">
        <v>-14</v>
      </c>
      <c r="I273" s="164"/>
      <c r="L273" s="159"/>
      <c r="M273" s="165"/>
      <c r="N273" s="166"/>
      <c r="O273" s="166"/>
      <c r="P273" s="166"/>
      <c r="Q273" s="166"/>
      <c r="R273" s="166"/>
      <c r="S273" s="166"/>
      <c r="T273" s="167"/>
      <c r="AT273" s="161" t="s">
        <v>207</v>
      </c>
      <c r="AU273" s="161" t="s">
        <v>99</v>
      </c>
      <c r="AV273" s="12" t="s">
        <v>84</v>
      </c>
      <c r="AW273" s="12" t="s">
        <v>36</v>
      </c>
      <c r="AX273" s="12" t="s">
        <v>75</v>
      </c>
      <c r="AY273" s="161" t="s">
        <v>198</v>
      </c>
    </row>
    <row r="274" spans="2:65" s="12" customFormat="1" ht="11.25">
      <c r="B274" s="159"/>
      <c r="D274" s="160" t="s">
        <v>207</v>
      </c>
      <c r="E274" s="161" t="s">
        <v>1</v>
      </c>
      <c r="F274" s="162" t="s">
        <v>1188</v>
      </c>
      <c r="H274" s="163">
        <v>-35</v>
      </c>
      <c r="I274" s="164"/>
      <c r="L274" s="159"/>
      <c r="M274" s="165"/>
      <c r="N274" s="166"/>
      <c r="O274" s="166"/>
      <c r="P274" s="166"/>
      <c r="Q274" s="166"/>
      <c r="R274" s="166"/>
      <c r="S274" s="166"/>
      <c r="T274" s="167"/>
      <c r="AT274" s="161" t="s">
        <v>207</v>
      </c>
      <c r="AU274" s="161" t="s">
        <v>99</v>
      </c>
      <c r="AV274" s="12" t="s">
        <v>84</v>
      </c>
      <c r="AW274" s="12" t="s">
        <v>36</v>
      </c>
      <c r="AX274" s="12" t="s">
        <v>75</v>
      </c>
      <c r="AY274" s="161" t="s">
        <v>198</v>
      </c>
    </row>
    <row r="275" spans="2:65" s="12" customFormat="1" ht="11.25">
      <c r="B275" s="159"/>
      <c r="D275" s="160" t="s">
        <v>207</v>
      </c>
      <c r="E275" s="161" t="s">
        <v>1</v>
      </c>
      <c r="F275" s="162" t="s">
        <v>1189</v>
      </c>
      <c r="H275" s="163">
        <v>-2.7</v>
      </c>
      <c r="I275" s="164"/>
      <c r="L275" s="159"/>
      <c r="M275" s="165"/>
      <c r="N275" s="166"/>
      <c r="O275" s="166"/>
      <c r="P275" s="166"/>
      <c r="Q275" s="166"/>
      <c r="R275" s="166"/>
      <c r="S275" s="166"/>
      <c r="T275" s="167"/>
      <c r="AT275" s="161" t="s">
        <v>207</v>
      </c>
      <c r="AU275" s="161" t="s">
        <v>99</v>
      </c>
      <c r="AV275" s="12" t="s">
        <v>84</v>
      </c>
      <c r="AW275" s="12" t="s">
        <v>36</v>
      </c>
      <c r="AX275" s="12" t="s">
        <v>75</v>
      </c>
      <c r="AY275" s="161" t="s">
        <v>198</v>
      </c>
    </row>
    <row r="276" spans="2:65" s="15" customFormat="1" ht="11.25">
      <c r="B276" s="183"/>
      <c r="D276" s="160" t="s">
        <v>207</v>
      </c>
      <c r="E276" s="184" t="s">
        <v>1</v>
      </c>
      <c r="F276" s="185" t="s">
        <v>258</v>
      </c>
      <c r="H276" s="186">
        <v>102.8</v>
      </c>
      <c r="I276" s="187"/>
      <c r="L276" s="183"/>
      <c r="M276" s="188"/>
      <c r="N276" s="189"/>
      <c r="O276" s="189"/>
      <c r="P276" s="189"/>
      <c r="Q276" s="189"/>
      <c r="R276" s="189"/>
      <c r="S276" s="189"/>
      <c r="T276" s="190"/>
      <c r="AT276" s="184" t="s">
        <v>207</v>
      </c>
      <c r="AU276" s="184" t="s">
        <v>99</v>
      </c>
      <c r="AV276" s="15" t="s">
        <v>99</v>
      </c>
      <c r="AW276" s="15" t="s">
        <v>36</v>
      </c>
      <c r="AX276" s="15" t="s">
        <v>75</v>
      </c>
      <c r="AY276" s="184" t="s">
        <v>198</v>
      </c>
    </row>
    <row r="277" spans="2:65" s="12" customFormat="1" ht="11.25">
      <c r="B277" s="159"/>
      <c r="D277" s="160" t="s">
        <v>207</v>
      </c>
      <c r="E277" s="161" t="s">
        <v>1</v>
      </c>
      <c r="F277" s="162" t="s">
        <v>1190</v>
      </c>
      <c r="H277" s="163">
        <v>2.056</v>
      </c>
      <c r="I277" s="164"/>
      <c r="L277" s="159"/>
      <c r="M277" s="165"/>
      <c r="N277" s="166"/>
      <c r="O277" s="166"/>
      <c r="P277" s="166"/>
      <c r="Q277" s="166"/>
      <c r="R277" s="166"/>
      <c r="S277" s="166"/>
      <c r="T277" s="167"/>
      <c r="AT277" s="161" t="s">
        <v>207</v>
      </c>
      <c r="AU277" s="161" t="s">
        <v>99</v>
      </c>
      <c r="AV277" s="12" t="s">
        <v>84</v>
      </c>
      <c r="AW277" s="12" t="s">
        <v>36</v>
      </c>
      <c r="AX277" s="12" t="s">
        <v>75</v>
      </c>
      <c r="AY277" s="161" t="s">
        <v>198</v>
      </c>
    </row>
    <row r="278" spans="2:65" s="14" customFormat="1" ht="11.25">
      <c r="B278" s="175"/>
      <c r="D278" s="160" t="s">
        <v>207</v>
      </c>
      <c r="E278" s="176" t="s">
        <v>1</v>
      </c>
      <c r="F278" s="177" t="s">
        <v>227</v>
      </c>
      <c r="H278" s="178">
        <v>104.85599999999999</v>
      </c>
      <c r="I278" s="179"/>
      <c r="L278" s="175"/>
      <c r="M278" s="180"/>
      <c r="N278" s="181"/>
      <c r="O278" s="181"/>
      <c r="P278" s="181"/>
      <c r="Q278" s="181"/>
      <c r="R278" s="181"/>
      <c r="S278" s="181"/>
      <c r="T278" s="182"/>
      <c r="AT278" s="176" t="s">
        <v>207</v>
      </c>
      <c r="AU278" s="176" t="s">
        <v>99</v>
      </c>
      <c r="AV278" s="14" t="s">
        <v>103</v>
      </c>
      <c r="AW278" s="14" t="s">
        <v>36</v>
      </c>
      <c r="AX278" s="14" t="s">
        <v>82</v>
      </c>
      <c r="AY278" s="176" t="s">
        <v>198</v>
      </c>
    </row>
    <row r="279" spans="2:65" s="1" customFormat="1" ht="16.5" customHeight="1">
      <c r="B279" s="146"/>
      <c r="C279" s="191" t="s">
        <v>452</v>
      </c>
      <c r="D279" s="191" t="s">
        <v>329</v>
      </c>
      <c r="E279" s="192" t="s">
        <v>659</v>
      </c>
      <c r="F279" s="193" t="s">
        <v>660</v>
      </c>
      <c r="G279" s="194" t="s">
        <v>499</v>
      </c>
      <c r="H279" s="195">
        <v>14.28</v>
      </c>
      <c r="I279" s="196"/>
      <c r="J279" s="197">
        <f>ROUND(I279*H279,2)</f>
        <v>0</v>
      </c>
      <c r="K279" s="193" t="s">
        <v>211</v>
      </c>
      <c r="L279" s="198"/>
      <c r="M279" s="199" t="s">
        <v>1</v>
      </c>
      <c r="N279" s="200" t="s">
        <v>46</v>
      </c>
      <c r="O279" s="50"/>
      <c r="P279" s="156">
        <f>O279*H279</f>
        <v>0</v>
      </c>
      <c r="Q279" s="156">
        <v>6.4000000000000001E-2</v>
      </c>
      <c r="R279" s="156">
        <f>Q279*H279</f>
        <v>0.91391999999999995</v>
      </c>
      <c r="S279" s="156">
        <v>0</v>
      </c>
      <c r="T279" s="157">
        <f>S279*H279</f>
        <v>0</v>
      </c>
      <c r="AR279" s="17" t="s">
        <v>250</v>
      </c>
      <c r="AT279" s="17" t="s">
        <v>329</v>
      </c>
      <c r="AU279" s="17" t="s">
        <v>99</v>
      </c>
      <c r="AY279" s="17" t="s">
        <v>198</v>
      </c>
      <c r="BE279" s="158">
        <f>IF(N279="základní",J279,0)</f>
        <v>0</v>
      </c>
      <c r="BF279" s="158">
        <f>IF(N279="snížená",J279,0)</f>
        <v>0</v>
      </c>
      <c r="BG279" s="158">
        <f>IF(N279="zákl. přenesená",J279,0)</f>
        <v>0</v>
      </c>
      <c r="BH279" s="158">
        <f>IF(N279="sníž. přenesená",J279,0)</f>
        <v>0</v>
      </c>
      <c r="BI279" s="158">
        <f>IF(N279="nulová",J279,0)</f>
        <v>0</v>
      </c>
      <c r="BJ279" s="17" t="s">
        <v>82</v>
      </c>
      <c r="BK279" s="158">
        <f>ROUND(I279*H279,2)</f>
        <v>0</v>
      </c>
      <c r="BL279" s="17" t="s">
        <v>103</v>
      </c>
      <c r="BM279" s="17" t="s">
        <v>1191</v>
      </c>
    </row>
    <row r="280" spans="2:65" s="12" customFormat="1" ht="11.25">
      <c r="B280" s="159"/>
      <c r="D280" s="160" t="s">
        <v>207</v>
      </c>
      <c r="E280" s="161" t="s">
        <v>1</v>
      </c>
      <c r="F280" s="162" t="s">
        <v>1192</v>
      </c>
      <c r="H280" s="163">
        <v>14</v>
      </c>
      <c r="I280" s="164"/>
      <c r="L280" s="159"/>
      <c r="M280" s="165"/>
      <c r="N280" s="166"/>
      <c r="O280" s="166"/>
      <c r="P280" s="166"/>
      <c r="Q280" s="166"/>
      <c r="R280" s="166"/>
      <c r="S280" s="166"/>
      <c r="T280" s="167"/>
      <c r="AT280" s="161" t="s">
        <v>207</v>
      </c>
      <c r="AU280" s="161" t="s">
        <v>99</v>
      </c>
      <c r="AV280" s="12" t="s">
        <v>84</v>
      </c>
      <c r="AW280" s="12" t="s">
        <v>36</v>
      </c>
      <c r="AX280" s="12" t="s">
        <v>75</v>
      </c>
      <c r="AY280" s="161" t="s">
        <v>198</v>
      </c>
    </row>
    <row r="281" spans="2:65" s="12" customFormat="1" ht="11.25">
      <c r="B281" s="159"/>
      <c r="D281" s="160" t="s">
        <v>207</v>
      </c>
      <c r="E281" s="161" t="s">
        <v>1</v>
      </c>
      <c r="F281" s="162" t="s">
        <v>479</v>
      </c>
      <c r="H281" s="163">
        <v>0.28000000000000003</v>
      </c>
      <c r="I281" s="164"/>
      <c r="L281" s="159"/>
      <c r="M281" s="165"/>
      <c r="N281" s="166"/>
      <c r="O281" s="166"/>
      <c r="P281" s="166"/>
      <c r="Q281" s="166"/>
      <c r="R281" s="166"/>
      <c r="S281" s="166"/>
      <c r="T281" s="167"/>
      <c r="AT281" s="161" t="s">
        <v>207</v>
      </c>
      <c r="AU281" s="161" t="s">
        <v>99</v>
      </c>
      <c r="AV281" s="12" t="s">
        <v>84</v>
      </c>
      <c r="AW281" s="12" t="s">
        <v>36</v>
      </c>
      <c r="AX281" s="12" t="s">
        <v>75</v>
      </c>
      <c r="AY281" s="161" t="s">
        <v>198</v>
      </c>
    </row>
    <row r="282" spans="2:65" s="14" customFormat="1" ht="11.25">
      <c r="B282" s="175"/>
      <c r="D282" s="160" t="s">
        <v>207</v>
      </c>
      <c r="E282" s="176" t="s">
        <v>1</v>
      </c>
      <c r="F282" s="177" t="s">
        <v>227</v>
      </c>
      <c r="H282" s="178">
        <v>14.28</v>
      </c>
      <c r="I282" s="179"/>
      <c r="L282" s="175"/>
      <c r="M282" s="180"/>
      <c r="N282" s="181"/>
      <c r="O282" s="181"/>
      <c r="P282" s="181"/>
      <c r="Q282" s="181"/>
      <c r="R282" s="181"/>
      <c r="S282" s="181"/>
      <c r="T282" s="182"/>
      <c r="AT282" s="176" t="s">
        <v>207</v>
      </c>
      <c r="AU282" s="176" t="s">
        <v>99</v>
      </c>
      <c r="AV282" s="14" t="s">
        <v>103</v>
      </c>
      <c r="AW282" s="14" t="s">
        <v>36</v>
      </c>
      <c r="AX282" s="14" t="s">
        <v>82</v>
      </c>
      <c r="AY282" s="176" t="s">
        <v>198</v>
      </c>
    </row>
    <row r="283" spans="2:65" s="1" customFormat="1" ht="16.5" customHeight="1">
      <c r="B283" s="146"/>
      <c r="C283" s="191" t="s">
        <v>458</v>
      </c>
      <c r="D283" s="191" t="s">
        <v>329</v>
      </c>
      <c r="E283" s="192" t="s">
        <v>665</v>
      </c>
      <c r="F283" s="193" t="s">
        <v>666</v>
      </c>
      <c r="G283" s="194" t="s">
        <v>499</v>
      </c>
      <c r="H283" s="195">
        <v>35.700000000000003</v>
      </c>
      <c r="I283" s="196"/>
      <c r="J283" s="197">
        <f>ROUND(I283*H283,2)</f>
        <v>0</v>
      </c>
      <c r="K283" s="193" t="s">
        <v>211</v>
      </c>
      <c r="L283" s="198"/>
      <c r="M283" s="199" t="s">
        <v>1</v>
      </c>
      <c r="N283" s="200" t="s">
        <v>46</v>
      </c>
      <c r="O283" s="50"/>
      <c r="P283" s="156">
        <f>O283*H283</f>
        <v>0</v>
      </c>
      <c r="Q283" s="156">
        <v>4.8300000000000003E-2</v>
      </c>
      <c r="R283" s="156">
        <f>Q283*H283</f>
        <v>1.7243100000000002</v>
      </c>
      <c r="S283" s="156">
        <v>0</v>
      </c>
      <c r="T283" s="157">
        <f>S283*H283</f>
        <v>0</v>
      </c>
      <c r="AR283" s="17" t="s">
        <v>250</v>
      </c>
      <c r="AT283" s="17" t="s">
        <v>329</v>
      </c>
      <c r="AU283" s="17" t="s">
        <v>99</v>
      </c>
      <c r="AY283" s="17" t="s">
        <v>198</v>
      </c>
      <c r="BE283" s="158">
        <f>IF(N283="základní",J283,0)</f>
        <v>0</v>
      </c>
      <c r="BF283" s="158">
        <f>IF(N283="snížená",J283,0)</f>
        <v>0</v>
      </c>
      <c r="BG283" s="158">
        <f>IF(N283="zákl. přenesená",J283,0)</f>
        <v>0</v>
      </c>
      <c r="BH283" s="158">
        <f>IF(N283="sníž. přenesená",J283,0)</f>
        <v>0</v>
      </c>
      <c r="BI283" s="158">
        <f>IF(N283="nulová",J283,0)</f>
        <v>0</v>
      </c>
      <c r="BJ283" s="17" t="s">
        <v>82</v>
      </c>
      <c r="BK283" s="158">
        <f>ROUND(I283*H283,2)</f>
        <v>0</v>
      </c>
      <c r="BL283" s="17" t="s">
        <v>103</v>
      </c>
      <c r="BM283" s="17" t="s">
        <v>1193</v>
      </c>
    </row>
    <row r="284" spans="2:65" s="13" customFormat="1" ht="11.25">
      <c r="B284" s="168"/>
      <c r="D284" s="160" t="s">
        <v>207</v>
      </c>
      <c r="E284" s="169" t="s">
        <v>1</v>
      </c>
      <c r="F284" s="170" t="s">
        <v>668</v>
      </c>
      <c r="H284" s="169" t="s">
        <v>1</v>
      </c>
      <c r="I284" s="171"/>
      <c r="L284" s="168"/>
      <c r="M284" s="172"/>
      <c r="N284" s="173"/>
      <c r="O284" s="173"/>
      <c r="P284" s="173"/>
      <c r="Q284" s="173"/>
      <c r="R284" s="173"/>
      <c r="S284" s="173"/>
      <c r="T284" s="174"/>
      <c r="AT284" s="169" t="s">
        <v>207</v>
      </c>
      <c r="AU284" s="169" t="s">
        <v>99</v>
      </c>
      <c r="AV284" s="13" t="s">
        <v>82</v>
      </c>
      <c r="AW284" s="13" t="s">
        <v>36</v>
      </c>
      <c r="AX284" s="13" t="s">
        <v>75</v>
      </c>
      <c r="AY284" s="169" t="s">
        <v>198</v>
      </c>
    </row>
    <row r="285" spans="2:65" s="12" customFormat="1" ht="11.25">
      <c r="B285" s="159"/>
      <c r="D285" s="160" t="s">
        <v>207</v>
      </c>
      <c r="E285" s="161" t="s">
        <v>1</v>
      </c>
      <c r="F285" s="162" t="s">
        <v>1194</v>
      </c>
      <c r="H285" s="163">
        <v>35</v>
      </c>
      <c r="I285" s="164"/>
      <c r="L285" s="159"/>
      <c r="M285" s="165"/>
      <c r="N285" s="166"/>
      <c r="O285" s="166"/>
      <c r="P285" s="166"/>
      <c r="Q285" s="166"/>
      <c r="R285" s="166"/>
      <c r="S285" s="166"/>
      <c r="T285" s="167"/>
      <c r="AT285" s="161" t="s">
        <v>207</v>
      </c>
      <c r="AU285" s="161" t="s">
        <v>99</v>
      </c>
      <c r="AV285" s="12" t="s">
        <v>84</v>
      </c>
      <c r="AW285" s="12" t="s">
        <v>36</v>
      </c>
      <c r="AX285" s="12" t="s">
        <v>75</v>
      </c>
      <c r="AY285" s="161" t="s">
        <v>198</v>
      </c>
    </row>
    <row r="286" spans="2:65" s="12" customFormat="1" ht="11.25">
      <c r="B286" s="159"/>
      <c r="D286" s="160" t="s">
        <v>207</v>
      </c>
      <c r="E286" s="161" t="s">
        <v>1</v>
      </c>
      <c r="F286" s="162" t="s">
        <v>1195</v>
      </c>
      <c r="H286" s="163">
        <v>0.7</v>
      </c>
      <c r="I286" s="164"/>
      <c r="L286" s="159"/>
      <c r="M286" s="165"/>
      <c r="N286" s="166"/>
      <c r="O286" s="166"/>
      <c r="P286" s="166"/>
      <c r="Q286" s="166"/>
      <c r="R286" s="166"/>
      <c r="S286" s="166"/>
      <c r="T286" s="167"/>
      <c r="AT286" s="161" t="s">
        <v>207</v>
      </c>
      <c r="AU286" s="161" t="s">
        <v>99</v>
      </c>
      <c r="AV286" s="12" t="s">
        <v>84</v>
      </c>
      <c r="AW286" s="12" t="s">
        <v>36</v>
      </c>
      <c r="AX286" s="12" t="s">
        <v>75</v>
      </c>
      <c r="AY286" s="161" t="s">
        <v>198</v>
      </c>
    </row>
    <row r="287" spans="2:65" s="14" customFormat="1" ht="11.25">
      <c r="B287" s="175"/>
      <c r="D287" s="160" t="s">
        <v>207</v>
      </c>
      <c r="E287" s="176" t="s">
        <v>1</v>
      </c>
      <c r="F287" s="177" t="s">
        <v>227</v>
      </c>
      <c r="H287" s="178">
        <v>35.700000000000003</v>
      </c>
      <c r="I287" s="179"/>
      <c r="L287" s="175"/>
      <c r="M287" s="180"/>
      <c r="N287" s="181"/>
      <c r="O287" s="181"/>
      <c r="P287" s="181"/>
      <c r="Q287" s="181"/>
      <c r="R287" s="181"/>
      <c r="S287" s="181"/>
      <c r="T287" s="182"/>
      <c r="AT287" s="176" t="s">
        <v>207</v>
      </c>
      <c r="AU287" s="176" t="s">
        <v>99</v>
      </c>
      <c r="AV287" s="14" t="s">
        <v>103</v>
      </c>
      <c r="AW287" s="14" t="s">
        <v>36</v>
      </c>
      <c r="AX287" s="14" t="s">
        <v>82</v>
      </c>
      <c r="AY287" s="176" t="s">
        <v>198</v>
      </c>
    </row>
    <row r="288" spans="2:65" s="1" customFormat="1" ht="16.5" customHeight="1">
      <c r="B288" s="146"/>
      <c r="C288" s="191" t="s">
        <v>463</v>
      </c>
      <c r="D288" s="191" t="s">
        <v>329</v>
      </c>
      <c r="E288" s="192" t="s">
        <v>1196</v>
      </c>
      <c r="F288" s="193" t="s">
        <v>1197</v>
      </c>
      <c r="G288" s="194" t="s">
        <v>499</v>
      </c>
      <c r="H288" s="195">
        <v>2.7</v>
      </c>
      <c r="I288" s="196"/>
      <c r="J288" s="197">
        <f>ROUND(I288*H288,2)</f>
        <v>0</v>
      </c>
      <c r="K288" s="193" t="s">
        <v>211</v>
      </c>
      <c r="L288" s="198"/>
      <c r="M288" s="199" t="s">
        <v>1</v>
      </c>
      <c r="N288" s="200" t="s">
        <v>46</v>
      </c>
      <c r="O288" s="50"/>
      <c r="P288" s="156">
        <f>O288*H288</f>
        <v>0</v>
      </c>
      <c r="Q288" s="156">
        <v>7.8200000000000006E-2</v>
      </c>
      <c r="R288" s="156">
        <f>Q288*H288</f>
        <v>0.21114000000000002</v>
      </c>
      <c r="S288" s="156">
        <v>0</v>
      </c>
      <c r="T288" s="157">
        <f>S288*H288</f>
        <v>0</v>
      </c>
      <c r="AR288" s="17" t="s">
        <v>250</v>
      </c>
      <c r="AT288" s="17" t="s">
        <v>329</v>
      </c>
      <c r="AU288" s="17" t="s">
        <v>99</v>
      </c>
      <c r="AY288" s="17" t="s">
        <v>198</v>
      </c>
      <c r="BE288" s="158">
        <f>IF(N288="základní",J288,0)</f>
        <v>0</v>
      </c>
      <c r="BF288" s="158">
        <f>IF(N288="snížená",J288,0)</f>
        <v>0</v>
      </c>
      <c r="BG288" s="158">
        <f>IF(N288="zákl. přenesená",J288,0)</f>
        <v>0</v>
      </c>
      <c r="BH288" s="158">
        <f>IF(N288="sníž. přenesená",J288,0)</f>
        <v>0</v>
      </c>
      <c r="BI288" s="158">
        <f>IF(N288="nulová",J288,0)</f>
        <v>0</v>
      </c>
      <c r="BJ288" s="17" t="s">
        <v>82</v>
      </c>
      <c r="BK288" s="158">
        <f>ROUND(I288*H288,2)</f>
        <v>0</v>
      </c>
      <c r="BL288" s="17" t="s">
        <v>103</v>
      </c>
      <c r="BM288" s="17" t="s">
        <v>1198</v>
      </c>
    </row>
    <row r="289" spans="2:65" s="12" customFormat="1" ht="11.25">
      <c r="B289" s="159"/>
      <c r="D289" s="160" t="s">
        <v>207</v>
      </c>
      <c r="E289" s="161" t="s">
        <v>1</v>
      </c>
      <c r="F289" s="162" t="s">
        <v>1199</v>
      </c>
      <c r="H289" s="163">
        <v>2.7</v>
      </c>
      <c r="I289" s="164"/>
      <c r="L289" s="159"/>
      <c r="M289" s="165"/>
      <c r="N289" s="166"/>
      <c r="O289" s="166"/>
      <c r="P289" s="166"/>
      <c r="Q289" s="166"/>
      <c r="R289" s="166"/>
      <c r="S289" s="166"/>
      <c r="T289" s="167"/>
      <c r="AT289" s="161" t="s">
        <v>207</v>
      </c>
      <c r="AU289" s="161" t="s">
        <v>99</v>
      </c>
      <c r="AV289" s="12" t="s">
        <v>84</v>
      </c>
      <c r="AW289" s="12" t="s">
        <v>36</v>
      </c>
      <c r="AX289" s="12" t="s">
        <v>82</v>
      </c>
      <c r="AY289" s="161" t="s">
        <v>198</v>
      </c>
    </row>
    <row r="290" spans="2:65" s="1" customFormat="1" ht="16.5" customHeight="1">
      <c r="B290" s="146"/>
      <c r="C290" s="147" t="s">
        <v>470</v>
      </c>
      <c r="D290" s="147" t="s">
        <v>202</v>
      </c>
      <c r="E290" s="148" t="s">
        <v>672</v>
      </c>
      <c r="F290" s="149" t="s">
        <v>673</v>
      </c>
      <c r="G290" s="150" t="s">
        <v>499</v>
      </c>
      <c r="H290" s="151">
        <v>78</v>
      </c>
      <c r="I290" s="152"/>
      <c r="J290" s="153">
        <f>ROUND(I290*H290,2)</f>
        <v>0</v>
      </c>
      <c r="K290" s="149" t="s">
        <v>211</v>
      </c>
      <c r="L290" s="31"/>
      <c r="M290" s="154" t="s">
        <v>1</v>
      </c>
      <c r="N290" s="155" t="s">
        <v>46</v>
      </c>
      <c r="O290" s="50"/>
      <c r="P290" s="156">
        <f>O290*H290</f>
        <v>0</v>
      </c>
      <c r="Q290" s="156">
        <v>0.1295</v>
      </c>
      <c r="R290" s="156">
        <f>Q290*H290</f>
        <v>10.101000000000001</v>
      </c>
      <c r="S290" s="156">
        <v>0</v>
      </c>
      <c r="T290" s="157">
        <f>S290*H290</f>
        <v>0</v>
      </c>
      <c r="AR290" s="17" t="s">
        <v>103</v>
      </c>
      <c r="AT290" s="17" t="s">
        <v>202</v>
      </c>
      <c r="AU290" s="17" t="s">
        <v>99</v>
      </c>
      <c r="AY290" s="17" t="s">
        <v>198</v>
      </c>
      <c r="BE290" s="158">
        <f>IF(N290="základní",J290,0)</f>
        <v>0</v>
      </c>
      <c r="BF290" s="158">
        <f>IF(N290="snížená",J290,0)</f>
        <v>0</v>
      </c>
      <c r="BG290" s="158">
        <f>IF(N290="zákl. přenesená",J290,0)</f>
        <v>0</v>
      </c>
      <c r="BH290" s="158">
        <f>IF(N290="sníž. přenesená",J290,0)</f>
        <v>0</v>
      </c>
      <c r="BI290" s="158">
        <f>IF(N290="nulová",J290,0)</f>
        <v>0</v>
      </c>
      <c r="BJ290" s="17" t="s">
        <v>82</v>
      </c>
      <c r="BK290" s="158">
        <f>ROUND(I290*H290,2)</f>
        <v>0</v>
      </c>
      <c r="BL290" s="17" t="s">
        <v>103</v>
      </c>
      <c r="BM290" s="17" t="s">
        <v>674</v>
      </c>
    </row>
    <row r="291" spans="2:65" s="12" customFormat="1" ht="22.5">
      <c r="B291" s="159"/>
      <c r="D291" s="160" t="s">
        <v>207</v>
      </c>
      <c r="E291" s="161" t="s">
        <v>1</v>
      </c>
      <c r="F291" s="162" t="s">
        <v>1200</v>
      </c>
      <c r="H291" s="163">
        <v>78</v>
      </c>
      <c r="I291" s="164"/>
      <c r="L291" s="159"/>
      <c r="M291" s="165"/>
      <c r="N291" s="166"/>
      <c r="O291" s="166"/>
      <c r="P291" s="166"/>
      <c r="Q291" s="166"/>
      <c r="R291" s="166"/>
      <c r="S291" s="166"/>
      <c r="T291" s="167"/>
      <c r="AT291" s="161" t="s">
        <v>207</v>
      </c>
      <c r="AU291" s="161" t="s">
        <v>99</v>
      </c>
      <c r="AV291" s="12" t="s">
        <v>84</v>
      </c>
      <c r="AW291" s="12" t="s">
        <v>36</v>
      </c>
      <c r="AX291" s="12" t="s">
        <v>82</v>
      </c>
      <c r="AY291" s="161" t="s">
        <v>198</v>
      </c>
    </row>
    <row r="292" spans="2:65" s="1" customFormat="1" ht="16.5" customHeight="1">
      <c r="B292" s="146"/>
      <c r="C292" s="191" t="s">
        <v>475</v>
      </c>
      <c r="D292" s="191" t="s">
        <v>329</v>
      </c>
      <c r="E292" s="192" t="s">
        <v>677</v>
      </c>
      <c r="F292" s="193" t="s">
        <v>678</v>
      </c>
      <c r="G292" s="194" t="s">
        <v>499</v>
      </c>
      <c r="H292" s="195">
        <v>79.56</v>
      </c>
      <c r="I292" s="196"/>
      <c r="J292" s="197">
        <f>ROUND(I292*H292,2)</f>
        <v>0</v>
      </c>
      <c r="K292" s="193" t="s">
        <v>211</v>
      </c>
      <c r="L292" s="198"/>
      <c r="M292" s="199" t="s">
        <v>1</v>
      </c>
      <c r="N292" s="200" t="s">
        <v>46</v>
      </c>
      <c r="O292" s="50"/>
      <c r="P292" s="156">
        <f>O292*H292</f>
        <v>0</v>
      </c>
      <c r="Q292" s="156">
        <v>5.8000000000000003E-2</v>
      </c>
      <c r="R292" s="156">
        <f>Q292*H292</f>
        <v>4.6144800000000004</v>
      </c>
      <c r="S292" s="156">
        <v>0</v>
      </c>
      <c r="T292" s="157">
        <f>S292*H292</f>
        <v>0</v>
      </c>
      <c r="AR292" s="17" t="s">
        <v>250</v>
      </c>
      <c r="AT292" s="17" t="s">
        <v>329</v>
      </c>
      <c r="AU292" s="17" t="s">
        <v>99</v>
      </c>
      <c r="AY292" s="17" t="s">
        <v>198</v>
      </c>
      <c r="BE292" s="158">
        <f>IF(N292="základní",J292,0)</f>
        <v>0</v>
      </c>
      <c r="BF292" s="158">
        <f>IF(N292="snížená",J292,0)</f>
        <v>0</v>
      </c>
      <c r="BG292" s="158">
        <f>IF(N292="zákl. přenesená",J292,0)</f>
        <v>0</v>
      </c>
      <c r="BH292" s="158">
        <f>IF(N292="sníž. přenesená",J292,0)</f>
        <v>0</v>
      </c>
      <c r="BI292" s="158">
        <f>IF(N292="nulová",J292,0)</f>
        <v>0</v>
      </c>
      <c r="BJ292" s="17" t="s">
        <v>82</v>
      </c>
      <c r="BK292" s="158">
        <f>ROUND(I292*H292,2)</f>
        <v>0</v>
      </c>
      <c r="BL292" s="17" t="s">
        <v>103</v>
      </c>
      <c r="BM292" s="17" t="s">
        <v>679</v>
      </c>
    </row>
    <row r="293" spans="2:65" s="12" customFormat="1" ht="22.5">
      <c r="B293" s="159"/>
      <c r="D293" s="160" t="s">
        <v>207</v>
      </c>
      <c r="E293" s="161" t="s">
        <v>1</v>
      </c>
      <c r="F293" s="162" t="s">
        <v>1200</v>
      </c>
      <c r="H293" s="163">
        <v>78</v>
      </c>
      <c r="I293" s="164"/>
      <c r="L293" s="159"/>
      <c r="M293" s="165"/>
      <c r="N293" s="166"/>
      <c r="O293" s="166"/>
      <c r="P293" s="166"/>
      <c r="Q293" s="166"/>
      <c r="R293" s="166"/>
      <c r="S293" s="166"/>
      <c r="T293" s="167"/>
      <c r="AT293" s="161" t="s">
        <v>207</v>
      </c>
      <c r="AU293" s="161" t="s">
        <v>99</v>
      </c>
      <c r="AV293" s="12" t="s">
        <v>84</v>
      </c>
      <c r="AW293" s="12" t="s">
        <v>36</v>
      </c>
      <c r="AX293" s="12" t="s">
        <v>75</v>
      </c>
      <c r="AY293" s="161" t="s">
        <v>198</v>
      </c>
    </row>
    <row r="294" spans="2:65" s="12" customFormat="1" ht="11.25">
      <c r="B294" s="159"/>
      <c r="D294" s="160" t="s">
        <v>207</v>
      </c>
      <c r="E294" s="161" t="s">
        <v>1</v>
      </c>
      <c r="F294" s="162" t="s">
        <v>1201</v>
      </c>
      <c r="H294" s="163">
        <v>1.56</v>
      </c>
      <c r="I294" s="164"/>
      <c r="L294" s="159"/>
      <c r="M294" s="165"/>
      <c r="N294" s="166"/>
      <c r="O294" s="166"/>
      <c r="P294" s="166"/>
      <c r="Q294" s="166"/>
      <c r="R294" s="166"/>
      <c r="S294" s="166"/>
      <c r="T294" s="167"/>
      <c r="AT294" s="161" t="s">
        <v>207</v>
      </c>
      <c r="AU294" s="161" t="s">
        <v>99</v>
      </c>
      <c r="AV294" s="12" t="s">
        <v>84</v>
      </c>
      <c r="AW294" s="12" t="s">
        <v>36</v>
      </c>
      <c r="AX294" s="12" t="s">
        <v>75</v>
      </c>
      <c r="AY294" s="161" t="s">
        <v>198</v>
      </c>
    </row>
    <row r="295" spans="2:65" s="14" customFormat="1" ht="11.25">
      <c r="B295" s="175"/>
      <c r="D295" s="160" t="s">
        <v>207</v>
      </c>
      <c r="E295" s="176" t="s">
        <v>1</v>
      </c>
      <c r="F295" s="177" t="s">
        <v>227</v>
      </c>
      <c r="H295" s="178">
        <v>79.56</v>
      </c>
      <c r="I295" s="179"/>
      <c r="L295" s="175"/>
      <c r="M295" s="180"/>
      <c r="N295" s="181"/>
      <c r="O295" s="181"/>
      <c r="P295" s="181"/>
      <c r="Q295" s="181"/>
      <c r="R295" s="181"/>
      <c r="S295" s="181"/>
      <c r="T295" s="182"/>
      <c r="AT295" s="176" t="s">
        <v>207</v>
      </c>
      <c r="AU295" s="176" t="s">
        <v>99</v>
      </c>
      <c r="AV295" s="14" t="s">
        <v>103</v>
      </c>
      <c r="AW295" s="14" t="s">
        <v>36</v>
      </c>
      <c r="AX295" s="14" t="s">
        <v>82</v>
      </c>
      <c r="AY295" s="176" t="s">
        <v>198</v>
      </c>
    </row>
    <row r="296" spans="2:65" s="1" customFormat="1" ht="16.5" customHeight="1">
      <c r="B296" s="146"/>
      <c r="C296" s="147" t="s">
        <v>483</v>
      </c>
      <c r="D296" s="147" t="s">
        <v>202</v>
      </c>
      <c r="E296" s="148" t="s">
        <v>1202</v>
      </c>
      <c r="F296" s="149" t="s">
        <v>1203</v>
      </c>
      <c r="G296" s="150" t="s">
        <v>499</v>
      </c>
      <c r="H296" s="151">
        <v>3</v>
      </c>
      <c r="I296" s="152"/>
      <c r="J296" s="153">
        <f>ROUND(I296*H296,2)</f>
        <v>0</v>
      </c>
      <c r="K296" s="149" t="s">
        <v>211</v>
      </c>
      <c r="L296" s="31"/>
      <c r="M296" s="154" t="s">
        <v>1</v>
      </c>
      <c r="N296" s="155" t="s">
        <v>46</v>
      </c>
      <c r="O296" s="50"/>
      <c r="P296" s="156">
        <f>O296*H296</f>
        <v>0</v>
      </c>
      <c r="Q296" s="156">
        <v>0.10095</v>
      </c>
      <c r="R296" s="156">
        <f>Q296*H296</f>
        <v>0.30285000000000001</v>
      </c>
      <c r="S296" s="156">
        <v>0</v>
      </c>
      <c r="T296" s="157">
        <f>S296*H296</f>
        <v>0</v>
      </c>
      <c r="AR296" s="17" t="s">
        <v>103</v>
      </c>
      <c r="AT296" s="17" t="s">
        <v>202</v>
      </c>
      <c r="AU296" s="17" t="s">
        <v>99</v>
      </c>
      <c r="AY296" s="17" t="s">
        <v>198</v>
      </c>
      <c r="BE296" s="158">
        <f>IF(N296="základní",J296,0)</f>
        <v>0</v>
      </c>
      <c r="BF296" s="158">
        <f>IF(N296="snížená",J296,0)</f>
        <v>0</v>
      </c>
      <c r="BG296" s="158">
        <f>IF(N296="zákl. přenesená",J296,0)</f>
        <v>0</v>
      </c>
      <c r="BH296" s="158">
        <f>IF(N296="sníž. přenesená",J296,0)</f>
        <v>0</v>
      </c>
      <c r="BI296" s="158">
        <f>IF(N296="nulová",J296,0)</f>
        <v>0</v>
      </c>
      <c r="BJ296" s="17" t="s">
        <v>82</v>
      </c>
      <c r="BK296" s="158">
        <f>ROUND(I296*H296,2)</f>
        <v>0</v>
      </c>
      <c r="BL296" s="17" t="s">
        <v>103</v>
      </c>
      <c r="BM296" s="17" t="s">
        <v>1204</v>
      </c>
    </row>
    <row r="297" spans="2:65" s="12" customFormat="1" ht="11.25">
      <c r="B297" s="159"/>
      <c r="D297" s="160" t="s">
        <v>207</v>
      </c>
      <c r="E297" s="161" t="s">
        <v>1</v>
      </c>
      <c r="F297" s="162" t="s">
        <v>1205</v>
      </c>
      <c r="H297" s="163">
        <v>3</v>
      </c>
      <c r="I297" s="164"/>
      <c r="L297" s="159"/>
      <c r="M297" s="165"/>
      <c r="N297" s="166"/>
      <c r="O297" s="166"/>
      <c r="P297" s="166"/>
      <c r="Q297" s="166"/>
      <c r="R297" s="166"/>
      <c r="S297" s="166"/>
      <c r="T297" s="167"/>
      <c r="AT297" s="161" t="s">
        <v>207</v>
      </c>
      <c r="AU297" s="161" t="s">
        <v>99</v>
      </c>
      <c r="AV297" s="12" t="s">
        <v>84</v>
      </c>
      <c r="AW297" s="12" t="s">
        <v>36</v>
      </c>
      <c r="AX297" s="12" t="s">
        <v>82</v>
      </c>
      <c r="AY297" s="161" t="s">
        <v>198</v>
      </c>
    </row>
    <row r="298" spans="2:65" s="1" customFormat="1" ht="16.5" customHeight="1">
      <c r="B298" s="146"/>
      <c r="C298" s="191" t="s">
        <v>490</v>
      </c>
      <c r="D298" s="191" t="s">
        <v>329</v>
      </c>
      <c r="E298" s="192" t="s">
        <v>1206</v>
      </c>
      <c r="F298" s="193" t="s">
        <v>1207</v>
      </c>
      <c r="G298" s="194" t="s">
        <v>499</v>
      </c>
      <c r="H298" s="195">
        <v>3.06</v>
      </c>
      <c r="I298" s="196"/>
      <c r="J298" s="197">
        <f>ROUND(I298*H298,2)</f>
        <v>0</v>
      </c>
      <c r="K298" s="193" t="s">
        <v>211</v>
      </c>
      <c r="L298" s="198"/>
      <c r="M298" s="199" t="s">
        <v>1</v>
      </c>
      <c r="N298" s="200" t="s">
        <v>46</v>
      </c>
      <c r="O298" s="50"/>
      <c r="P298" s="156">
        <f>O298*H298</f>
        <v>0</v>
      </c>
      <c r="Q298" s="156">
        <v>2.4E-2</v>
      </c>
      <c r="R298" s="156">
        <f>Q298*H298</f>
        <v>7.3440000000000005E-2</v>
      </c>
      <c r="S298" s="156">
        <v>0</v>
      </c>
      <c r="T298" s="157">
        <f>S298*H298</f>
        <v>0</v>
      </c>
      <c r="AR298" s="17" t="s">
        <v>250</v>
      </c>
      <c r="AT298" s="17" t="s">
        <v>329</v>
      </c>
      <c r="AU298" s="17" t="s">
        <v>99</v>
      </c>
      <c r="AY298" s="17" t="s">
        <v>198</v>
      </c>
      <c r="BE298" s="158">
        <f>IF(N298="základní",J298,0)</f>
        <v>0</v>
      </c>
      <c r="BF298" s="158">
        <f>IF(N298="snížená",J298,0)</f>
        <v>0</v>
      </c>
      <c r="BG298" s="158">
        <f>IF(N298="zákl. přenesená",J298,0)</f>
        <v>0</v>
      </c>
      <c r="BH298" s="158">
        <f>IF(N298="sníž. přenesená",J298,0)</f>
        <v>0</v>
      </c>
      <c r="BI298" s="158">
        <f>IF(N298="nulová",J298,0)</f>
        <v>0</v>
      </c>
      <c r="BJ298" s="17" t="s">
        <v>82</v>
      </c>
      <c r="BK298" s="158">
        <f>ROUND(I298*H298,2)</f>
        <v>0</v>
      </c>
      <c r="BL298" s="17" t="s">
        <v>103</v>
      </c>
      <c r="BM298" s="17" t="s">
        <v>1208</v>
      </c>
    </row>
    <row r="299" spans="2:65" s="12" customFormat="1" ht="11.25">
      <c r="B299" s="159"/>
      <c r="D299" s="160" t="s">
        <v>207</v>
      </c>
      <c r="E299" s="161" t="s">
        <v>1</v>
      </c>
      <c r="F299" s="162" t="s">
        <v>1205</v>
      </c>
      <c r="H299" s="163">
        <v>3</v>
      </c>
      <c r="I299" s="164"/>
      <c r="L299" s="159"/>
      <c r="M299" s="165"/>
      <c r="N299" s="166"/>
      <c r="O299" s="166"/>
      <c r="P299" s="166"/>
      <c r="Q299" s="166"/>
      <c r="R299" s="166"/>
      <c r="S299" s="166"/>
      <c r="T299" s="167"/>
      <c r="AT299" s="161" t="s">
        <v>207</v>
      </c>
      <c r="AU299" s="161" t="s">
        <v>99</v>
      </c>
      <c r="AV299" s="12" t="s">
        <v>84</v>
      </c>
      <c r="AW299" s="12" t="s">
        <v>36</v>
      </c>
      <c r="AX299" s="12" t="s">
        <v>75</v>
      </c>
      <c r="AY299" s="161" t="s">
        <v>198</v>
      </c>
    </row>
    <row r="300" spans="2:65" s="12" customFormat="1" ht="11.25">
      <c r="B300" s="159"/>
      <c r="D300" s="160" t="s">
        <v>207</v>
      </c>
      <c r="E300" s="161" t="s">
        <v>1</v>
      </c>
      <c r="F300" s="162" t="s">
        <v>1209</v>
      </c>
      <c r="H300" s="163">
        <v>0.06</v>
      </c>
      <c r="I300" s="164"/>
      <c r="L300" s="159"/>
      <c r="M300" s="165"/>
      <c r="N300" s="166"/>
      <c r="O300" s="166"/>
      <c r="P300" s="166"/>
      <c r="Q300" s="166"/>
      <c r="R300" s="166"/>
      <c r="S300" s="166"/>
      <c r="T300" s="167"/>
      <c r="AT300" s="161" t="s">
        <v>207</v>
      </c>
      <c r="AU300" s="161" t="s">
        <v>99</v>
      </c>
      <c r="AV300" s="12" t="s">
        <v>84</v>
      </c>
      <c r="AW300" s="12" t="s">
        <v>36</v>
      </c>
      <c r="AX300" s="12" t="s">
        <v>75</v>
      </c>
      <c r="AY300" s="161" t="s">
        <v>198</v>
      </c>
    </row>
    <row r="301" spans="2:65" s="14" customFormat="1" ht="11.25">
      <c r="B301" s="175"/>
      <c r="D301" s="160" t="s">
        <v>207</v>
      </c>
      <c r="E301" s="176" t="s">
        <v>1</v>
      </c>
      <c r="F301" s="177" t="s">
        <v>227</v>
      </c>
      <c r="H301" s="178">
        <v>3.06</v>
      </c>
      <c r="I301" s="179"/>
      <c r="L301" s="175"/>
      <c r="M301" s="180"/>
      <c r="N301" s="181"/>
      <c r="O301" s="181"/>
      <c r="P301" s="181"/>
      <c r="Q301" s="181"/>
      <c r="R301" s="181"/>
      <c r="S301" s="181"/>
      <c r="T301" s="182"/>
      <c r="AT301" s="176" t="s">
        <v>207</v>
      </c>
      <c r="AU301" s="176" t="s">
        <v>99</v>
      </c>
      <c r="AV301" s="14" t="s">
        <v>103</v>
      </c>
      <c r="AW301" s="14" t="s">
        <v>36</v>
      </c>
      <c r="AX301" s="14" t="s">
        <v>82</v>
      </c>
      <c r="AY301" s="176" t="s">
        <v>198</v>
      </c>
    </row>
    <row r="302" spans="2:65" s="1" customFormat="1" ht="16.5" customHeight="1">
      <c r="B302" s="146"/>
      <c r="C302" s="147" t="s">
        <v>496</v>
      </c>
      <c r="D302" s="147" t="s">
        <v>202</v>
      </c>
      <c r="E302" s="148" t="s">
        <v>1210</v>
      </c>
      <c r="F302" s="149" t="s">
        <v>1211</v>
      </c>
      <c r="G302" s="150" t="s">
        <v>499</v>
      </c>
      <c r="H302" s="151">
        <v>32</v>
      </c>
      <c r="I302" s="152"/>
      <c r="J302" s="153">
        <f>ROUND(I302*H302,2)</f>
        <v>0</v>
      </c>
      <c r="K302" s="149" t="s">
        <v>211</v>
      </c>
      <c r="L302" s="31"/>
      <c r="M302" s="154" t="s">
        <v>1</v>
      </c>
      <c r="N302" s="155" t="s">
        <v>46</v>
      </c>
      <c r="O302" s="50"/>
      <c r="P302" s="156">
        <f>O302*H302</f>
        <v>0</v>
      </c>
      <c r="Q302" s="156">
        <v>8.9779999999999999E-2</v>
      </c>
      <c r="R302" s="156">
        <f>Q302*H302</f>
        <v>2.87296</v>
      </c>
      <c r="S302" s="156">
        <v>0</v>
      </c>
      <c r="T302" s="157">
        <f>S302*H302</f>
        <v>0</v>
      </c>
      <c r="AR302" s="17" t="s">
        <v>103</v>
      </c>
      <c r="AT302" s="17" t="s">
        <v>202</v>
      </c>
      <c r="AU302" s="17" t="s">
        <v>99</v>
      </c>
      <c r="AY302" s="17" t="s">
        <v>198</v>
      </c>
      <c r="BE302" s="158">
        <f>IF(N302="základní",J302,0)</f>
        <v>0</v>
      </c>
      <c r="BF302" s="158">
        <f>IF(N302="snížená",J302,0)</f>
        <v>0</v>
      </c>
      <c r="BG302" s="158">
        <f>IF(N302="zákl. přenesená",J302,0)</f>
        <v>0</v>
      </c>
      <c r="BH302" s="158">
        <f>IF(N302="sníž. přenesená",J302,0)</f>
        <v>0</v>
      </c>
      <c r="BI302" s="158">
        <f>IF(N302="nulová",J302,0)</f>
        <v>0</v>
      </c>
      <c r="BJ302" s="17" t="s">
        <v>82</v>
      </c>
      <c r="BK302" s="158">
        <f>ROUND(I302*H302,2)</f>
        <v>0</v>
      </c>
      <c r="BL302" s="17" t="s">
        <v>103</v>
      </c>
      <c r="BM302" s="17" t="s">
        <v>1212</v>
      </c>
    </row>
    <row r="303" spans="2:65" s="12" customFormat="1" ht="11.25">
      <c r="B303" s="159"/>
      <c r="D303" s="160" t="s">
        <v>207</v>
      </c>
      <c r="E303" s="161" t="s">
        <v>1</v>
      </c>
      <c r="F303" s="162" t="s">
        <v>1213</v>
      </c>
      <c r="H303" s="163">
        <v>32</v>
      </c>
      <c r="I303" s="164"/>
      <c r="L303" s="159"/>
      <c r="M303" s="165"/>
      <c r="N303" s="166"/>
      <c r="O303" s="166"/>
      <c r="P303" s="166"/>
      <c r="Q303" s="166"/>
      <c r="R303" s="166"/>
      <c r="S303" s="166"/>
      <c r="T303" s="167"/>
      <c r="AT303" s="161" t="s">
        <v>207</v>
      </c>
      <c r="AU303" s="161" t="s">
        <v>99</v>
      </c>
      <c r="AV303" s="12" t="s">
        <v>84</v>
      </c>
      <c r="AW303" s="12" t="s">
        <v>36</v>
      </c>
      <c r="AX303" s="12" t="s">
        <v>82</v>
      </c>
      <c r="AY303" s="161" t="s">
        <v>198</v>
      </c>
    </row>
    <row r="304" spans="2:65" s="1" customFormat="1" ht="16.5" customHeight="1">
      <c r="B304" s="146"/>
      <c r="C304" s="191" t="s">
        <v>502</v>
      </c>
      <c r="D304" s="191" t="s">
        <v>329</v>
      </c>
      <c r="E304" s="192" t="s">
        <v>1170</v>
      </c>
      <c r="F304" s="193" t="s">
        <v>1171</v>
      </c>
      <c r="G304" s="194" t="s">
        <v>242</v>
      </c>
      <c r="H304" s="195">
        <v>3.2</v>
      </c>
      <c r="I304" s="196"/>
      <c r="J304" s="197">
        <f>ROUND(I304*H304,2)</f>
        <v>0</v>
      </c>
      <c r="K304" s="193" t="s">
        <v>211</v>
      </c>
      <c r="L304" s="198"/>
      <c r="M304" s="199" t="s">
        <v>1</v>
      </c>
      <c r="N304" s="200" t="s">
        <v>46</v>
      </c>
      <c r="O304" s="50"/>
      <c r="P304" s="156">
        <f>O304*H304</f>
        <v>0</v>
      </c>
      <c r="Q304" s="156">
        <v>0.222</v>
      </c>
      <c r="R304" s="156">
        <f>Q304*H304</f>
        <v>0.71040000000000003</v>
      </c>
      <c r="S304" s="156">
        <v>0</v>
      </c>
      <c r="T304" s="157">
        <f>S304*H304</f>
        <v>0</v>
      </c>
      <c r="AR304" s="17" t="s">
        <v>250</v>
      </c>
      <c r="AT304" s="17" t="s">
        <v>329</v>
      </c>
      <c r="AU304" s="17" t="s">
        <v>99</v>
      </c>
      <c r="AY304" s="17" t="s">
        <v>198</v>
      </c>
      <c r="BE304" s="158">
        <f>IF(N304="základní",J304,0)</f>
        <v>0</v>
      </c>
      <c r="BF304" s="158">
        <f>IF(N304="snížená",J304,0)</f>
        <v>0</v>
      </c>
      <c r="BG304" s="158">
        <f>IF(N304="zákl. přenesená",J304,0)</f>
        <v>0</v>
      </c>
      <c r="BH304" s="158">
        <f>IF(N304="sníž. přenesená",J304,0)</f>
        <v>0</v>
      </c>
      <c r="BI304" s="158">
        <f>IF(N304="nulová",J304,0)</f>
        <v>0</v>
      </c>
      <c r="BJ304" s="17" t="s">
        <v>82</v>
      </c>
      <c r="BK304" s="158">
        <f>ROUND(I304*H304,2)</f>
        <v>0</v>
      </c>
      <c r="BL304" s="17" t="s">
        <v>103</v>
      </c>
      <c r="BM304" s="17" t="s">
        <v>1214</v>
      </c>
    </row>
    <row r="305" spans="2:65" s="12" customFormat="1" ht="11.25">
      <c r="B305" s="159"/>
      <c r="D305" s="160" t="s">
        <v>207</v>
      </c>
      <c r="E305" s="161" t="s">
        <v>1</v>
      </c>
      <c r="F305" s="162" t="s">
        <v>1215</v>
      </c>
      <c r="H305" s="163">
        <v>3.2</v>
      </c>
      <c r="I305" s="164"/>
      <c r="L305" s="159"/>
      <c r="M305" s="165"/>
      <c r="N305" s="166"/>
      <c r="O305" s="166"/>
      <c r="P305" s="166"/>
      <c r="Q305" s="166"/>
      <c r="R305" s="166"/>
      <c r="S305" s="166"/>
      <c r="T305" s="167"/>
      <c r="AT305" s="161" t="s">
        <v>207</v>
      </c>
      <c r="AU305" s="161" t="s">
        <v>99</v>
      </c>
      <c r="AV305" s="12" t="s">
        <v>84</v>
      </c>
      <c r="AW305" s="12" t="s">
        <v>36</v>
      </c>
      <c r="AX305" s="12" t="s">
        <v>82</v>
      </c>
      <c r="AY305" s="161" t="s">
        <v>198</v>
      </c>
    </row>
    <row r="306" spans="2:65" s="11" customFormat="1" ht="20.85" customHeight="1">
      <c r="B306" s="133"/>
      <c r="D306" s="134" t="s">
        <v>74</v>
      </c>
      <c r="E306" s="144" t="s">
        <v>681</v>
      </c>
      <c r="F306" s="144" t="s">
        <v>682</v>
      </c>
      <c r="I306" s="136"/>
      <c r="J306" s="145">
        <f>BK306</f>
        <v>0</v>
      </c>
      <c r="L306" s="133"/>
      <c r="M306" s="138"/>
      <c r="N306" s="139"/>
      <c r="O306" s="139"/>
      <c r="P306" s="140">
        <f>SUM(P307:P341)</f>
        <v>0</v>
      </c>
      <c r="Q306" s="139"/>
      <c r="R306" s="140">
        <f>SUM(R307:R341)</f>
        <v>1.4580000000000001E-2</v>
      </c>
      <c r="S306" s="139"/>
      <c r="T306" s="141">
        <f>SUM(T307:T341)</f>
        <v>900.95249999999999</v>
      </c>
      <c r="AR306" s="134" t="s">
        <v>82</v>
      </c>
      <c r="AT306" s="142" t="s">
        <v>74</v>
      </c>
      <c r="AU306" s="142" t="s">
        <v>84</v>
      </c>
      <c r="AY306" s="134" t="s">
        <v>198</v>
      </c>
      <c r="BK306" s="143">
        <f>SUM(BK307:BK341)</f>
        <v>0</v>
      </c>
    </row>
    <row r="307" spans="2:65" s="1" customFormat="1" ht="16.5" customHeight="1">
      <c r="B307" s="146"/>
      <c r="C307" s="147" t="s">
        <v>507</v>
      </c>
      <c r="D307" s="147" t="s">
        <v>202</v>
      </c>
      <c r="E307" s="148" t="s">
        <v>684</v>
      </c>
      <c r="F307" s="149" t="s">
        <v>685</v>
      </c>
      <c r="G307" s="150" t="s">
        <v>242</v>
      </c>
      <c r="H307" s="151">
        <v>364.5</v>
      </c>
      <c r="I307" s="152"/>
      <c r="J307" s="153">
        <f>ROUND(I307*H307,2)</f>
        <v>0</v>
      </c>
      <c r="K307" s="149" t="s">
        <v>211</v>
      </c>
      <c r="L307" s="31"/>
      <c r="M307" s="154" t="s">
        <v>1</v>
      </c>
      <c r="N307" s="155" t="s">
        <v>46</v>
      </c>
      <c r="O307" s="50"/>
      <c r="P307" s="156">
        <f>O307*H307</f>
        <v>0</v>
      </c>
      <c r="Q307" s="156">
        <v>4.0000000000000003E-5</v>
      </c>
      <c r="R307" s="156">
        <f>Q307*H307</f>
        <v>1.4580000000000001E-2</v>
      </c>
      <c r="S307" s="156">
        <v>0.10299999999999999</v>
      </c>
      <c r="T307" s="157">
        <f>S307*H307</f>
        <v>37.543499999999995</v>
      </c>
      <c r="AR307" s="17" t="s">
        <v>103</v>
      </c>
      <c r="AT307" s="17" t="s">
        <v>202</v>
      </c>
      <c r="AU307" s="17" t="s">
        <v>99</v>
      </c>
      <c r="AY307" s="17" t="s">
        <v>198</v>
      </c>
      <c r="BE307" s="158">
        <f>IF(N307="základní",J307,0)</f>
        <v>0</v>
      </c>
      <c r="BF307" s="158">
        <f>IF(N307="snížená",J307,0)</f>
        <v>0</v>
      </c>
      <c r="BG307" s="158">
        <f>IF(N307="zákl. přenesená",J307,0)</f>
        <v>0</v>
      </c>
      <c r="BH307" s="158">
        <f>IF(N307="sníž. přenesená",J307,0)</f>
        <v>0</v>
      </c>
      <c r="BI307" s="158">
        <f>IF(N307="nulová",J307,0)</f>
        <v>0</v>
      </c>
      <c r="BJ307" s="17" t="s">
        <v>82</v>
      </c>
      <c r="BK307" s="158">
        <f>ROUND(I307*H307,2)</f>
        <v>0</v>
      </c>
      <c r="BL307" s="17" t="s">
        <v>103</v>
      </c>
      <c r="BM307" s="17" t="s">
        <v>686</v>
      </c>
    </row>
    <row r="308" spans="2:65" s="12" customFormat="1" ht="11.25">
      <c r="B308" s="159"/>
      <c r="D308" s="160" t="s">
        <v>207</v>
      </c>
      <c r="E308" s="161" t="s">
        <v>1</v>
      </c>
      <c r="F308" s="162" t="s">
        <v>1216</v>
      </c>
      <c r="H308" s="163">
        <v>204</v>
      </c>
      <c r="I308" s="164"/>
      <c r="L308" s="159"/>
      <c r="M308" s="165"/>
      <c r="N308" s="166"/>
      <c r="O308" s="166"/>
      <c r="P308" s="166"/>
      <c r="Q308" s="166"/>
      <c r="R308" s="166"/>
      <c r="S308" s="166"/>
      <c r="T308" s="167"/>
      <c r="AT308" s="161" t="s">
        <v>207</v>
      </c>
      <c r="AU308" s="161" t="s">
        <v>99</v>
      </c>
      <c r="AV308" s="12" t="s">
        <v>84</v>
      </c>
      <c r="AW308" s="12" t="s">
        <v>36</v>
      </c>
      <c r="AX308" s="12" t="s">
        <v>75</v>
      </c>
      <c r="AY308" s="161" t="s">
        <v>198</v>
      </c>
    </row>
    <row r="309" spans="2:65" s="12" customFormat="1" ht="11.25">
      <c r="B309" s="159"/>
      <c r="D309" s="160" t="s">
        <v>207</v>
      </c>
      <c r="E309" s="161" t="s">
        <v>1</v>
      </c>
      <c r="F309" s="162" t="s">
        <v>1217</v>
      </c>
      <c r="H309" s="163">
        <v>160.5</v>
      </c>
      <c r="I309" s="164"/>
      <c r="L309" s="159"/>
      <c r="M309" s="165"/>
      <c r="N309" s="166"/>
      <c r="O309" s="166"/>
      <c r="P309" s="166"/>
      <c r="Q309" s="166"/>
      <c r="R309" s="166"/>
      <c r="S309" s="166"/>
      <c r="T309" s="167"/>
      <c r="AT309" s="161" t="s">
        <v>207</v>
      </c>
      <c r="AU309" s="161" t="s">
        <v>99</v>
      </c>
      <c r="AV309" s="12" t="s">
        <v>84</v>
      </c>
      <c r="AW309" s="12" t="s">
        <v>36</v>
      </c>
      <c r="AX309" s="12" t="s">
        <v>75</v>
      </c>
      <c r="AY309" s="161" t="s">
        <v>198</v>
      </c>
    </row>
    <row r="310" spans="2:65" s="14" customFormat="1" ht="11.25">
      <c r="B310" s="175"/>
      <c r="D310" s="160" t="s">
        <v>207</v>
      </c>
      <c r="E310" s="176" t="s">
        <v>1</v>
      </c>
      <c r="F310" s="177" t="s">
        <v>227</v>
      </c>
      <c r="H310" s="178">
        <v>364.5</v>
      </c>
      <c r="I310" s="179"/>
      <c r="L310" s="175"/>
      <c r="M310" s="180"/>
      <c r="N310" s="181"/>
      <c r="O310" s="181"/>
      <c r="P310" s="181"/>
      <c r="Q310" s="181"/>
      <c r="R310" s="181"/>
      <c r="S310" s="181"/>
      <c r="T310" s="182"/>
      <c r="AT310" s="176" t="s">
        <v>207</v>
      </c>
      <c r="AU310" s="176" t="s">
        <v>99</v>
      </c>
      <c r="AV310" s="14" t="s">
        <v>103</v>
      </c>
      <c r="AW310" s="14" t="s">
        <v>36</v>
      </c>
      <c r="AX310" s="14" t="s">
        <v>82</v>
      </c>
      <c r="AY310" s="176" t="s">
        <v>198</v>
      </c>
    </row>
    <row r="311" spans="2:65" s="1" customFormat="1" ht="16.5" customHeight="1">
      <c r="B311" s="146"/>
      <c r="C311" s="147" t="s">
        <v>512</v>
      </c>
      <c r="D311" s="147" t="s">
        <v>202</v>
      </c>
      <c r="E311" s="148" t="s">
        <v>690</v>
      </c>
      <c r="F311" s="149" t="s">
        <v>691</v>
      </c>
      <c r="G311" s="150" t="s">
        <v>242</v>
      </c>
      <c r="H311" s="151">
        <v>204</v>
      </c>
      <c r="I311" s="152"/>
      <c r="J311" s="153">
        <f>ROUND(I311*H311,2)</f>
        <v>0</v>
      </c>
      <c r="K311" s="149" t="s">
        <v>211</v>
      </c>
      <c r="L311" s="31"/>
      <c r="M311" s="154" t="s">
        <v>1</v>
      </c>
      <c r="N311" s="155" t="s">
        <v>46</v>
      </c>
      <c r="O311" s="50"/>
      <c r="P311" s="156">
        <f>O311*H311</f>
        <v>0</v>
      </c>
      <c r="Q311" s="156">
        <v>0</v>
      </c>
      <c r="R311" s="156">
        <f>Q311*H311</f>
        <v>0</v>
      </c>
      <c r="S311" s="156">
        <v>0.316</v>
      </c>
      <c r="T311" s="157">
        <f>S311*H311</f>
        <v>64.463999999999999</v>
      </c>
      <c r="AR311" s="17" t="s">
        <v>103</v>
      </c>
      <c r="AT311" s="17" t="s">
        <v>202</v>
      </c>
      <c r="AU311" s="17" t="s">
        <v>99</v>
      </c>
      <c r="AY311" s="17" t="s">
        <v>198</v>
      </c>
      <c r="BE311" s="158">
        <f>IF(N311="základní",J311,0)</f>
        <v>0</v>
      </c>
      <c r="BF311" s="158">
        <f>IF(N311="snížená",J311,0)</f>
        <v>0</v>
      </c>
      <c r="BG311" s="158">
        <f>IF(N311="zákl. přenesená",J311,0)</f>
        <v>0</v>
      </c>
      <c r="BH311" s="158">
        <f>IF(N311="sníž. přenesená",J311,0)</f>
        <v>0</v>
      </c>
      <c r="BI311" s="158">
        <f>IF(N311="nulová",J311,0)</f>
        <v>0</v>
      </c>
      <c r="BJ311" s="17" t="s">
        <v>82</v>
      </c>
      <c r="BK311" s="158">
        <f>ROUND(I311*H311,2)</f>
        <v>0</v>
      </c>
      <c r="BL311" s="17" t="s">
        <v>103</v>
      </c>
      <c r="BM311" s="17" t="s">
        <v>692</v>
      </c>
    </row>
    <row r="312" spans="2:65" s="13" customFormat="1" ht="11.25">
      <c r="B312" s="168"/>
      <c r="D312" s="160" t="s">
        <v>207</v>
      </c>
      <c r="E312" s="169" t="s">
        <v>1</v>
      </c>
      <c r="F312" s="170" t="s">
        <v>399</v>
      </c>
      <c r="H312" s="169" t="s">
        <v>1</v>
      </c>
      <c r="I312" s="171"/>
      <c r="L312" s="168"/>
      <c r="M312" s="172"/>
      <c r="N312" s="173"/>
      <c r="O312" s="173"/>
      <c r="P312" s="173"/>
      <c r="Q312" s="173"/>
      <c r="R312" s="173"/>
      <c r="S312" s="173"/>
      <c r="T312" s="174"/>
      <c r="AT312" s="169" t="s">
        <v>207</v>
      </c>
      <c r="AU312" s="169" t="s">
        <v>99</v>
      </c>
      <c r="AV312" s="13" t="s">
        <v>82</v>
      </c>
      <c r="AW312" s="13" t="s">
        <v>36</v>
      </c>
      <c r="AX312" s="13" t="s">
        <v>75</v>
      </c>
      <c r="AY312" s="169" t="s">
        <v>198</v>
      </c>
    </row>
    <row r="313" spans="2:65" s="12" customFormat="1" ht="11.25">
      <c r="B313" s="159"/>
      <c r="D313" s="160" t="s">
        <v>207</v>
      </c>
      <c r="E313" s="161" t="s">
        <v>1</v>
      </c>
      <c r="F313" s="162" t="s">
        <v>1216</v>
      </c>
      <c r="H313" s="163">
        <v>204</v>
      </c>
      <c r="I313" s="164"/>
      <c r="L313" s="159"/>
      <c r="M313" s="165"/>
      <c r="N313" s="166"/>
      <c r="O313" s="166"/>
      <c r="P313" s="166"/>
      <c r="Q313" s="166"/>
      <c r="R313" s="166"/>
      <c r="S313" s="166"/>
      <c r="T313" s="167"/>
      <c r="AT313" s="161" t="s">
        <v>207</v>
      </c>
      <c r="AU313" s="161" t="s">
        <v>99</v>
      </c>
      <c r="AV313" s="12" t="s">
        <v>84</v>
      </c>
      <c r="AW313" s="12" t="s">
        <v>36</v>
      </c>
      <c r="AX313" s="12" t="s">
        <v>82</v>
      </c>
      <c r="AY313" s="161" t="s">
        <v>198</v>
      </c>
    </row>
    <row r="314" spans="2:65" s="1" customFormat="1" ht="16.5" customHeight="1">
      <c r="B314" s="146"/>
      <c r="C314" s="147" t="s">
        <v>516</v>
      </c>
      <c r="D314" s="147" t="s">
        <v>202</v>
      </c>
      <c r="E314" s="148" t="s">
        <v>694</v>
      </c>
      <c r="F314" s="149" t="s">
        <v>695</v>
      </c>
      <c r="G314" s="150" t="s">
        <v>242</v>
      </c>
      <c r="H314" s="151">
        <v>718.5</v>
      </c>
      <c r="I314" s="152"/>
      <c r="J314" s="153">
        <f>ROUND(I314*H314,2)</f>
        <v>0</v>
      </c>
      <c r="K314" s="149" t="s">
        <v>211</v>
      </c>
      <c r="L314" s="31"/>
      <c r="M314" s="154" t="s">
        <v>1</v>
      </c>
      <c r="N314" s="155" t="s">
        <v>46</v>
      </c>
      <c r="O314" s="50"/>
      <c r="P314" s="156">
        <f>O314*H314</f>
        <v>0</v>
      </c>
      <c r="Q314" s="156">
        <v>0</v>
      </c>
      <c r="R314" s="156">
        <f>Q314*H314</f>
        <v>0</v>
      </c>
      <c r="S314" s="156">
        <v>0.32</v>
      </c>
      <c r="T314" s="157">
        <f>S314*H314</f>
        <v>229.92000000000002</v>
      </c>
      <c r="AR314" s="17" t="s">
        <v>103</v>
      </c>
      <c r="AT314" s="17" t="s">
        <v>202</v>
      </c>
      <c r="AU314" s="17" t="s">
        <v>99</v>
      </c>
      <c r="AY314" s="17" t="s">
        <v>198</v>
      </c>
      <c r="BE314" s="158">
        <f>IF(N314="základní",J314,0)</f>
        <v>0</v>
      </c>
      <c r="BF314" s="158">
        <f>IF(N314="snížená",J314,0)</f>
        <v>0</v>
      </c>
      <c r="BG314" s="158">
        <f>IF(N314="zákl. přenesená",J314,0)</f>
        <v>0</v>
      </c>
      <c r="BH314" s="158">
        <f>IF(N314="sníž. přenesená",J314,0)</f>
        <v>0</v>
      </c>
      <c r="BI314" s="158">
        <f>IF(N314="nulová",J314,0)</f>
        <v>0</v>
      </c>
      <c r="BJ314" s="17" t="s">
        <v>82</v>
      </c>
      <c r="BK314" s="158">
        <f>ROUND(I314*H314,2)</f>
        <v>0</v>
      </c>
      <c r="BL314" s="17" t="s">
        <v>103</v>
      </c>
      <c r="BM314" s="17" t="s">
        <v>696</v>
      </c>
    </row>
    <row r="315" spans="2:65" s="12" customFormat="1" ht="11.25">
      <c r="B315" s="159"/>
      <c r="D315" s="160" t="s">
        <v>207</v>
      </c>
      <c r="E315" s="161" t="s">
        <v>1</v>
      </c>
      <c r="F315" s="162" t="s">
        <v>1218</v>
      </c>
      <c r="H315" s="163">
        <v>718.5</v>
      </c>
      <c r="I315" s="164"/>
      <c r="L315" s="159"/>
      <c r="M315" s="165"/>
      <c r="N315" s="166"/>
      <c r="O315" s="166"/>
      <c r="P315" s="166"/>
      <c r="Q315" s="166"/>
      <c r="R315" s="166"/>
      <c r="S315" s="166"/>
      <c r="T315" s="167"/>
      <c r="AT315" s="161" t="s">
        <v>207</v>
      </c>
      <c r="AU315" s="161" t="s">
        <v>99</v>
      </c>
      <c r="AV315" s="12" t="s">
        <v>84</v>
      </c>
      <c r="AW315" s="12" t="s">
        <v>36</v>
      </c>
      <c r="AX315" s="12" t="s">
        <v>82</v>
      </c>
      <c r="AY315" s="161" t="s">
        <v>198</v>
      </c>
    </row>
    <row r="316" spans="2:65" s="1" customFormat="1" ht="16.5" customHeight="1">
      <c r="B316" s="146"/>
      <c r="C316" s="147" t="s">
        <v>521</v>
      </c>
      <c r="D316" s="147" t="s">
        <v>202</v>
      </c>
      <c r="E316" s="148" t="s">
        <v>699</v>
      </c>
      <c r="F316" s="149" t="s">
        <v>700</v>
      </c>
      <c r="G316" s="150" t="s">
        <v>242</v>
      </c>
      <c r="H316" s="151">
        <v>922.5</v>
      </c>
      <c r="I316" s="152"/>
      <c r="J316" s="153">
        <f>ROUND(I316*H316,2)</f>
        <v>0</v>
      </c>
      <c r="K316" s="149" t="s">
        <v>211</v>
      </c>
      <c r="L316" s="31"/>
      <c r="M316" s="154" t="s">
        <v>1</v>
      </c>
      <c r="N316" s="155" t="s">
        <v>46</v>
      </c>
      <c r="O316" s="50"/>
      <c r="P316" s="156">
        <f>O316*H316</f>
        <v>0</v>
      </c>
      <c r="Q316" s="156">
        <v>0</v>
      </c>
      <c r="R316" s="156">
        <f>Q316*H316</f>
        <v>0</v>
      </c>
      <c r="S316" s="156">
        <v>0.44</v>
      </c>
      <c r="T316" s="157">
        <f>S316*H316</f>
        <v>405.9</v>
      </c>
      <c r="AR316" s="17" t="s">
        <v>103</v>
      </c>
      <c r="AT316" s="17" t="s">
        <v>202</v>
      </c>
      <c r="AU316" s="17" t="s">
        <v>99</v>
      </c>
      <c r="AY316" s="17" t="s">
        <v>198</v>
      </c>
      <c r="BE316" s="158">
        <f>IF(N316="základní",J316,0)</f>
        <v>0</v>
      </c>
      <c r="BF316" s="158">
        <f>IF(N316="snížená",J316,0)</f>
        <v>0</v>
      </c>
      <c r="BG316" s="158">
        <f>IF(N316="zákl. přenesená",J316,0)</f>
        <v>0</v>
      </c>
      <c r="BH316" s="158">
        <f>IF(N316="sníž. přenesená",J316,0)</f>
        <v>0</v>
      </c>
      <c r="BI316" s="158">
        <f>IF(N316="nulová",J316,0)</f>
        <v>0</v>
      </c>
      <c r="BJ316" s="17" t="s">
        <v>82</v>
      </c>
      <c r="BK316" s="158">
        <f>ROUND(I316*H316,2)</f>
        <v>0</v>
      </c>
      <c r="BL316" s="17" t="s">
        <v>103</v>
      </c>
      <c r="BM316" s="17" t="s">
        <v>701</v>
      </c>
    </row>
    <row r="317" spans="2:65" s="13" customFormat="1" ht="11.25">
      <c r="B317" s="168"/>
      <c r="D317" s="160" t="s">
        <v>207</v>
      </c>
      <c r="E317" s="169" t="s">
        <v>1</v>
      </c>
      <c r="F317" s="170" t="s">
        <v>702</v>
      </c>
      <c r="H317" s="169" t="s">
        <v>1</v>
      </c>
      <c r="I317" s="171"/>
      <c r="L317" s="168"/>
      <c r="M317" s="172"/>
      <c r="N317" s="173"/>
      <c r="O317" s="173"/>
      <c r="P317" s="173"/>
      <c r="Q317" s="173"/>
      <c r="R317" s="173"/>
      <c r="S317" s="173"/>
      <c r="T317" s="174"/>
      <c r="AT317" s="169" t="s">
        <v>207</v>
      </c>
      <c r="AU317" s="169" t="s">
        <v>99</v>
      </c>
      <c r="AV317" s="13" t="s">
        <v>82</v>
      </c>
      <c r="AW317" s="13" t="s">
        <v>36</v>
      </c>
      <c r="AX317" s="13" t="s">
        <v>75</v>
      </c>
      <c r="AY317" s="169" t="s">
        <v>198</v>
      </c>
    </row>
    <row r="318" spans="2:65" s="12" customFormat="1" ht="11.25">
      <c r="B318" s="159"/>
      <c r="D318" s="160" t="s">
        <v>207</v>
      </c>
      <c r="E318" s="161" t="s">
        <v>1</v>
      </c>
      <c r="F318" s="162" t="s">
        <v>1219</v>
      </c>
      <c r="H318" s="163">
        <v>204</v>
      </c>
      <c r="I318" s="164"/>
      <c r="L318" s="159"/>
      <c r="M318" s="165"/>
      <c r="N318" s="166"/>
      <c r="O318" s="166"/>
      <c r="P318" s="166"/>
      <c r="Q318" s="166"/>
      <c r="R318" s="166"/>
      <c r="S318" s="166"/>
      <c r="T318" s="167"/>
      <c r="AT318" s="161" t="s">
        <v>207</v>
      </c>
      <c r="AU318" s="161" t="s">
        <v>99</v>
      </c>
      <c r="AV318" s="12" t="s">
        <v>84</v>
      </c>
      <c r="AW318" s="12" t="s">
        <v>36</v>
      </c>
      <c r="AX318" s="12" t="s">
        <v>75</v>
      </c>
      <c r="AY318" s="161" t="s">
        <v>198</v>
      </c>
    </row>
    <row r="319" spans="2:65" s="12" customFormat="1" ht="11.25">
      <c r="B319" s="159"/>
      <c r="D319" s="160" t="s">
        <v>207</v>
      </c>
      <c r="E319" s="161" t="s">
        <v>1</v>
      </c>
      <c r="F319" s="162" t="s">
        <v>1220</v>
      </c>
      <c r="H319" s="163">
        <v>718.5</v>
      </c>
      <c r="I319" s="164"/>
      <c r="L319" s="159"/>
      <c r="M319" s="165"/>
      <c r="N319" s="166"/>
      <c r="O319" s="166"/>
      <c r="P319" s="166"/>
      <c r="Q319" s="166"/>
      <c r="R319" s="166"/>
      <c r="S319" s="166"/>
      <c r="T319" s="167"/>
      <c r="AT319" s="161" t="s">
        <v>207</v>
      </c>
      <c r="AU319" s="161" t="s">
        <v>99</v>
      </c>
      <c r="AV319" s="12" t="s">
        <v>84</v>
      </c>
      <c r="AW319" s="12" t="s">
        <v>36</v>
      </c>
      <c r="AX319" s="12" t="s">
        <v>75</v>
      </c>
      <c r="AY319" s="161" t="s">
        <v>198</v>
      </c>
    </row>
    <row r="320" spans="2:65" s="14" customFormat="1" ht="11.25">
      <c r="B320" s="175"/>
      <c r="D320" s="160" t="s">
        <v>207</v>
      </c>
      <c r="E320" s="176" t="s">
        <v>1</v>
      </c>
      <c r="F320" s="177" t="s">
        <v>227</v>
      </c>
      <c r="H320" s="178">
        <v>922.5</v>
      </c>
      <c r="I320" s="179"/>
      <c r="L320" s="175"/>
      <c r="M320" s="180"/>
      <c r="N320" s="181"/>
      <c r="O320" s="181"/>
      <c r="P320" s="181"/>
      <c r="Q320" s="181"/>
      <c r="R320" s="181"/>
      <c r="S320" s="181"/>
      <c r="T320" s="182"/>
      <c r="AT320" s="176" t="s">
        <v>207</v>
      </c>
      <c r="AU320" s="176" t="s">
        <v>99</v>
      </c>
      <c r="AV320" s="14" t="s">
        <v>103</v>
      </c>
      <c r="AW320" s="14" t="s">
        <v>36</v>
      </c>
      <c r="AX320" s="14" t="s">
        <v>82</v>
      </c>
      <c r="AY320" s="176" t="s">
        <v>198</v>
      </c>
    </row>
    <row r="321" spans="2:65" s="1" customFormat="1" ht="16.5" customHeight="1">
      <c r="B321" s="146"/>
      <c r="C321" s="147" t="s">
        <v>526</v>
      </c>
      <c r="D321" s="147" t="s">
        <v>202</v>
      </c>
      <c r="E321" s="148" t="s">
        <v>1221</v>
      </c>
      <c r="F321" s="149" t="s">
        <v>1222</v>
      </c>
      <c r="G321" s="150" t="s">
        <v>242</v>
      </c>
      <c r="H321" s="151">
        <v>13</v>
      </c>
      <c r="I321" s="152"/>
      <c r="J321" s="153">
        <f>ROUND(I321*H321,2)</f>
        <v>0</v>
      </c>
      <c r="K321" s="149" t="s">
        <v>211</v>
      </c>
      <c r="L321" s="31"/>
      <c r="M321" s="154" t="s">
        <v>1</v>
      </c>
      <c r="N321" s="155" t="s">
        <v>46</v>
      </c>
      <c r="O321" s="50"/>
      <c r="P321" s="156">
        <f>O321*H321</f>
        <v>0</v>
      </c>
      <c r="Q321" s="156">
        <v>0</v>
      </c>
      <c r="R321" s="156">
        <f>Q321*H321</f>
        <v>0</v>
      </c>
      <c r="S321" s="156">
        <v>0.42499999999999999</v>
      </c>
      <c r="T321" s="157">
        <f>S321*H321</f>
        <v>5.5249999999999995</v>
      </c>
      <c r="AR321" s="17" t="s">
        <v>103</v>
      </c>
      <c r="AT321" s="17" t="s">
        <v>202</v>
      </c>
      <c r="AU321" s="17" t="s">
        <v>99</v>
      </c>
      <c r="AY321" s="17" t="s">
        <v>198</v>
      </c>
      <c r="BE321" s="158">
        <f>IF(N321="základní",J321,0)</f>
        <v>0</v>
      </c>
      <c r="BF321" s="158">
        <f>IF(N321="snížená",J321,0)</f>
        <v>0</v>
      </c>
      <c r="BG321" s="158">
        <f>IF(N321="zákl. přenesená",J321,0)</f>
        <v>0</v>
      </c>
      <c r="BH321" s="158">
        <f>IF(N321="sníž. přenesená",J321,0)</f>
        <v>0</v>
      </c>
      <c r="BI321" s="158">
        <f>IF(N321="nulová",J321,0)</f>
        <v>0</v>
      </c>
      <c r="BJ321" s="17" t="s">
        <v>82</v>
      </c>
      <c r="BK321" s="158">
        <f>ROUND(I321*H321,2)</f>
        <v>0</v>
      </c>
      <c r="BL321" s="17" t="s">
        <v>103</v>
      </c>
      <c r="BM321" s="17" t="s">
        <v>1223</v>
      </c>
    </row>
    <row r="322" spans="2:65" s="12" customFormat="1" ht="11.25">
      <c r="B322" s="159"/>
      <c r="D322" s="160" t="s">
        <v>207</v>
      </c>
      <c r="E322" s="161" t="s">
        <v>1</v>
      </c>
      <c r="F322" s="162" t="s">
        <v>1224</v>
      </c>
      <c r="H322" s="163">
        <v>13</v>
      </c>
      <c r="I322" s="164"/>
      <c r="L322" s="159"/>
      <c r="M322" s="165"/>
      <c r="N322" s="166"/>
      <c r="O322" s="166"/>
      <c r="P322" s="166"/>
      <c r="Q322" s="166"/>
      <c r="R322" s="166"/>
      <c r="S322" s="166"/>
      <c r="T322" s="167"/>
      <c r="AT322" s="161" t="s">
        <v>207</v>
      </c>
      <c r="AU322" s="161" t="s">
        <v>99</v>
      </c>
      <c r="AV322" s="12" t="s">
        <v>84</v>
      </c>
      <c r="AW322" s="12" t="s">
        <v>36</v>
      </c>
      <c r="AX322" s="12" t="s">
        <v>82</v>
      </c>
      <c r="AY322" s="161" t="s">
        <v>198</v>
      </c>
    </row>
    <row r="323" spans="2:65" s="1" customFormat="1" ht="16.5" customHeight="1">
      <c r="B323" s="146"/>
      <c r="C323" s="147" t="s">
        <v>530</v>
      </c>
      <c r="D323" s="147" t="s">
        <v>202</v>
      </c>
      <c r="E323" s="148" t="s">
        <v>1225</v>
      </c>
      <c r="F323" s="149" t="s">
        <v>1226</v>
      </c>
      <c r="G323" s="150" t="s">
        <v>242</v>
      </c>
      <c r="H323" s="151">
        <v>25.5</v>
      </c>
      <c r="I323" s="152"/>
      <c r="J323" s="153">
        <f>ROUND(I323*H323,2)</f>
        <v>0</v>
      </c>
      <c r="K323" s="149" t="s">
        <v>211</v>
      </c>
      <c r="L323" s="31"/>
      <c r="M323" s="154" t="s">
        <v>1</v>
      </c>
      <c r="N323" s="155" t="s">
        <v>46</v>
      </c>
      <c r="O323" s="50"/>
      <c r="P323" s="156">
        <f>O323*H323</f>
        <v>0</v>
      </c>
      <c r="Q323" s="156">
        <v>0</v>
      </c>
      <c r="R323" s="156">
        <f>Q323*H323</f>
        <v>0</v>
      </c>
      <c r="S323" s="156">
        <v>0.255</v>
      </c>
      <c r="T323" s="157">
        <f>S323*H323</f>
        <v>6.5025000000000004</v>
      </c>
      <c r="AR323" s="17" t="s">
        <v>103</v>
      </c>
      <c r="AT323" s="17" t="s">
        <v>202</v>
      </c>
      <c r="AU323" s="17" t="s">
        <v>99</v>
      </c>
      <c r="AY323" s="17" t="s">
        <v>198</v>
      </c>
      <c r="BE323" s="158">
        <f>IF(N323="základní",J323,0)</f>
        <v>0</v>
      </c>
      <c r="BF323" s="158">
        <f>IF(N323="snížená",J323,0)</f>
        <v>0</v>
      </c>
      <c r="BG323" s="158">
        <f>IF(N323="zákl. přenesená",J323,0)</f>
        <v>0</v>
      </c>
      <c r="BH323" s="158">
        <f>IF(N323="sníž. přenesená",J323,0)</f>
        <v>0</v>
      </c>
      <c r="BI323" s="158">
        <f>IF(N323="nulová",J323,0)</f>
        <v>0</v>
      </c>
      <c r="BJ323" s="17" t="s">
        <v>82</v>
      </c>
      <c r="BK323" s="158">
        <f>ROUND(I323*H323,2)</f>
        <v>0</v>
      </c>
      <c r="BL323" s="17" t="s">
        <v>103</v>
      </c>
      <c r="BM323" s="17" t="s">
        <v>1227</v>
      </c>
    </row>
    <row r="324" spans="2:65" s="12" customFormat="1" ht="11.25">
      <c r="B324" s="159"/>
      <c r="D324" s="160" t="s">
        <v>207</v>
      </c>
      <c r="E324" s="161" t="s">
        <v>1</v>
      </c>
      <c r="F324" s="162" t="s">
        <v>1228</v>
      </c>
      <c r="H324" s="163">
        <v>25.5</v>
      </c>
      <c r="I324" s="164"/>
      <c r="L324" s="159"/>
      <c r="M324" s="165"/>
      <c r="N324" s="166"/>
      <c r="O324" s="166"/>
      <c r="P324" s="166"/>
      <c r="Q324" s="166"/>
      <c r="R324" s="166"/>
      <c r="S324" s="166"/>
      <c r="T324" s="167"/>
      <c r="AT324" s="161" t="s">
        <v>207</v>
      </c>
      <c r="AU324" s="161" t="s">
        <v>99</v>
      </c>
      <c r="AV324" s="12" t="s">
        <v>84</v>
      </c>
      <c r="AW324" s="12" t="s">
        <v>36</v>
      </c>
      <c r="AX324" s="12" t="s">
        <v>82</v>
      </c>
      <c r="AY324" s="161" t="s">
        <v>198</v>
      </c>
    </row>
    <row r="325" spans="2:65" s="1" customFormat="1" ht="16.5" customHeight="1">
      <c r="B325" s="146"/>
      <c r="C325" s="147" t="s">
        <v>535</v>
      </c>
      <c r="D325" s="147" t="s">
        <v>202</v>
      </c>
      <c r="E325" s="148" t="s">
        <v>706</v>
      </c>
      <c r="F325" s="149" t="s">
        <v>707</v>
      </c>
      <c r="G325" s="150" t="s">
        <v>242</v>
      </c>
      <c r="H325" s="151">
        <v>166.5</v>
      </c>
      <c r="I325" s="152"/>
      <c r="J325" s="153">
        <f>ROUND(I325*H325,2)</f>
        <v>0</v>
      </c>
      <c r="K325" s="149" t="s">
        <v>211</v>
      </c>
      <c r="L325" s="31"/>
      <c r="M325" s="154" t="s">
        <v>1</v>
      </c>
      <c r="N325" s="155" t="s">
        <v>46</v>
      </c>
      <c r="O325" s="50"/>
      <c r="P325" s="156">
        <f>O325*H325</f>
        <v>0</v>
      </c>
      <c r="Q325" s="156">
        <v>0</v>
      </c>
      <c r="R325" s="156">
        <f>Q325*H325</f>
        <v>0</v>
      </c>
      <c r="S325" s="156">
        <v>0.26</v>
      </c>
      <c r="T325" s="157">
        <f>S325*H325</f>
        <v>43.29</v>
      </c>
      <c r="AR325" s="17" t="s">
        <v>103</v>
      </c>
      <c r="AT325" s="17" t="s">
        <v>202</v>
      </c>
      <c r="AU325" s="17" t="s">
        <v>99</v>
      </c>
      <c r="AY325" s="17" t="s">
        <v>198</v>
      </c>
      <c r="BE325" s="158">
        <f>IF(N325="základní",J325,0)</f>
        <v>0</v>
      </c>
      <c r="BF325" s="158">
        <f>IF(N325="snížená",J325,0)</f>
        <v>0</v>
      </c>
      <c r="BG325" s="158">
        <f>IF(N325="zákl. přenesená",J325,0)</f>
        <v>0</v>
      </c>
      <c r="BH325" s="158">
        <f>IF(N325="sníž. přenesená",J325,0)</f>
        <v>0</v>
      </c>
      <c r="BI325" s="158">
        <f>IF(N325="nulová",J325,0)</f>
        <v>0</v>
      </c>
      <c r="BJ325" s="17" t="s">
        <v>82</v>
      </c>
      <c r="BK325" s="158">
        <f>ROUND(I325*H325,2)</f>
        <v>0</v>
      </c>
      <c r="BL325" s="17" t="s">
        <v>103</v>
      </c>
      <c r="BM325" s="17" t="s">
        <v>708</v>
      </c>
    </row>
    <row r="326" spans="2:65" s="12" customFormat="1" ht="11.25">
      <c r="B326" s="159"/>
      <c r="D326" s="160" t="s">
        <v>207</v>
      </c>
      <c r="E326" s="161" t="s">
        <v>1</v>
      </c>
      <c r="F326" s="162" t="s">
        <v>1229</v>
      </c>
      <c r="H326" s="163">
        <v>166.5</v>
      </c>
      <c r="I326" s="164"/>
      <c r="L326" s="159"/>
      <c r="M326" s="165"/>
      <c r="N326" s="166"/>
      <c r="O326" s="166"/>
      <c r="P326" s="166"/>
      <c r="Q326" s="166"/>
      <c r="R326" s="166"/>
      <c r="S326" s="166"/>
      <c r="T326" s="167"/>
      <c r="AT326" s="161" t="s">
        <v>207</v>
      </c>
      <c r="AU326" s="161" t="s">
        <v>99</v>
      </c>
      <c r="AV326" s="12" t="s">
        <v>84</v>
      </c>
      <c r="AW326" s="12" t="s">
        <v>36</v>
      </c>
      <c r="AX326" s="12" t="s">
        <v>82</v>
      </c>
      <c r="AY326" s="161" t="s">
        <v>198</v>
      </c>
    </row>
    <row r="327" spans="2:65" s="1" customFormat="1" ht="16.5" customHeight="1">
      <c r="B327" s="146"/>
      <c r="C327" s="147" t="s">
        <v>543</v>
      </c>
      <c r="D327" s="147" t="s">
        <v>202</v>
      </c>
      <c r="E327" s="148" t="s">
        <v>1230</v>
      </c>
      <c r="F327" s="149" t="s">
        <v>1231</v>
      </c>
      <c r="G327" s="150" t="s">
        <v>242</v>
      </c>
      <c r="H327" s="151">
        <v>2</v>
      </c>
      <c r="I327" s="152"/>
      <c r="J327" s="153">
        <f>ROUND(I327*H327,2)</f>
        <v>0</v>
      </c>
      <c r="K327" s="149" t="s">
        <v>211</v>
      </c>
      <c r="L327" s="31"/>
      <c r="M327" s="154" t="s">
        <v>1</v>
      </c>
      <c r="N327" s="155" t="s">
        <v>46</v>
      </c>
      <c r="O327" s="50"/>
      <c r="P327" s="156">
        <f>O327*H327</f>
        <v>0</v>
      </c>
      <c r="Q327" s="156">
        <v>0</v>
      </c>
      <c r="R327" s="156">
        <f>Q327*H327</f>
        <v>0</v>
      </c>
      <c r="S327" s="156">
        <v>0.32500000000000001</v>
      </c>
      <c r="T327" s="157">
        <f>S327*H327</f>
        <v>0.65</v>
      </c>
      <c r="AR327" s="17" t="s">
        <v>103</v>
      </c>
      <c r="AT327" s="17" t="s">
        <v>202</v>
      </c>
      <c r="AU327" s="17" t="s">
        <v>99</v>
      </c>
      <c r="AY327" s="17" t="s">
        <v>198</v>
      </c>
      <c r="BE327" s="158">
        <f>IF(N327="základní",J327,0)</f>
        <v>0</v>
      </c>
      <c r="BF327" s="158">
        <f>IF(N327="snížená",J327,0)</f>
        <v>0</v>
      </c>
      <c r="BG327" s="158">
        <f>IF(N327="zákl. přenesená",J327,0)</f>
        <v>0</v>
      </c>
      <c r="BH327" s="158">
        <f>IF(N327="sníž. přenesená",J327,0)</f>
        <v>0</v>
      </c>
      <c r="BI327" s="158">
        <f>IF(N327="nulová",J327,0)</f>
        <v>0</v>
      </c>
      <c r="BJ327" s="17" t="s">
        <v>82</v>
      </c>
      <c r="BK327" s="158">
        <f>ROUND(I327*H327,2)</f>
        <v>0</v>
      </c>
      <c r="BL327" s="17" t="s">
        <v>103</v>
      </c>
      <c r="BM327" s="17" t="s">
        <v>1232</v>
      </c>
    </row>
    <row r="328" spans="2:65" s="12" customFormat="1" ht="11.25">
      <c r="B328" s="159"/>
      <c r="D328" s="160" t="s">
        <v>207</v>
      </c>
      <c r="E328" s="161" t="s">
        <v>1</v>
      </c>
      <c r="F328" s="162" t="s">
        <v>1233</v>
      </c>
      <c r="H328" s="163">
        <v>2</v>
      </c>
      <c r="I328" s="164"/>
      <c r="L328" s="159"/>
      <c r="M328" s="165"/>
      <c r="N328" s="166"/>
      <c r="O328" s="166"/>
      <c r="P328" s="166"/>
      <c r="Q328" s="166"/>
      <c r="R328" s="166"/>
      <c r="S328" s="166"/>
      <c r="T328" s="167"/>
      <c r="AT328" s="161" t="s">
        <v>207</v>
      </c>
      <c r="AU328" s="161" t="s">
        <v>99</v>
      </c>
      <c r="AV328" s="12" t="s">
        <v>84</v>
      </c>
      <c r="AW328" s="12" t="s">
        <v>36</v>
      </c>
      <c r="AX328" s="12" t="s">
        <v>82</v>
      </c>
      <c r="AY328" s="161" t="s">
        <v>198</v>
      </c>
    </row>
    <row r="329" spans="2:65" s="1" customFormat="1" ht="16.5" customHeight="1">
      <c r="B329" s="146"/>
      <c r="C329" s="147" t="s">
        <v>547</v>
      </c>
      <c r="D329" s="147" t="s">
        <v>202</v>
      </c>
      <c r="E329" s="148" t="s">
        <v>711</v>
      </c>
      <c r="F329" s="149" t="s">
        <v>712</v>
      </c>
      <c r="G329" s="150" t="s">
        <v>242</v>
      </c>
      <c r="H329" s="151">
        <v>327.5</v>
      </c>
      <c r="I329" s="152"/>
      <c r="J329" s="153">
        <f>ROUND(I329*H329,2)</f>
        <v>0</v>
      </c>
      <c r="K329" s="149" t="s">
        <v>211</v>
      </c>
      <c r="L329" s="31"/>
      <c r="M329" s="154" t="s">
        <v>1</v>
      </c>
      <c r="N329" s="155" t="s">
        <v>46</v>
      </c>
      <c r="O329" s="50"/>
      <c r="P329" s="156">
        <f>O329*H329</f>
        <v>0</v>
      </c>
      <c r="Q329" s="156">
        <v>0</v>
      </c>
      <c r="R329" s="156">
        <f>Q329*H329</f>
        <v>0</v>
      </c>
      <c r="S329" s="156">
        <v>0.28999999999999998</v>
      </c>
      <c r="T329" s="157">
        <f>S329*H329</f>
        <v>94.974999999999994</v>
      </c>
      <c r="AR329" s="17" t="s">
        <v>103</v>
      </c>
      <c r="AT329" s="17" t="s">
        <v>202</v>
      </c>
      <c r="AU329" s="17" t="s">
        <v>99</v>
      </c>
      <c r="AY329" s="17" t="s">
        <v>198</v>
      </c>
      <c r="BE329" s="158">
        <f>IF(N329="základní",J329,0)</f>
        <v>0</v>
      </c>
      <c r="BF329" s="158">
        <f>IF(N329="snížená",J329,0)</f>
        <v>0</v>
      </c>
      <c r="BG329" s="158">
        <f>IF(N329="zákl. přenesená",J329,0)</f>
        <v>0</v>
      </c>
      <c r="BH329" s="158">
        <f>IF(N329="sníž. přenesená",J329,0)</f>
        <v>0</v>
      </c>
      <c r="BI329" s="158">
        <f>IF(N329="nulová",J329,0)</f>
        <v>0</v>
      </c>
      <c r="BJ329" s="17" t="s">
        <v>82</v>
      </c>
      <c r="BK329" s="158">
        <f>ROUND(I329*H329,2)</f>
        <v>0</v>
      </c>
      <c r="BL329" s="17" t="s">
        <v>103</v>
      </c>
      <c r="BM329" s="17" t="s">
        <v>713</v>
      </c>
    </row>
    <row r="330" spans="2:65" s="13" customFormat="1" ht="11.25">
      <c r="B330" s="168"/>
      <c r="D330" s="160" t="s">
        <v>207</v>
      </c>
      <c r="E330" s="169" t="s">
        <v>1</v>
      </c>
      <c r="F330" s="170" t="s">
        <v>399</v>
      </c>
      <c r="H330" s="169" t="s">
        <v>1</v>
      </c>
      <c r="I330" s="171"/>
      <c r="L330" s="168"/>
      <c r="M330" s="172"/>
      <c r="N330" s="173"/>
      <c r="O330" s="173"/>
      <c r="P330" s="173"/>
      <c r="Q330" s="173"/>
      <c r="R330" s="173"/>
      <c r="S330" s="173"/>
      <c r="T330" s="174"/>
      <c r="AT330" s="169" t="s">
        <v>207</v>
      </c>
      <c r="AU330" s="169" t="s">
        <v>99</v>
      </c>
      <c r="AV330" s="13" t="s">
        <v>82</v>
      </c>
      <c r="AW330" s="13" t="s">
        <v>36</v>
      </c>
      <c r="AX330" s="13" t="s">
        <v>75</v>
      </c>
      <c r="AY330" s="169" t="s">
        <v>198</v>
      </c>
    </row>
    <row r="331" spans="2:65" s="12" customFormat="1" ht="11.25">
      <c r="B331" s="159"/>
      <c r="D331" s="160" t="s">
        <v>207</v>
      </c>
      <c r="E331" s="161" t="s">
        <v>1</v>
      </c>
      <c r="F331" s="162" t="s">
        <v>1234</v>
      </c>
      <c r="H331" s="163">
        <v>13</v>
      </c>
      <c r="I331" s="164"/>
      <c r="L331" s="159"/>
      <c r="M331" s="165"/>
      <c r="N331" s="166"/>
      <c r="O331" s="166"/>
      <c r="P331" s="166"/>
      <c r="Q331" s="166"/>
      <c r="R331" s="166"/>
      <c r="S331" s="166"/>
      <c r="T331" s="167"/>
      <c r="AT331" s="161" t="s">
        <v>207</v>
      </c>
      <c r="AU331" s="161" t="s">
        <v>99</v>
      </c>
      <c r="AV331" s="12" t="s">
        <v>84</v>
      </c>
      <c r="AW331" s="12" t="s">
        <v>36</v>
      </c>
      <c r="AX331" s="12" t="s">
        <v>75</v>
      </c>
      <c r="AY331" s="161" t="s">
        <v>198</v>
      </c>
    </row>
    <row r="332" spans="2:65" s="12" customFormat="1" ht="11.25">
      <c r="B332" s="159"/>
      <c r="D332" s="160" t="s">
        <v>207</v>
      </c>
      <c r="E332" s="161" t="s">
        <v>1</v>
      </c>
      <c r="F332" s="162" t="s">
        <v>1235</v>
      </c>
      <c r="H332" s="163">
        <v>25.5</v>
      </c>
      <c r="I332" s="164"/>
      <c r="L332" s="159"/>
      <c r="M332" s="165"/>
      <c r="N332" s="166"/>
      <c r="O332" s="166"/>
      <c r="P332" s="166"/>
      <c r="Q332" s="166"/>
      <c r="R332" s="166"/>
      <c r="S332" s="166"/>
      <c r="T332" s="167"/>
      <c r="AT332" s="161" t="s">
        <v>207</v>
      </c>
      <c r="AU332" s="161" t="s">
        <v>99</v>
      </c>
      <c r="AV332" s="12" t="s">
        <v>84</v>
      </c>
      <c r="AW332" s="12" t="s">
        <v>36</v>
      </c>
      <c r="AX332" s="12" t="s">
        <v>75</v>
      </c>
      <c r="AY332" s="161" t="s">
        <v>198</v>
      </c>
    </row>
    <row r="333" spans="2:65" s="12" customFormat="1" ht="11.25">
      <c r="B333" s="159"/>
      <c r="D333" s="160" t="s">
        <v>207</v>
      </c>
      <c r="E333" s="161" t="s">
        <v>1</v>
      </c>
      <c r="F333" s="162" t="s">
        <v>1236</v>
      </c>
      <c r="H333" s="163">
        <v>166.5</v>
      </c>
      <c r="I333" s="164"/>
      <c r="L333" s="159"/>
      <c r="M333" s="165"/>
      <c r="N333" s="166"/>
      <c r="O333" s="166"/>
      <c r="P333" s="166"/>
      <c r="Q333" s="166"/>
      <c r="R333" s="166"/>
      <c r="S333" s="166"/>
      <c r="T333" s="167"/>
      <c r="AT333" s="161" t="s">
        <v>207</v>
      </c>
      <c r="AU333" s="161" t="s">
        <v>99</v>
      </c>
      <c r="AV333" s="12" t="s">
        <v>84</v>
      </c>
      <c r="AW333" s="12" t="s">
        <v>36</v>
      </c>
      <c r="AX333" s="12" t="s">
        <v>75</v>
      </c>
      <c r="AY333" s="161" t="s">
        <v>198</v>
      </c>
    </row>
    <row r="334" spans="2:65" s="12" customFormat="1" ht="11.25">
      <c r="B334" s="159"/>
      <c r="D334" s="160" t="s">
        <v>207</v>
      </c>
      <c r="E334" s="161" t="s">
        <v>1</v>
      </c>
      <c r="F334" s="162" t="s">
        <v>1237</v>
      </c>
      <c r="H334" s="163">
        <v>2</v>
      </c>
      <c r="I334" s="164"/>
      <c r="L334" s="159"/>
      <c r="M334" s="165"/>
      <c r="N334" s="166"/>
      <c r="O334" s="166"/>
      <c r="P334" s="166"/>
      <c r="Q334" s="166"/>
      <c r="R334" s="166"/>
      <c r="S334" s="166"/>
      <c r="T334" s="167"/>
      <c r="AT334" s="161" t="s">
        <v>207</v>
      </c>
      <c r="AU334" s="161" t="s">
        <v>99</v>
      </c>
      <c r="AV334" s="12" t="s">
        <v>84</v>
      </c>
      <c r="AW334" s="12" t="s">
        <v>36</v>
      </c>
      <c r="AX334" s="12" t="s">
        <v>75</v>
      </c>
      <c r="AY334" s="161" t="s">
        <v>198</v>
      </c>
    </row>
    <row r="335" spans="2:65" s="13" customFormat="1" ht="11.25">
      <c r="B335" s="168"/>
      <c r="D335" s="160" t="s">
        <v>207</v>
      </c>
      <c r="E335" s="169" t="s">
        <v>1</v>
      </c>
      <c r="F335" s="170" t="s">
        <v>407</v>
      </c>
      <c r="H335" s="169" t="s">
        <v>1</v>
      </c>
      <c r="I335" s="171"/>
      <c r="L335" s="168"/>
      <c r="M335" s="172"/>
      <c r="N335" s="173"/>
      <c r="O335" s="173"/>
      <c r="P335" s="173"/>
      <c r="Q335" s="173"/>
      <c r="R335" s="173"/>
      <c r="S335" s="173"/>
      <c r="T335" s="174"/>
      <c r="AT335" s="169" t="s">
        <v>207</v>
      </c>
      <c r="AU335" s="169" t="s">
        <v>99</v>
      </c>
      <c r="AV335" s="13" t="s">
        <v>82</v>
      </c>
      <c r="AW335" s="13" t="s">
        <v>36</v>
      </c>
      <c r="AX335" s="13" t="s">
        <v>75</v>
      </c>
      <c r="AY335" s="169" t="s">
        <v>198</v>
      </c>
    </row>
    <row r="336" spans="2:65" s="12" customFormat="1" ht="11.25">
      <c r="B336" s="159"/>
      <c r="D336" s="160" t="s">
        <v>207</v>
      </c>
      <c r="E336" s="161" t="s">
        <v>1</v>
      </c>
      <c r="F336" s="162" t="s">
        <v>1238</v>
      </c>
      <c r="H336" s="163">
        <v>120.5</v>
      </c>
      <c r="I336" s="164"/>
      <c r="L336" s="159"/>
      <c r="M336" s="165"/>
      <c r="N336" s="166"/>
      <c r="O336" s="166"/>
      <c r="P336" s="166"/>
      <c r="Q336" s="166"/>
      <c r="R336" s="166"/>
      <c r="S336" s="166"/>
      <c r="T336" s="167"/>
      <c r="AT336" s="161" t="s">
        <v>207</v>
      </c>
      <c r="AU336" s="161" t="s">
        <v>99</v>
      </c>
      <c r="AV336" s="12" t="s">
        <v>84</v>
      </c>
      <c r="AW336" s="12" t="s">
        <v>36</v>
      </c>
      <c r="AX336" s="12" t="s">
        <v>75</v>
      </c>
      <c r="AY336" s="161" t="s">
        <v>198</v>
      </c>
    </row>
    <row r="337" spans="2:65" s="14" customFormat="1" ht="11.25">
      <c r="B337" s="175"/>
      <c r="D337" s="160" t="s">
        <v>207</v>
      </c>
      <c r="E337" s="176" t="s">
        <v>1</v>
      </c>
      <c r="F337" s="177" t="s">
        <v>227</v>
      </c>
      <c r="H337" s="178">
        <v>327.5</v>
      </c>
      <c r="I337" s="179"/>
      <c r="L337" s="175"/>
      <c r="M337" s="180"/>
      <c r="N337" s="181"/>
      <c r="O337" s="181"/>
      <c r="P337" s="181"/>
      <c r="Q337" s="181"/>
      <c r="R337" s="181"/>
      <c r="S337" s="181"/>
      <c r="T337" s="182"/>
      <c r="AT337" s="176" t="s">
        <v>207</v>
      </c>
      <c r="AU337" s="176" t="s">
        <v>99</v>
      </c>
      <c r="AV337" s="14" t="s">
        <v>103</v>
      </c>
      <c r="AW337" s="14" t="s">
        <v>36</v>
      </c>
      <c r="AX337" s="14" t="s">
        <v>82</v>
      </c>
      <c r="AY337" s="176" t="s">
        <v>198</v>
      </c>
    </row>
    <row r="338" spans="2:65" s="1" customFormat="1" ht="16.5" customHeight="1">
      <c r="B338" s="146"/>
      <c r="C338" s="147" t="s">
        <v>551</v>
      </c>
      <c r="D338" s="147" t="s">
        <v>202</v>
      </c>
      <c r="E338" s="148" t="s">
        <v>721</v>
      </c>
      <c r="F338" s="149" t="s">
        <v>722</v>
      </c>
      <c r="G338" s="150" t="s">
        <v>499</v>
      </c>
      <c r="H338" s="151">
        <v>52.5</v>
      </c>
      <c r="I338" s="152"/>
      <c r="J338" s="153">
        <f>ROUND(I338*H338,2)</f>
        <v>0</v>
      </c>
      <c r="K338" s="149" t="s">
        <v>211</v>
      </c>
      <c r="L338" s="31"/>
      <c r="M338" s="154" t="s">
        <v>1</v>
      </c>
      <c r="N338" s="155" t="s">
        <v>46</v>
      </c>
      <c r="O338" s="50"/>
      <c r="P338" s="156">
        <f>O338*H338</f>
        <v>0</v>
      </c>
      <c r="Q338" s="156">
        <v>0</v>
      </c>
      <c r="R338" s="156">
        <f>Q338*H338</f>
        <v>0</v>
      </c>
      <c r="S338" s="156">
        <v>0.20499999999999999</v>
      </c>
      <c r="T338" s="157">
        <f>S338*H338</f>
        <v>10.762499999999999</v>
      </c>
      <c r="AR338" s="17" t="s">
        <v>103</v>
      </c>
      <c r="AT338" s="17" t="s">
        <v>202</v>
      </c>
      <c r="AU338" s="17" t="s">
        <v>99</v>
      </c>
      <c r="AY338" s="17" t="s">
        <v>198</v>
      </c>
      <c r="BE338" s="158">
        <f>IF(N338="základní",J338,0)</f>
        <v>0</v>
      </c>
      <c r="BF338" s="158">
        <f>IF(N338="snížená",J338,0)</f>
        <v>0</v>
      </c>
      <c r="BG338" s="158">
        <f>IF(N338="zákl. přenesená",J338,0)</f>
        <v>0</v>
      </c>
      <c r="BH338" s="158">
        <f>IF(N338="sníž. přenesená",J338,0)</f>
        <v>0</v>
      </c>
      <c r="BI338" s="158">
        <f>IF(N338="nulová",J338,0)</f>
        <v>0</v>
      </c>
      <c r="BJ338" s="17" t="s">
        <v>82</v>
      </c>
      <c r="BK338" s="158">
        <f>ROUND(I338*H338,2)</f>
        <v>0</v>
      </c>
      <c r="BL338" s="17" t="s">
        <v>103</v>
      </c>
      <c r="BM338" s="17" t="s">
        <v>723</v>
      </c>
    </row>
    <row r="339" spans="2:65" s="12" customFormat="1" ht="11.25">
      <c r="B339" s="159"/>
      <c r="D339" s="160" t="s">
        <v>207</v>
      </c>
      <c r="E339" s="161" t="s">
        <v>1</v>
      </c>
      <c r="F339" s="162" t="s">
        <v>1239</v>
      </c>
      <c r="H339" s="163">
        <v>52.5</v>
      </c>
      <c r="I339" s="164"/>
      <c r="L339" s="159"/>
      <c r="M339" s="165"/>
      <c r="N339" s="166"/>
      <c r="O339" s="166"/>
      <c r="P339" s="166"/>
      <c r="Q339" s="166"/>
      <c r="R339" s="166"/>
      <c r="S339" s="166"/>
      <c r="T339" s="167"/>
      <c r="AT339" s="161" t="s">
        <v>207</v>
      </c>
      <c r="AU339" s="161" t="s">
        <v>99</v>
      </c>
      <c r="AV339" s="12" t="s">
        <v>84</v>
      </c>
      <c r="AW339" s="12" t="s">
        <v>36</v>
      </c>
      <c r="AX339" s="12" t="s">
        <v>82</v>
      </c>
      <c r="AY339" s="161" t="s">
        <v>198</v>
      </c>
    </row>
    <row r="340" spans="2:65" s="1" customFormat="1" ht="16.5" customHeight="1">
      <c r="B340" s="146"/>
      <c r="C340" s="147" t="s">
        <v>555</v>
      </c>
      <c r="D340" s="147" t="s">
        <v>202</v>
      </c>
      <c r="E340" s="148" t="s">
        <v>726</v>
      </c>
      <c r="F340" s="149" t="s">
        <v>727</v>
      </c>
      <c r="G340" s="150" t="s">
        <v>499</v>
      </c>
      <c r="H340" s="151">
        <v>35.5</v>
      </c>
      <c r="I340" s="152"/>
      <c r="J340" s="153">
        <f>ROUND(I340*H340,2)</f>
        <v>0</v>
      </c>
      <c r="K340" s="149" t="s">
        <v>211</v>
      </c>
      <c r="L340" s="31"/>
      <c r="M340" s="154" t="s">
        <v>1</v>
      </c>
      <c r="N340" s="155" t="s">
        <v>46</v>
      </c>
      <c r="O340" s="50"/>
      <c r="P340" s="156">
        <f>O340*H340</f>
        <v>0</v>
      </c>
      <c r="Q340" s="156">
        <v>0</v>
      </c>
      <c r="R340" s="156">
        <f>Q340*H340</f>
        <v>0</v>
      </c>
      <c r="S340" s="156">
        <v>0.04</v>
      </c>
      <c r="T340" s="157">
        <f>S340*H340</f>
        <v>1.42</v>
      </c>
      <c r="AR340" s="17" t="s">
        <v>103</v>
      </c>
      <c r="AT340" s="17" t="s">
        <v>202</v>
      </c>
      <c r="AU340" s="17" t="s">
        <v>99</v>
      </c>
      <c r="AY340" s="17" t="s">
        <v>198</v>
      </c>
      <c r="BE340" s="158">
        <f>IF(N340="základní",J340,0)</f>
        <v>0</v>
      </c>
      <c r="BF340" s="158">
        <f>IF(N340="snížená",J340,0)</f>
        <v>0</v>
      </c>
      <c r="BG340" s="158">
        <f>IF(N340="zákl. přenesená",J340,0)</f>
        <v>0</v>
      </c>
      <c r="BH340" s="158">
        <f>IF(N340="sníž. přenesená",J340,0)</f>
        <v>0</v>
      </c>
      <c r="BI340" s="158">
        <f>IF(N340="nulová",J340,0)</f>
        <v>0</v>
      </c>
      <c r="BJ340" s="17" t="s">
        <v>82</v>
      </c>
      <c r="BK340" s="158">
        <f>ROUND(I340*H340,2)</f>
        <v>0</v>
      </c>
      <c r="BL340" s="17" t="s">
        <v>103</v>
      </c>
      <c r="BM340" s="17" t="s">
        <v>728</v>
      </c>
    </row>
    <row r="341" spans="2:65" s="12" customFormat="1" ht="11.25">
      <c r="B341" s="159"/>
      <c r="D341" s="160" t="s">
        <v>207</v>
      </c>
      <c r="E341" s="161" t="s">
        <v>1</v>
      </c>
      <c r="F341" s="162" t="s">
        <v>1240</v>
      </c>
      <c r="H341" s="163">
        <v>35.5</v>
      </c>
      <c r="I341" s="164"/>
      <c r="L341" s="159"/>
      <c r="M341" s="165"/>
      <c r="N341" s="166"/>
      <c r="O341" s="166"/>
      <c r="P341" s="166"/>
      <c r="Q341" s="166"/>
      <c r="R341" s="166"/>
      <c r="S341" s="166"/>
      <c r="T341" s="167"/>
      <c r="AT341" s="161" t="s">
        <v>207</v>
      </c>
      <c r="AU341" s="161" t="s">
        <v>99</v>
      </c>
      <c r="AV341" s="12" t="s">
        <v>84</v>
      </c>
      <c r="AW341" s="12" t="s">
        <v>36</v>
      </c>
      <c r="AX341" s="12" t="s">
        <v>82</v>
      </c>
      <c r="AY341" s="161" t="s">
        <v>198</v>
      </c>
    </row>
    <row r="342" spans="2:65" s="11" customFormat="1" ht="20.85" customHeight="1">
      <c r="B342" s="133"/>
      <c r="D342" s="134" t="s">
        <v>74</v>
      </c>
      <c r="E342" s="144" t="s">
        <v>730</v>
      </c>
      <c r="F342" s="144" t="s">
        <v>731</v>
      </c>
      <c r="I342" s="136"/>
      <c r="J342" s="145">
        <f>BK342</f>
        <v>0</v>
      </c>
      <c r="L342" s="133"/>
      <c r="M342" s="138"/>
      <c r="N342" s="139"/>
      <c r="O342" s="139"/>
      <c r="P342" s="140">
        <f>SUM(P343:P345)</f>
        <v>0</v>
      </c>
      <c r="Q342" s="139"/>
      <c r="R342" s="140">
        <f>SUM(R343:R345)</f>
        <v>0</v>
      </c>
      <c r="S342" s="139"/>
      <c r="T342" s="141">
        <f>SUM(T343:T345)</f>
        <v>1.9279999999999999</v>
      </c>
      <c r="AR342" s="134" t="s">
        <v>82</v>
      </c>
      <c r="AT342" s="142" t="s">
        <v>74</v>
      </c>
      <c r="AU342" s="142" t="s">
        <v>84</v>
      </c>
      <c r="AY342" s="134" t="s">
        <v>198</v>
      </c>
      <c r="BK342" s="143">
        <f>SUM(BK343:BK345)</f>
        <v>0</v>
      </c>
    </row>
    <row r="343" spans="2:65" s="1" customFormat="1" ht="16.5" customHeight="1">
      <c r="B343" s="146"/>
      <c r="C343" s="147" t="s">
        <v>559</v>
      </c>
      <c r="D343" s="147" t="s">
        <v>202</v>
      </c>
      <c r="E343" s="148" t="s">
        <v>1241</v>
      </c>
      <c r="F343" s="149" t="s">
        <v>1242</v>
      </c>
      <c r="G343" s="150" t="s">
        <v>486</v>
      </c>
      <c r="H343" s="151">
        <v>11</v>
      </c>
      <c r="I343" s="152"/>
      <c r="J343" s="153">
        <f>ROUND(I343*H343,2)</f>
        <v>0</v>
      </c>
      <c r="K343" s="149" t="s">
        <v>211</v>
      </c>
      <c r="L343" s="31"/>
      <c r="M343" s="154" t="s">
        <v>1</v>
      </c>
      <c r="N343" s="155" t="s">
        <v>46</v>
      </c>
      <c r="O343" s="50"/>
      <c r="P343" s="156">
        <f>O343*H343</f>
        <v>0</v>
      </c>
      <c r="Q343" s="156">
        <v>0</v>
      </c>
      <c r="R343" s="156">
        <f>Q343*H343</f>
        <v>0</v>
      </c>
      <c r="S343" s="156">
        <v>0.108</v>
      </c>
      <c r="T343" s="157">
        <f>S343*H343</f>
        <v>1.1879999999999999</v>
      </c>
      <c r="AR343" s="17" t="s">
        <v>103</v>
      </c>
      <c r="AT343" s="17" t="s">
        <v>202</v>
      </c>
      <c r="AU343" s="17" t="s">
        <v>99</v>
      </c>
      <c r="AY343" s="17" t="s">
        <v>198</v>
      </c>
      <c r="BE343" s="158">
        <f>IF(N343="základní",J343,0)</f>
        <v>0</v>
      </c>
      <c r="BF343" s="158">
        <f>IF(N343="snížená",J343,0)</f>
        <v>0</v>
      </c>
      <c r="BG343" s="158">
        <f>IF(N343="zákl. přenesená",J343,0)</f>
        <v>0</v>
      </c>
      <c r="BH343" s="158">
        <f>IF(N343="sníž. přenesená",J343,0)</f>
        <v>0</v>
      </c>
      <c r="BI343" s="158">
        <f>IF(N343="nulová",J343,0)</f>
        <v>0</v>
      </c>
      <c r="BJ343" s="17" t="s">
        <v>82</v>
      </c>
      <c r="BK343" s="158">
        <f>ROUND(I343*H343,2)</f>
        <v>0</v>
      </c>
      <c r="BL343" s="17" t="s">
        <v>103</v>
      </c>
      <c r="BM343" s="17" t="s">
        <v>1243</v>
      </c>
    </row>
    <row r="344" spans="2:65" s="12" customFormat="1" ht="11.25">
      <c r="B344" s="159"/>
      <c r="D344" s="160" t="s">
        <v>207</v>
      </c>
      <c r="E344" s="161" t="s">
        <v>1</v>
      </c>
      <c r="F344" s="162" t="s">
        <v>1244</v>
      </c>
      <c r="H344" s="163">
        <v>11</v>
      </c>
      <c r="I344" s="164"/>
      <c r="L344" s="159"/>
      <c r="M344" s="165"/>
      <c r="N344" s="166"/>
      <c r="O344" s="166"/>
      <c r="P344" s="166"/>
      <c r="Q344" s="166"/>
      <c r="R344" s="166"/>
      <c r="S344" s="166"/>
      <c r="T344" s="167"/>
      <c r="AT344" s="161" t="s">
        <v>207</v>
      </c>
      <c r="AU344" s="161" t="s">
        <v>99</v>
      </c>
      <c r="AV344" s="12" t="s">
        <v>84</v>
      </c>
      <c r="AW344" s="12" t="s">
        <v>36</v>
      </c>
      <c r="AX344" s="12" t="s">
        <v>82</v>
      </c>
      <c r="AY344" s="161" t="s">
        <v>198</v>
      </c>
    </row>
    <row r="345" spans="2:65" s="1" customFormat="1" ht="16.5" customHeight="1">
      <c r="B345" s="146"/>
      <c r="C345" s="147" t="s">
        <v>563</v>
      </c>
      <c r="D345" s="147" t="s">
        <v>202</v>
      </c>
      <c r="E345" s="148" t="s">
        <v>1245</v>
      </c>
      <c r="F345" s="149" t="s">
        <v>1246</v>
      </c>
      <c r="G345" s="150" t="s">
        <v>486</v>
      </c>
      <c r="H345" s="151">
        <v>20</v>
      </c>
      <c r="I345" s="152"/>
      <c r="J345" s="153">
        <f>ROUND(I345*H345,2)</f>
        <v>0</v>
      </c>
      <c r="K345" s="149" t="s">
        <v>1</v>
      </c>
      <c r="L345" s="31"/>
      <c r="M345" s="154" t="s">
        <v>1</v>
      </c>
      <c r="N345" s="155" t="s">
        <v>46</v>
      </c>
      <c r="O345" s="50"/>
      <c r="P345" s="156">
        <f>O345*H345</f>
        <v>0</v>
      </c>
      <c r="Q345" s="156">
        <v>0</v>
      </c>
      <c r="R345" s="156">
        <f>Q345*H345</f>
        <v>0</v>
      </c>
      <c r="S345" s="156">
        <v>3.6999999999999998E-2</v>
      </c>
      <c r="T345" s="157">
        <f>S345*H345</f>
        <v>0.74</v>
      </c>
      <c r="AR345" s="17" t="s">
        <v>103</v>
      </c>
      <c r="AT345" s="17" t="s">
        <v>202</v>
      </c>
      <c r="AU345" s="17" t="s">
        <v>99</v>
      </c>
      <c r="AY345" s="17" t="s">
        <v>198</v>
      </c>
      <c r="BE345" s="158">
        <f>IF(N345="základní",J345,0)</f>
        <v>0</v>
      </c>
      <c r="BF345" s="158">
        <f>IF(N345="snížená",J345,0)</f>
        <v>0</v>
      </c>
      <c r="BG345" s="158">
        <f>IF(N345="zákl. přenesená",J345,0)</f>
        <v>0</v>
      </c>
      <c r="BH345" s="158">
        <f>IF(N345="sníž. přenesená",J345,0)</f>
        <v>0</v>
      </c>
      <c r="BI345" s="158">
        <f>IF(N345="nulová",J345,0)</f>
        <v>0</v>
      </c>
      <c r="BJ345" s="17" t="s">
        <v>82</v>
      </c>
      <c r="BK345" s="158">
        <f>ROUND(I345*H345,2)</f>
        <v>0</v>
      </c>
      <c r="BL345" s="17" t="s">
        <v>103</v>
      </c>
      <c r="BM345" s="17" t="s">
        <v>1247</v>
      </c>
    </row>
    <row r="346" spans="2:65" s="11" customFormat="1" ht="20.85" customHeight="1">
      <c r="B346" s="133"/>
      <c r="D346" s="134" t="s">
        <v>74</v>
      </c>
      <c r="E346" s="144" t="s">
        <v>773</v>
      </c>
      <c r="F346" s="144" t="s">
        <v>814</v>
      </c>
      <c r="I346" s="136"/>
      <c r="J346" s="145">
        <f>BK346</f>
        <v>0</v>
      </c>
      <c r="L346" s="133"/>
      <c r="M346" s="138"/>
      <c r="N346" s="139"/>
      <c r="O346" s="139"/>
      <c r="P346" s="140">
        <f>SUM(P347:P350)</f>
        <v>0</v>
      </c>
      <c r="Q346" s="139"/>
      <c r="R346" s="140">
        <f>SUM(R347:R350)</f>
        <v>0</v>
      </c>
      <c r="S346" s="139"/>
      <c r="T346" s="141">
        <f>SUM(T347:T350)</f>
        <v>0</v>
      </c>
      <c r="AR346" s="134" t="s">
        <v>82</v>
      </c>
      <c r="AT346" s="142" t="s">
        <v>74</v>
      </c>
      <c r="AU346" s="142" t="s">
        <v>84</v>
      </c>
      <c r="AY346" s="134" t="s">
        <v>198</v>
      </c>
      <c r="BK346" s="143">
        <f>SUM(BK347:BK350)</f>
        <v>0</v>
      </c>
    </row>
    <row r="347" spans="2:65" s="1" customFormat="1" ht="16.5" customHeight="1">
      <c r="B347" s="146"/>
      <c r="C347" s="147" t="s">
        <v>567</v>
      </c>
      <c r="D347" s="147" t="s">
        <v>202</v>
      </c>
      <c r="E347" s="148" t="s">
        <v>816</v>
      </c>
      <c r="F347" s="149" t="s">
        <v>817</v>
      </c>
      <c r="G347" s="150" t="s">
        <v>236</v>
      </c>
      <c r="H347" s="151">
        <v>902.88099999999997</v>
      </c>
      <c r="I347" s="152"/>
      <c r="J347" s="153">
        <f>ROUND(I347*H347,2)</f>
        <v>0</v>
      </c>
      <c r="K347" s="149" t="s">
        <v>211</v>
      </c>
      <c r="L347" s="31"/>
      <c r="M347" s="154" t="s">
        <v>1</v>
      </c>
      <c r="N347" s="155" t="s">
        <v>46</v>
      </c>
      <c r="O347" s="50"/>
      <c r="P347" s="156">
        <f>O347*H347</f>
        <v>0</v>
      </c>
      <c r="Q347" s="156">
        <v>0</v>
      </c>
      <c r="R347" s="156">
        <f>Q347*H347</f>
        <v>0</v>
      </c>
      <c r="S347" s="156">
        <v>0</v>
      </c>
      <c r="T347" s="157">
        <f>S347*H347</f>
        <v>0</v>
      </c>
      <c r="AR347" s="17" t="s">
        <v>103</v>
      </c>
      <c r="AT347" s="17" t="s">
        <v>202</v>
      </c>
      <c r="AU347" s="17" t="s">
        <v>99</v>
      </c>
      <c r="AY347" s="17" t="s">
        <v>198</v>
      </c>
      <c r="BE347" s="158">
        <f>IF(N347="základní",J347,0)</f>
        <v>0</v>
      </c>
      <c r="BF347" s="158">
        <f>IF(N347="snížená",J347,0)</f>
        <v>0</v>
      </c>
      <c r="BG347" s="158">
        <f>IF(N347="zákl. přenesená",J347,0)</f>
        <v>0</v>
      </c>
      <c r="BH347" s="158">
        <f>IF(N347="sníž. přenesená",J347,0)</f>
        <v>0</v>
      </c>
      <c r="BI347" s="158">
        <f>IF(N347="nulová",J347,0)</f>
        <v>0</v>
      </c>
      <c r="BJ347" s="17" t="s">
        <v>82</v>
      </c>
      <c r="BK347" s="158">
        <f>ROUND(I347*H347,2)</f>
        <v>0</v>
      </c>
      <c r="BL347" s="17" t="s">
        <v>103</v>
      </c>
      <c r="BM347" s="17" t="s">
        <v>818</v>
      </c>
    </row>
    <row r="348" spans="2:65" s="1" customFormat="1" ht="16.5" customHeight="1">
      <c r="B348" s="146"/>
      <c r="C348" s="147" t="s">
        <v>571</v>
      </c>
      <c r="D348" s="147" t="s">
        <v>202</v>
      </c>
      <c r="E348" s="148" t="s">
        <v>820</v>
      </c>
      <c r="F348" s="149" t="s">
        <v>821</v>
      </c>
      <c r="G348" s="150" t="s">
        <v>236</v>
      </c>
      <c r="H348" s="151">
        <v>902.88099999999997</v>
      </c>
      <c r="I348" s="152"/>
      <c r="J348" s="153">
        <f>ROUND(I348*H348,2)</f>
        <v>0</v>
      </c>
      <c r="K348" s="149" t="s">
        <v>1</v>
      </c>
      <c r="L348" s="31"/>
      <c r="M348" s="154" t="s">
        <v>1</v>
      </c>
      <c r="N348" s="155" t="s">
        <v>46</v>
      </c>
      <c r="O348" s="50"/>
      <c r="P348" s="156">
        <f>O348*H348</f>
        <v>0</v>
      </c>
      <c r="Q348" s="156">
        <v>0</v>
      </c>
      <c r="R348" s="156">
        <f>Q348*H348</f>
        <v>0</v>
      </c>
      <c r="S348" s="156">
        <v>0</v>
      </c>
      <c r="T348" s="157">
        <f>S348*H348</f>
        <v>0</v>
      </c>
      <c r="AR348" s="17" t="s">
        <v>103</v>
      </c>
      <c r="AT348" s="17" t="s">
        <v>202</v>
      </c>
      <c r="AU348" s="17" t="s">
        <v>99</v>
      </c>
      <c r="AY348" s="17" t="s">
        <v>198</v>
      </c>
      <c r="BE348" s="158">
        <f>IF(N348="základní",J348,0)</f>
        <v>0</v>
      </c>
      <c r="BF348" s="158">
        <f>IF(N348="snížená",J348,0)</f>
        <v>0</v>
      </c>
      <c r="BG348" s="158">
        <f>IF(N348="zákl. přenesená",J348,0)</f>
        <v>0</v>
      </c>
      <c r="BH348" s="158">
        <f>IF(N348="sníž. přenesená",J348,0)</f>
        <v>0</v>
      </c>
      <c r="BI348" s="158">
        <f>IF(N348="nulová",J348,0)</f>
        <v>0</v>
      </c>
      <c r="BJ348" s="17" t="s">
        <v>82</v>
      </c>
      <c r="BK348" s="158">
        <f>ROUND(I348*H348,2)</f>
        <v>0</v>
      </c>
      <c r="BL348" s="17" t="s">
        <v>103</v>
      </c>
      <c r="BM348" s="17" t="s">
        <v>822</v>
      </c>
    </row>
    <row r="349" spans="2:65" s="1" customFormat="1" ht="16.5" customHeight="1">
      <c r="B349" s="146"/>
      <c r="C349" s="147" t="s">
        <v>577</v>
      </c>
      <c r="D349" s="147" t="s">
        <v>202</v>
      </c>
      <c r="E349" s="148" t="s">
        <v>824</v>
      </c>
      <c r="F349" s="149" t="s">
        <v>825</v>
      </c>
      <c r="G349" s="150" t="s">
        <v>236</v>
      </c>
      <c r="H349" s="151">
        <v>902.88099999999997</v>
      </c>
      <c r="I349" s="152"/>
      <c r="J349" s="153">
        <f>ROUND(I349*H349,2)</f>
        <v>0</v>
      </c>
      <c r="K349" s="149" t="s">
        <v>1</v>
      </c>
      <c r="L349" s="31"/>
      <c r="M349" s="154" t="s">
        <v>1</v>
      </c>
      <c r="N349" s="155" t="s">
        <v>46</v>
      </c>
      <c r="O349" s="50"/>
      <c r="P349" s="156">
        <f>O349*H349</f>
        <v>0</v>
      </c>
      <c r="Q349" s="156">
        <v>0</v>
      </c>
      <c r="R349" s="156">
        <f>Q349*H349</f>
        <v>0</v>
      </c>
      <c r="S349" s="156">
        <v>0</v>
      </c>
      <c r="T349" s="157">
        <f>S349*H349</f>
        <v>0</v>
      </c>
      <c r="AR349" s="17" t="s">
        <v>103</v>
      </c>
      <c r="AT349" s="17" t="s">
        <v>202</v>
      </c>
      <c r="AU349" s="17" t="s">
        <v>99</v>
      </c>
      <c r="AY349" s="17" t="s">
        <v>198</v>
      </c>
      <c r="BE349" s="158">
        <f>IF(N349="základní",J349,0)</f>
        <v>0</v>
      </c>
      <c r="BF349" s="158">
        <f>IF(N349="snížená",J349,0)</f>
        <v>0</v>
      </c>
      <c r="BG349" s="158">
        <f>IF(N349="zákl. přenesená",J349,0)</f>
        <v>0</v>
      </c>
      <c r="BH349" s="158">
        <f>IF(N349="sníž. přenesená",J349,0)</f>
        <v>0</v>
      </c>
      <c r="BI349" s="158">
        <f>IF(N349="nulová",J349,0)</f>
        <v>0</v>
      </c>
      <c r="BJ349" s="17" t="s">
        <v>82</v>
      </c>
      <c r="BK349" s="158">
        <f>ROUND(I349*H349,2)</f>
        <v>0</v>
      </c>
      <c r="BL349" s="17" t="s">
        <v>103</v>
      </c>
      <c r="BM349" s="17" t="s">
        <v>826</v>
      </c>
    </row>
    <row r="350" spans="2:65" s="1" customFormat="1" ht="16.5" customHeight="1">
      <c r="B350" s="146"/>
      <c r="C350" s="147" t="s">
        <v>583</v>
      </c>
      <c r="D350" s="147" t="s">
        <v>202</v>
      </c>
      <c r="E350" s="148" t="s">
        <v>828</v>
      </c>
      <c r="F350" s="149" t="s">
        <v>829</v>
      </c>
      <c r="G350" s="150" t="s">
        <v>236</v>
      </c>
      <c r="H350" s="151">
        <v>1205.8879999999999</v>
      </c>
      <c r="I350" s="152"/>
      <c r="J350" s="153">
        <f>ROUND(I350*H350,2)</f>
        <v>0</v>
      </c>
      <c r="K350" s="149" t="s">
        <v>211</v>
      </c>
      <c r="L350" s="31"/>
      <c r="M350" s="201" t="s">
        <v>1</v>
      </c>
      <c r="N350" s="202" t="s">
        <v>46</v>
      </c>
      <c r="O350" s="203"/>
      <c r="P350" s="204">
        <f>O350*H350</f>
        <v>0</v>
      </c>
      <c r="Q350" s="204">
        <v>0</v>
      </c>
      <c r="R350" s="204">
        <f>Q350*H350</f>
        <v>0</v>
      </c>
      <c r="S350" s="204">
        <v>0</v>
      </c>
      <c r="T350" s="205">
        <f>S350*H350</f>
        <v>0</v>
      </c>
      <c r="AR350" s="17" t="s">
        <v>103</v>
      </c>
      <c r="AT350" s="17" t="s">
        <v>202</v>
      </c>
      <c r="AU350" s="17" t="s">
        <v>99</v>
      </c>
      <c r="AY350" s="17" t="s">
        <v>198</v>
      </c>
      <c r="BE350" s="158">
        <f>IF(N350="základní",J350,0)</f>
        <v>0</v>
      </c>
      <c r="BF350" s="158">
        <f>IF(N350="snížená",J350,0)</f>
        <v>0</v>
      </c>
      <c r="BG350" s="158">
        <f>IF(N350="zákl. přenesená",J350,0)</f>
        <v>0</v>
      </c>
      <c r="BH350" s="158">
        <f>IF(N350="sníž. přenesená",J350,0)</f>
        <v>0</v>
      </c>
      <c r="BI350" s="158">
        <f>IF(N350="nulová",J350,0)</f>
        <v>0</v>
      </c>
      <c r="BJ350" s="17" t="s">
        <v>82</v>
      </c>
      <c r="BK350" s="158">
        <f>ROUND(I350*H350,2)</f>
        <v>0</v>
      </c>
      <c r="BL350" s="17" t="s">
        <v>103</v>
      </c>
      <c r="BM350" s="17" t="s">
        <v>830</v>
      </c>
    </row>
    <row r="351" spans="2:65" s="1" customFormat="1" ht="6.95" customHeight="1">
      <c r="B351" s="40"/>
      <c r="C351" s="41"/>
      <c r="D351" s="41"/>
      <c r="E351" s="41"/>
      <c r="F351" s="41"/>
      <c r="G351" s="41"/>
      <c r="H351" s="41"/>
      <c r="I351" s="108"/>
      <c r="J351" s="41"/>
      <c r="K351" s="41"/>
      <c r="L351" s="31"/>
    </row>
  </sheetData>
  <autoFilter ref="C110:K350" xr:uid="{00000000-0009-0000-0000-000004000000}"/>
  <mergeCells count="15">
    <mergeCell ref="E97:H97"/>
    <mergeCell ref="E101:H101"/>
    <mergeCell ref="E99:H99"/>
    <mergeCell ref="E103:H103"/>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20"/>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112</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910</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1248</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ROUND(J94,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ROUND((SUM(BE94:BE119)),  2)</f>
        <v>0</v>
      </c>
      <c r="I37" s="100">
        <v>0.21</v>
      </c>
      <c r="J37" s="99">
        <f>ROUND(((SUM(BE94:BE119))*I37),  2)</f>
        <v>0</v>
      </c>
      <c r="L37" s="31"/>
    </row>
    <row r="38" spans="2:12" s="1" customFormat="1" ht="14.45" customHeight="1">
      <c r="B38" s="31"/>
      <c r="E38" s="26" t="s">
        <v>47</v>
      </c>
      <c r="F38" s="99">
        <f>ROUND((SUM(BF94:BF119)),  2)</f>
        <v>0</v>
      </c>
      <c r="I38" s="100">
        <v>0.15</v>
      </c>
      <c r="J38" s="99">
        <f>ROUND(((SUM(BF94:BF119))*I38),  2)</f>
        <v>0</v>
      </c>
      <c r="L38" s="31"/>
    </row>
    <row r="39" spans="2:12" s="1" customFormat="1" ht="14.45" hidden="1" customHeight="1">
      <c r="B39" s="31"/>
      <c r="E39" s="26" t="s">
        <v>48</v>
      </c>
      <c r="F39" s="99">
        <f>ROUND((SUM(BG94:BG119)),  2)</f>
        <v>0</v>
      </c>
      <c r="I39" s="100">
        <v>0.21</v>
      </c>
      <c r="J39" s="99">
        <f>0</f>
        <v>0</v>
      </c>
      <c r="L39" s="31"/>
    </row>
    <row r="40" spans="2:12" s="1" customFormat="1" ht="14.45" hidden="1" customHeight="1">
      <c r="B40" s="31"/>
      <c r="E40" s="26" t="s">
        <v>49</v>
      </c>
      <c r="F40" s="99">
        <f>ROUND((SUM(BH94:BH119)),  2)</f>
        <v>0</v>
      </c>
      <c r="I40" s="100">
        <v>0.15</v>
      </c>
      <c r="J40" s="99">
        <f>0</f>
        <v>0</v>
      </c>
      <c r="L40" s="31"/>
    </row>
    <row r="41" spans="2:12" s="1" customFormat="1" ht="14.45" hidden="1" customHeight="1">
      <c r="B41" s="31"/>
      <c r="E41" s="26" t="s">
        <v>50</v>
      </c>
      <c r="F41" s="99">
        <f>ROUND((SUM(BI94:BI119)),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910</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VoN.102a.V - Vedlejší a ostatní náklady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J94</f>
        <v>0</v>
      </c>
      <c r="L67" s="31"/>
      <c r="AU67" s="17" t="s">
        <v>157</v>
      </c>
    </row>
    <row r="68" spans="2:47" s="8" customFormat="1" ht="24.95" customHeight="1">
      <c r="B68" s="114"/>
      <c r="D68" s="115" t="s">
        <v>832</v>
      </c>
      <c r="E68" s="116"/>
      <c r="F68" s="116"/>
      <c r="G68" s="116"/>
      <c r="H68" s="116"/>
      <c r="I68" s="117"/>
      <c r="J68" s="118">
        <f>J95</f>
        <v>0</v>
      </c>
      <c r="L68" s="114"/>
    </row>
    <row r="69" spans="2:47" s="9" customFormat="1" ht="19.899999999999999" customHeight="1">
      <c r="B69" s="119"/>
      <c r="D69" s="120" t="s">
        <v>833</v>
      </c>
      <c r="E69" s="121"/>
      <c r="F69" s="121"/>
      <c r="G69" s="121"/>
      <c r="H69" s="121"/>
      <c r="I69" s="122"/>
      <c r="J69" s="123">
        <f>J96</f>
        <v>0</v>
      </c>
      <c r="L69" s="119"/>
    </row>
    <row r="70" spans="2:47" s="9" customFormat="1" ht="19.899999999999999" customHeight="1">
      <c r="B70" s="119"/>
      <c r="D70" s="120" t="s">
        <v>834</v>
      </c>
      <c r="E70" s="121"/>
      <c r="F70" s="121"/>
      <c r="G70" s="121"/>
      <c r="H70" s="121"/>
      <c r="I70" s="122"/>
      <c r="J70" s="123">
        <f>J112</f>
        <v>0</v>
      </c>
      <c r="L70" s="119"/>
    </row>
    <row r="71" spans="2:47" s="1" customFormat="1" ht="21.75" customHeight="1">
      <c r="B71" s="31"/>
      <c r="I71" s="92"/>
      <c r="L71" s="31"/>
    </row>
    <row r="72" spans="2:47" s="1" customFormat="1" ht="6.95" customHeight="1">
      <c r="B72" s="40"/>
      <c r="C72" s="41"/>
      <c r="D72" s="41"/>
      <c r="E72" s="41"/>
      <c r="F72" s="41"/>
      <c r="G72" s="41"/>
      <c r="H72" s="41"/>
      <c r="I72" s="108"/>
      <c r="J72" s="41"/>
      <c r="K72" s="41"/>
      <c r="L72" s="31"/>
    </row>
    <row r="76" spans="2:47" s="1" customFormat="1" ht="6.95" customHeight="1">
      <c r="B76" s="42"/>
      <c r="C76" s="43"/>
      <c r="D76" s="43"/>
      <c r="E76" s="43"/>
      <c r="F76" s="43"/>
      <c r="G76" s="43"/>
      <c r="H76" s="43"/>
      <c r="I76" s="109"/>
      <c r="J76" s="43"/>
      <c r="K76" s="43"/>
      <c r="L76" s="31"/>
    </row>
    <row r="77" spans="2:47" s="1" customFormat="1" ht="24.95" customHeight="1">
      <c r="B77" s="31"/>
      <c r="C77" s="21" t="s">
        <v>183</v>
      </c>
      <c r="I77" s="92"/>
      <c r="L77" s="31"/>
    </row>
    <row r="78" spans="2:47" s="1" customFormat="1" ht="6.95" customHeight="1">
      <c r="B78" s="31"/>
      <c r="I78" s="92"/>
      <c r="L78" s="31"/>
    </row>
    <row r="79" spans="2:47" s="1" customFormat="1" ht="12" customHeight="1">
      <c r="B79" s="31"/>
      <c r="C79" s="26" t="s">
        <v>16</v>
      </c>
      <c r="I79" s="92"/>
      <c r="L79" s="31"/>
    </row>
    <row r="80" spans="2:47" s="1" customFormat="1" ht="16.5" customHeight="1">
      <c r="B80" s="31"/>
      <c r="E80" s="249" t="str">
        <f>E7</f>
        <v>II/332, III/27212, III/3323 Straky</v>
      </c>
      <c r="F80" s="250"/>
      <c r="G80" s="250"/>
      <c r="H80" s="250"/>
      <c r="I80" s="92"/>
      <c r="L80" s="31"/>
    </row>
    <row r="81" spans="2:63" ht="12" customHeight="1">
      <c r="B81" s="20"/>
      <c r="C81" s="26" t="s">
        <v>148</v>
      </c>
      <c r="L81" s="20"/>
    </row>
    <row r="82" spans="2:63" ht="16.5" customHeight="1">
      <c r="B82" s="20"/>
      <c r="E82" s="249" t="s">
        <v>910</v>
      </c>
      <c r="F82" s="217"/>
      <c r="G82" s="217"/>
      <c r="H82" s="217"/>
      <c r="L82" s="20"/>
    </row>
    <row r="83" spans="2:63" ht="12" customHeight="1">
      <c r="B83" s="20"/>
      <c r="C83" s="26" t="s">
        <v>150</v>
      </c>
      <c r="L83" s="20"/>
    </row>
    <row r="84" spans="2:63" s="1" customFormat="1" ht="16.5" customHeight="1">
      <c r="B84" s="31"/>
      <c r="E84" s="250" t="s">
        <v>911</v>
      </c>
      <c r="F84" s="223"/>
      <c r="G84" s="223"/>
      <c r="H84" s="223"/>
      <c r="I84" s="92"/>
      <c r="L84" s="31"/>
    </row>
    <row r="85" spans="2:63" s="1" customFormat="1" ht="12" customHeight="1">
      <c r="B85" s="31"/>
      <c r="C85" s="26" t="s">
        <v>912</v>
      </c>
      <c r="I85" s="92"/>
      <c r="L85" s="31"/>
    </row>
    <row r="86" spans="2:63" s="1" customFormat="1" ht="16.5" customHeight="1">
      <c r="B86" s="31"/>
      <c r="E86" s="224" t="str">
        <f>E13</f>
        <v>VoN.102a.V - Vedlejší a ostatní náklady</v>
      </c>
      <c r="F86" s="223"/>
      <c r="G86" s="223"/>
      <c r="H86" s="223"/>
      <c r="I86" s="92"/>
      <c r="L86" s="31"/>
    </row>
    <row r="87" spans="2:63" s="1" customFormat="1" ht="6.95" customHeight="1">
      <c r="B87" s="31"/>
      <c r="I87" s="92"/>
      <c r="L87" s="31"/>
    </row>
    <row r="88" spans="2:63" s="1" customFormat="1" ht="12" customHeight="1">
      <c r="B88" s="31"/>
      <c r="C88" s="26" t="s">
        <v>20</v>
      </c>
      <c r="F88" s="17" t="str">
        <f>F16</f>
        <v>Straky</v>
      </c>
      <c r="I88" s="93" t="s">
        <v>22</v>
      </c>
      <c r="J88" s="47" t="str">
        <f>IF(J16="","",J16)</f>
        <v>7. 5. 2019</v>
      </c>
      <c r="L88" s="31"/>
    </row>
    <row r="89" spans="2:63" s="1" customFormat="1" ht="6.95" customHeight="1">
      <c r="B89" s="31"/>
      <c r="I89" s="92"/>
      <c r="L89" s="31"/>
    </row>
    <row r="90" spans="2:63" s="1" customFormat="1" ht="13.7" customHeight="1">
      <c r="B90" s="31"/>
      <c r="C90" s="26" t="s">
        <v>24</v>
      </c>
      <c r="F90" s="17" t="str">
        <f>E19</f>
        <v>Krajská správa a údržba silnic Středočeského kraje</v>
      </c>
      <c r="I90" s="93" t="s">
        <v>32</v>
      </c>
      <c r="J90" s="29" t="str">
        <f>E25</f>
        <v>CR Project s.r.o.</v>
      </c>
      <c r="L90" s="31"/>
    </row>
    <row r="91" spans="2:63" s="1" customFormat="1" ht="13.7" customHeight="1">
      <c r="B91" s="31"/>
      <c r="C91" s="26" t="s">
        <v>30</v>
      </c>
      <c r="F91" s="17" t="str">
        <f>IF(E22="","",E22)</f>
        <v>Vyplň údaj</v>
      </c>
      <c r="I91" s="93" t="s">
        <v>37</v>
      </c>
      <c r="J91" s="29" t="str">
        <f>E28</f>
        <v>Josef Nentwich</v>
      </c>
      <c r="L91" s="31"/>
    </row>
    <row r="92" spans="2:63" s="1" customFormat="1" ht="10.35" customHeight="1">
      <c r="B92" s="31"/>
      <c r="I92" s="92"/>
      <c r="L92" s="31"/>
    </row>
    <row r="93" spans="2:63" s="10" customFormat="1" ht="29.25" customHeight="1">
      <c r="B93" s="124"/>
      <c r="C93" s="125" t="s">
        <v>184</v>
      </c>
      <c r="D93" s="126" t="s">
        <v>60</v>
      </c>
      <c r="E93" s="126" t="s">
        <v>56</v>
      </c>
      <c r="F93" s="126" t="s">
        <v>57</v>
      </c>
      <c r="G93" s="126" t="s">
        <v>185</v>
      </c>
      <c r="H93" s="126" t="s">
        <v>186</v>
      </c>
      <c r="I93" s="127" t="s">
        <v>187</v>
      </c>
      <c r="J93" s="126" t="s">
        <v>155</v>
      </c>
      <c r="K93" s="128" t="s">
        <v>188</v>
      </c>
      <c r="L93" s="124"/>
      <c r="M93" s="54" t="s">
        <v>1</v>
      </c>
      <c r="N93" s="55" t="s">
        <v>45</v>
      </c>
      <c r="O93" s="55" t="s">
        <v>189</v>
      </c>
      <c r="P93" s="55" t="s">
        <v>190</v>
      </c>
      <c r="Q93" s="55" t="s">
        <v>191</v>
      </c>
      <c r="R93" s="55" t="s">
        <v>192</v>
      </c>
      <c r="S93" s="55" t="s">
        <v>193</v>
      </c>
      <c r="T93" s="56" t="s">
        <v>194</v>
      </c>
    </row>
    <row r="94" spans="2:63" s="1" customFormat="1" ht="22.9" customHeight="1">
      <c r="B94" s="31"/>
      <c r="C94" s="59" t="s">
        <v>195</v>
      </c>
      <c r="I94" s="92"/>
      <c r="J94" s="129">
        <f>BK94</f>
        <v>0</v>
      </c>
      <c r="L94" s="31"/>
      <c r="M94" s="57"/>
      <c r="N94" s="48"/>
      <c r="O94" s="48"/>
      <c r="P94" s="130">
        <f>P95</f>
        <v>0</v>
      </c>
      <c r="Q94" s="48"/>
      <c r="R94" s="130">
        <f>R95</f>
        <v>0</v>
      </c>
      <c r="S94" s="48"/>
      <c r="T94" s="131">
        <f>T95</f>
        <v>0</v>
      </c>
      <c r="AT94" s="17" t="s">
        <v>74</v>
      </c>
      <c r="AU94" s="17" t="s">
        <v>157</v>
      </c>
      <c r="BK94" s="132">
        <f>BK95</f>
        <v>0</v>
      </c>
    </row>
    <row r="95" spans="2:63" s="11" customFormat="1" ht="25.9" customHeight="1">
      <c r="B95" s="133"/>
      <c r="D95" s="134" t="s">
        <v>74</v>
      </c>
      <c r="E95" s="135" t="s">
        <v>835</v>
      </c>
      <c r="F95" s="135" t="s">
        <v>836</v>
      </c>
      <c r="I95" s="136"/>
      <c r="J95" s="137">
        <f>BK95</f>
        <v>0</v>
      </c>
      <c r="L95" s="133"/>
      <c r="M95" s="138"/>
      <c r="N95" s="139"/>
      <c r="O95" s="139"/>
      <c r="P95" s="140">
        <f>P96+P112</f>
        <v>0</v>
      </c>
      <c r="Q95" s="139"/>
      <c r="R95" s="140">
        <f>R96+R112</f>
        <v>0</v>
      </c>
      <c r="S95" s="139"/>
      <c r="T95" s="141">
        <f>T96+T112</f>
        <v>0</v>
      </c>
      <c r="AR95" s="134" t="s">
        <v>103</v>
      </c>
      <c r="AT95" s="142" t="s">
        <v>74</v>
      </c>
      <c r="AU95" s="142" t="s">
        <v>75</v>
      </c>
      <c r="AY95" s="134" t="s">
        <v>198</v>
      </c>
      <c r="BK95" s="143">
        <f>BK96+BK112</f>
        <v>0</v>
      </c>
    </row>
    <row r="96" spans="2:63" s="11" customFormat="1" ht="22.9" customHeight="1">
      <c r="B96" s="133"/>
      <c r="D96" s="134" t="s">
        <v>74</v>
      </c>
      <c r="E96" s="144" t="s">
        <v>837</v>
      </c>
      <c r="F96" s="144" t="s">
        <v>838</v>
      </c>
      <c r="I96" s="136"/>
      <c r="J96" s="145">
        <f>BK96</f>
        <v>0</v>
      </c>
      <c r="L96" s="133"/>
      <c r="M96" s="138"/>
      <c r="N96" s="139"/>
      <c r="O96" s="139"/>
      <c r="P96" s="140">
        <f>SUM(P97:P111)</f>
        <v>0</v>
      </c>
      <c r="Q96" s="139"/>
      <c r="R96" s="140">
        <f>SUM(R97:R111)</f>
        <v>0</v>
      </c>
      <c r="S96" s="139"/>
      <c r="T96" s="141">
        <f>SUM(T97:T111)</f>
        <v>0</v>
      </c>
      <c r="AR96" s="134" t="s">
        <v>103</v>
      </c>
      <c r="AT96" s="142" t="s">
        <v>74</v>
      </c>
      <c r="AU96" s="142" t="s">
        <v>82</v>
      </c>
      <c r="AY96" s="134" t="s">
        <v>198</v>
      </c>
      <c r="BK96" s="143">
        <f>SUM(BK97:BK111)</f>
        <v>0</v>
      </c>
    </row>
    <row r="97" spans="2:65" s="1" customFormat="1" ht="16.5" customHeight="1">
      <c r="B97" s="146"/>
      <c r="C97" s="147" t="s">
        <v>82</v>
      </c>
      <c r="D97" s="147" t="s">
        <v>202</v>
      </c>
      <c r="E97" s="148" t="s">
        <v>844</v>
      </c>
      <c r="F97" s="149" t="s">
        <v>845</v>
      </c>
      <c r="G97" s="150" t="s">
        <v>841</v>
      </c>
      <c r="H97" s="151">
        <v>1</v>
      </c>
      <c r="I97" s="152"/>
      <c r="J97" s="153">
        <f t="shared" ref="J97:J111" si="0">ROUND(I97*H97,2)</f>
        <v>0</v>
      </c>
      <c r="K97" s="149" t="s">
        <v>1</v>
      </c>
      <c r="L97" s="31"/>
      <c r="M97" s="154" t="s">
        <v>1</v>
      </c>
      <c r="N97" s="155" t="s">
        <v>46</v>
      </c>
      <c r="O97" s="50"/>
      <c r="P97" s="156">
        <f t="shared" ref="P97:P111" si="1">O97*H97</f>
        <v>0</v>
      </c>
      <c r="Q97" s="156">
        <v>0</v>
      </c>
      <c r="R97" s="156">
        <f t="shared" ref="R97:R111" si="2">Q97*H97</f>
        <v>0</v>
      </c>
      <c r="S97" s="156">
        <v>0</v>
      </c>
      <c r="T97" s="157">
        <f t="shared" ref="T97:T111" si="3">S97*H97</f>
        <v>0</v>
      </c>
      <c r="AR97" s="17" t="s">
        <v>842</v>
      </c>
      <c r="AT97" s="17" t="s">
        <v>202</v>
      </c>
      <c r="AU97" s="17" t="s">
        <v>84</v>
      </c>
      <c r="AY97" s="17" t="s">
        <v>198</v>
      </c>
      <c r="BE97" s="158">
        <f t="shared" ref="BE97:BE111" si="4">IF(N97="základní",J97,0)</f>
        <v>0</v>
      </c>
      <c r="BF97" s="158">
        <f t="shared" ref="BF97:BF111" si="5">IF(N97="snížená",J97,0)</f>
        <v>0</v>
      </c>
      <c r="BG97" s="158">
        <f t="shared" ref="BG97:BG111" si="6">IF(N97="zákl. přenesená",J97,0)</f>
        <v>0</v>
      </c>
      <c r="BH97" s="158">
        <f t="shared" ref="BH97:BH111" si="7">IF(N97="sníž. přenesená",J97,0)</f>
        <v>0</v>
      </c>
      <c r="BI97" s="158">
        <f t="shared" ref="BI97:BI111" si="8">IF(N97="nulová",J97,0)</f>
        <v>0</v>
      </c>
      <c r="BJ97" s="17" t="s">
        <v>82</v>
      </c>
      <c r="BK97" s="158">
        <f t="shared" ref="BK97:BK111" si="9">ROUND(I97*H97,2)</f>
        <v>0</v>
      </c>
      <c r="BL97" s="17" t="s">
        <v>842</v>
      </c>
      <c r="BM97" s="17" t="s">
        <v>846</v>
      </c>
    </row>
    <row r="98" spans="2:65" s="1" customFormat="1" ht="16.5" customHeight="1">
      <c r="B98" s="146"/>
      <c r="C98" s="147" t="s">
        <v>84</v>
      </c>
      <c r="D98" s="147" t="s">
        <v>202</v>
      </c>
      <c r="E98" s="148" t="s">
        <v>847</v>
      </c>
      <c r="F98" s="149" t="s">
        <v>848</v>
      </c>
      <c r="G98" s="150" t="s">
        <v>841</v>
      </c>
      <c r="H98" s="151">
        <v>1</v>
      </c>
      <c r="I98" s="152"/>
      <c r="J98" s="153">
        <f t="shared" si="0"/>
        <v>0</v>
      </c>
      <c r="K98" s="149" t="s">
        <v>1</v>
      </c>
      <c r="L98" s="31"/>
      <c r="M98" s="154" t="s">
        <v>1</v>
      </c>
      <c r="N98" s="155" t="s">
        <v>46</v>
      </c>
      <c r="O98" s="50"/>
      <c r="P98" s="156">
        <f t="shared" si="1"/>
        <v>0</v>
      </c>
      <c r="Q98" s="156">
        <v>0</v>
      </c>
      <c r="R98" s="156">
        <f t="shared" si="2"/>
        <v>0</v>
      </c>
      <c r="S98" s="156">
        <v>0</v>
      </c>
      <c r="T98" s="157">
        <f t="shared" si="3"/>
        <v>0</v>
      </c>
      <c r="AR98" s="17" t="s">
        <v>842</v>
      </c>
      <c r="AT98" s="17" t="s">
        <v>202</v>
      </c>
      <c r="AU98" s="17" t="s">
        <v>84</v>
      </c>
      <c r="AY98" s="17" t="s">
        <v>198</v>
      </c>
      <c r="BE98" s="158">
        <f t="shared" si="4"/>
        <v>0</v>
      </c>
      <c r="BF98" s="158">
        <f t="shared" si="5"/>
        <v>0</v>
      </c>
      <c r="BG98" s="158">
        <f t="shared" si="6"/>
        <v>0</v>
      </c>
      <c r="BH98" s="158">
        <f t="shared" si="7"/>
        <v>0</v>
      </c>
      <c r="BI98" s="158">
        <f t="shared" si="8"/>
        <v>0</v>
      </c>
      <c r="BJ98" s="17" t="s">
        <v>82</v>
      </c>
      <c r="BK98" s="158">
        <f t="shared" si="9"/>
        <v>0</v>
      </c>
      <c r="BL98" s="17" t="s">
        <v>842</v>
      </c>
      <c r="BM98" s="17" t="s">
        <v>849</v>
      </c>
    </row>
    <row r="99" spans="2:65" s="1" customFormat="1" ht="16.5" customHeight="1">
      <c r="B99" s="146"/>
      <c r="C99" s="147" t="s">
        <v>99</v>
      </c>
      <c r="D99" s="147" t="s">
        <v>202</v>
      </c>
      <c r="E99" s="148" t="s">
        <v>850</v>
      </c>
      <c r="F99" s="149" t="s">
        <v>851</v>
      </c>
      <c r="G99" s="150" t="s">
        <v>841</v>
      </c>
      <c r="H99" s="151">
        <v>1</v>
      </c>
      <c r="I99" s="152"/>
      <c r="J99" s="153">
        <f t="shared" si="0"/>
        <v>0</v>
      </c>
      <c r="K99" s="149" t="s">
        <v>1</v>
      </c>
      <c r="L99" s="31"/>
      <c r="M99" s="154" t="s">
        <v>1</v>
      </c>
      <c r="N99" s="155" t="s">
        <v>46</v>
      </c>
      <c r="O99" s="50"/>
      <c r="P99" s="156">
        <f t="shared" si="1"/>
        <v>0</v>
      </c>
      <c r="Q99" s="156">
        <v>0</v>
      </c>
      <c r="R99" s="156">
        <f t="shared" si="2"/>
        <v>0</v>
      </c>
      <c r="S99" s="156">
        <v>0</v>
      </c>
      <c r="T99" s="157">
        <f t="shared" si="3"/>
        <v>0</v>
      </c>
      <c r="AR99" s="17" t="s">
        <v>842</v>
      </c>
      <c r="AT99" s="17" t="s">
        <v>202</v>
      </c>
      <c r="AU99" s="17" t="s">
        <v>84</v>
      </c>
      <c r="AY99" s="17" t="s">
        <v>198</v>
      </c>
      <c r="BE99" s="158">
        <f t="shared" si="4"/>
        <v>0</v>
      </c>
      <c r="BF99" s="158">
        <f t="shared" si="5"/>
        <v>0</v>
      </c>
      <c r="BG99" s="158">
        <f t="shared" si="6"/>
        <v>0</v>
      </c>
      <c r="BH99" s="158">
        <f t="shared" si="7"/>
        <v>0</v>
      </c>
      <c r="BI99" s="158">
        <f t="shared" si="8"/>
        <v>0</v>
      </c>
      <c r="BJ99" s="17" t="s">
        <v>82</v>
      </c>
      <c r="BK99" s="158">
        <f t="shared" si="9"/>
        <v>0</v>
      </c>
      <c r="BL99" s="17" t="s">
        <v>842</v>
      </c>
      <c r="BM99" s="17" t="s">
        <v>852</v>
      </c>
    </row>
    <row r="100" spans="2:65" s="1" customFormat="1" ht="22.5" customHeight="1">
      <c r="B100" s="146"/>
      <c r="C100" s="147" t="s">
        <v>103</v>
      </c>
      <c r="D100" s="147" t="s">
        <v>202</v>
      </c>
      <c r="E100" s="148" t="s">
        <v>853</v>
      </c>
      <c r="F100" s="149" t="s">
        <v>854</v>
      </c>
      <c r="G100" s="150" t="s">
        <v>841</v>
      </c>
      <c r="H100" s="151">
        <v>1</v>
      </c>
      <c r="I100" s="152"/>
      <c r="J100" s="153">
        <f t="shared" si="0"/>
        <v>0</v>
      </c>
      <c r="K100" s="149" t="s">
        <v>1</v>
      </c>
      <c r="L100" s="31"/>
      <c r="M100" s="154" t="s">
        <v>1</v>
      </c>
      <c r="N100" s="155" t="s">
        <v>46</v>
      </c>
      <c r="O100" s="50"/>
      <c r="P100" s="156">
        <f t="shared" si="1"/>
        <v>0</v>
      </c>
      <c r="Q100" s="156">
        <v>0</v>
      </c>
      <c r="R100" s="156">
        <f t="shared" si="2"/>
        <v>0</v>
      </c>
      <c r="S100" s="156">
        <v>0</v>
      </c>
      <c r="T100" s="157">
        <f t="shared" si="3"/>
        <v>0</v>
      </c>
      <c r="AR100" s="17" t="s">
        <v>842</v>
      </c>
      <c r="AT100" s="17" t="s">
        <v>202</v>
      </c>
      <c r="AU100" s="17" t="s">
        <v>84</v>
      </c>
      <c r="AY100" s="17" t="s">
        <v>198</v>
      </c>
      <c r="BE100" s="158">
        <f t="shared" si="4"/>
        <v>0</v>
      </c>
      <c r="BF100" s="158">
        <f t="shared" si="5"/>
        <v>0</v>
      </c>
      <c r="BG100" s="158">
        <f t="shared" si="6"/>
        <v>0</v>
      </c>
      <c r="BH100" s="158">
        <f t="shared" si="7"/>
        <v>0</v>
      </c>
      <c r="BI100" s="158">
        <f t="shared" si="8"/>
        <v>0</v>
      </c>
      <c r="BJ100" s="17" t="s">
        <v>82</v>
      </c>
      <c r="BK100" s="158">
        <f t="shared" si="9"/>
        <v>0</v>
      </c>
      <c r="BL100" s="17" t="s">
        <v>842</v>
      </c>
      <c r="BM100" s="17" t="s">
        <v>855</v>
      </c>
    </row>
    <row r="101" spans="2:65" s="1" customFormat="1" ht="22.5" customHeight="1">
      <c r="B101" s="146"/>
      <c r="C101" s="147" t="s">
        <v>228</v>
      </c>
      <c r="D101" s="147" t="s">
        <v>202</v>
      </c>
      <c r="E101" s="148" t="s">
        <v>856</v>
      </c>
      <c r="F101" s="149" t="s">
        <v>857</v>
      </c>
      <c r="G101" s="150" t="s">
        <v>841</v>
      </c>
      <c r="H101" s="151">
        <v>1</v>
      </c>
      <c r="I101" s="152"/>
      <c r="J101" s="153">
        <f t="shared" si="0"/>
        <v>0</v>
      </c>
      <c r="K101" s="149" t="s">
        <v>1</v>
      </c>
      <c r="L101" s="31"/>
      <c r="M101" s="154" t="s">
        <v>1</v>
      </c>
      <c r="N101" s="155" t="s">
        <v>46</v>
      </c>
      <c r="O101" s="50"/>
      <c r="P101" s="156">
        <f t="shared" si="1"/>
        <v>0</v>
      </c>
      <c r="Q101" s="156">
        <v>0</v>
      </c>
      <c r="R101" s="156">
        <f t="shared" si="2"/>
        <v>0</v>
      </c>
      <c r="S101" s="156">
        <v>0</v>
      </c>
      <c r="T101" s="157">
        <f t="shared" si="3"/>
        <v>0</v>
      </c>
      <c r="AR101" s="17" t="s">
        <v>842</v>
      </c>
      <c r="AT101" s="17" t="s">
        <v>202</v>
      </c>
      <c r="AU101" s="17" t="s">
        <v>84</v>
      </c>
      <c r="AY101" s="17" t="s">
        <v>198</v>
      </c>
      <c r="BE101" s="158">
        <f t="shared" si="4"/>
        <v>0</v>
      </c>
      <c r="BF101" s="158">
        <f t="shared" si="5"/>
        <v>0</v>
      </c>
      <c r="BG101" s="158">
        <f t="shared" si="6"/>
        <v>0</v>
      </c>
      <c r="BH101" s="158">
        <f t="shared" si="7"/>
        <v>0</v>
      </c>
      <c r="BI101" s="158">
        <f t="shared" si="8"/>
        <v>0</v>
      </c>
      <c r="BJ101" s="17" t="s">
        <v>82</v>
      </c>
      <c r="BK101" s="158">
        <f t="shared" si="9"/>
        <v>0</v>
      </c>
      <c r="BL101" s="17" t="s">
        <v>842</v>
      </c>
      <c r="BM101" s="17" t="s">
        <v>858</v>
      </c>
    </row>
    <row r="102" spans="2:65" s="1" customFormat="1" ht="16.5" customHeight="1">
      <c r="B102" s="146"/>
      <c r="C102" s="147" t="s">
        <v>233</v>
      </c>
      <c r="D102" s="147" t="s">
        <v>202</v>
      </c>
      <c r="E102" s="148" t="s">
        <v>862</v>
      </c>
      <c r="F102" s="149" t="s">
        <v>863</v>
      </c>
      <c r="G102" s="150" t="s">
        <v>841</v>
      </c>
      <c r="H102" s="151">
        <v>1</v>
      </c>
      <c r="I102" s="152"/>
      <c r="J102" s="153">
        <f t="shared" si="0"/>
        <v>0</v>
      </c>
      <c r="K102" s="149" t="s">
        <v>1</v>
      </c>
      <c r="L102" s="31"/>
      <c r="M102" s="154" t="s">
        <v>1</v>
      </c>
      <c r="N102" s="155" t="s">
        <v>46</v>
      </c>
      <c r="O102" s="50"/>
      <c r="P102" s="156">
        <f t="shared" si="1"/>
        <v>0</v>
      </c>
      <c r="Q102" s="156">
        <v>0</v>
      </c>
      <c r="R102" s="156">
        <f t="shared" si="2"/>
        <v>0</v>
      </c>
      <c r="S102" s="156">
        <v>0</v>
      </c>
      <c r="T102" s="157">
        <f t="shared" si="3"/>
        <v>0</v>
      </c>
      <c r="AR102" s="17" t="s">
        <v>842</v>
      </c>
      <c r="AT102" s="17" t="s">
        <v>202</v>
      </c>
      <c r="AU102" s="17" t="s">
        <v>84</v>
      </c>
      <c r="AY102" s="17" t="s">
        <v>198</v>
      </c>
      <c r="BE102" s="158">
        <f t="shared" si="4"/>
        <v>0</v>
      </c>
      <c r="BF102" s="158">
        <f t="shared" si="5"/>
        <v>0</v>
      </c>
      <c r="BG102" s="158">
        <f t="shared" si="6"/>
        <v>0</v>
      </c>
      <c r="BH102" s="158">
        <f t="shared" si="7"/>
        <v>0</v>
      </c>
      <c r="BI102" s="158">
        <f t="shared" si="8"/>
        <v>0</v>
      </c>
      <c r="BJ102" s="17" t="s">
        <v>82</v>
      </c>
      <c r="BK102" s="158">
        <f t="shared" si="9"/>
        <v>0</v>
      </c>
      <c r="BL102" s="17" t="s">
        <v>842</v>
      </c>
      <c r="BM102" s="17" t="s">
        <v>1249</v>
      </c>
    </row>
    <row r="103" spans="2:65" s="1" customFormat="1" ht="16.5" customHeight="1">
      <c r="B103" s="146"/>
      <c r="C103" s="147" t="s">
        <v>239</v>
      </c>
      <c r="D103" s="147" t="s">
        <v>202</v>
      </c>
      <c r="E103" s="148" t="s">
        <v>865</v>
      </c>
      <c r="F103" s="149" t="s">
        <v>866</v>
      </c>
      <c r="G103" s="150" t="s">
        <v>841</v>
      </c>
      <c r="H103" s="151">
        <v>1</v>
      </c>
      <c r="I103" s="152"/>
      <c r="J103" s="153">
        <f t="shared" si="0"/>
        <v>0</v>
      </c>
      <c r="K103" s="149" t="s">
        <v>1</v>
      </c>
      <c r="L103" s="31"/>
      <c r="M103" s="154" t="s">
        <v>1</v>
      </c>
      <c r="N103" s="155" t="s">
        <v>46</v>
      </c>
      <c r="O103" s="50"/>
      <c r="P103" s="156">
        <f t="shared" si="1"/>
        <v>0</v>
      </c>
      <c r="Q103" s="156">
        <v>0</v>
      </c>
      <c r="R103" s="156">
        <f t="shared" si="2"/>
        <v>0</v>
      </c>
      <c r="S103" s="156">
        <v>0</v>
      </c>
      <c r="T103" s="157">
        <f t="shared" si="3"/>
        <v>0</v>
      </c>
      <c r="AR103" s="17" t="s">
        <v>842</v>
      </c>
      <c r="AT103" s="17" t="s">
        <v>202</v>
      </c>
      <c r="AU103" s="17" t="s">
        <v>84</v>
      </c>
      <c r="AY103" s="17" t="s">
        <v>198</v>
      </c>
      <c r="BE103" s="158">
        <f t="shared" si="4"/>
        <v>0</v>
      </c>
      <c r="BF103" s="158">
        <f t="shared" si="5"/>
        <v>0</v>
      </c>
      <c r="BG103" s="158">
        <f t="shared" si="6"/>
        <v>0</v>
      </c>
      <c r="BH103" s="158">
        <f t="shared" si="7"/>
        <v>0</v>
      </c>
      <c r="BI103" s="158">
        <f t="shared" si="8"/>
        <v>0</v>
      </c>
      <c r="BJ103" s="17" t="s">
        <v>82</v>
      </c>
      <c r="BK103" s="158">
        <f t="shared" si="9"/>
        <v>0</v>
      </c>
      <c r="BL103" s="17" t="s">
        <v>842</v>
      </c>
      <c r="BM103" s="17" t="s">
        <v>867</v>
      </c>
    </row>
    <row r="104" spans="2:65" s="1" customFormat="1" ht="22.5" customHeight="1">
      <c r="B104" s="146"/>
      <c r="C104" s="147" t="s">
        <v>250</v>
      </c>
      <c r="D104" s="147" t="s">
        <v>202</v>
      </c>
      <c r="E104" s="148" t="s">
        <v>868</v>
      </c>
      <c r="F104" s="149" t="s">
        <v>869</v>
      </c>
      <c r="G104" s="150" t="s">
        <v>841</v>
      </c>
      <c r="H104" s="151">
        <v>1</v>
      </c>
      <c r="I104" s="152"/>
      <c r="J104" s="153">
        <f t="shared" si="0"/>
        <v>0</v>
      </c>
      <c r="K104" s="149" t="s">
        <v>1</v>
      </c>
      <c r="L104" s="31"/>
      <c r="M104" s="154" t="s">
        <v>1</v>
      </c>
      <c r="N104" s="155" t="s">
        <v>46</v>
      </c>
      <c r="O104" s="50"/>
      <c r="P104" s="156">
        <f t="shared" si="1"/>
        <v>0</v>
      </c>
      <c r="Q104" s="156">
        <v>0</v>
      </c>
      <c r="R104" s="156">
        <f t="shared" si="2"/>
        <v>0</v>
      </c>
      <c r="S104" s="156">
        <v>0</v>
      </c>
      <c r="T104" s="157">
        <f t="shared" si="3"/>
        <v>0</v>
      </c>
      <c r="AR104" s="17" t="s">
        <v>842</v>
      </c>
      <c r="AT104" s="17" t="s">
        <v>202</v>
      </c>
      <c r="AU104" s="17" t="s">
        <v>84</v>
      </c>
      <c r="AY104" s="17" t="s">
        <v>198</v>
      </c>
      <c r="BE104" s="158">
        <f t="shared" si="4"/>
        <v>0</v>
      </c>
      <c r="BF104" s="158">
        <f t="shared" si="5"/>
        <v>0</v>
      </c>
      <c r="BG104" s="158">
        <f t="shared" si="6"/>
        <v>0</v>
      </c>
      <c r="BH104" s="158">
        <f t="shared" si="7"/>
        <v>0</v>
      </c>
      <c r="BI104" s="158">
        <f t="shared" si="8"/>
        <v>0</v>
      </c>
      <c r="BJ104" s="17" t="s">
        <v>82</v>
      </c>
      <c r="BK104" s="158">
        <f t="shared" si="9"/>
        <v>0</v>
      </c>
      <c r="BL104" s="17" t="s">
        <v>842</v>
      </c>
      <c r="BM104" s="17" t="s">
        <v>870</v>
      </c>
    </row>
    <row r="105" spans="2:65" s="1" customFormat="1" ht="16.5" customHeight="1">
      <c r="B105" s="146"/>
      <c r="C105" s="147" t="s">
        <v>263</v>
      </c>
      <c r="D105" s="147" t="s">
        <v>202</v>
      </c>
      <c r="E105" s="148" t="s">
        <v>871</v>
      </c>
      <c r="F105" s="149" t="s">
        <v>872</v>
      </c>
      <c r="G105" s="150" t="s">
        <v>841</v>
      </c>
      <c r="H105" s="151">
        <v>1</v>
      </c>
      <c r="I105" s="152"/>
      <c r="J105" s="153">
        <f t="shared" si="0"/>
        <v>0</v>
      </c>
      <c r="K105" s="149" t="s">
        <v>1</v>
      </c>
      <c r="L105" s="31"/>
      <c r="M105" s="154" t="s">
        <v>1</v>
      </c>
      <c r="N105" s="155" t="s">
        <v>46</v>
      </c>
      <c r="O105" s="50"/>
      <c r="P105" s="156">
        <f t="shared" si="1"/>
        <v>0</v>
      </c>
      <c r="Q105" s="156">
        <v>0</v>
      </c>
      <c r="R105" s="156">
        <f t="shared" si="2"/>
        <v>0</v>
      </c>
      <c r="S105" s="156">
        <v>0</v>
      </c>
      <c r="T105" s="157">
        <f t="shared" si="3"/>
        <v>0</v>
      </c>
      <c r="AR105" s="17" t="s">
        <v>842</v>
      </c>
      <c r="AT105" s="17" t="s">
        <v>202</v>
      </c>
      <c r="AU105" s="17" t="s">
        <v>84</v>
      </c>
      <c r="AY105" s="17" t="s">
        <v>198</v>
      </c>
      <c r="BE105" s="158">
        <f t="shared" si="4"/>
        <v>0</v>
      </c>
      <c r="BF105" s="158">
        <f t="shared" si="5"/>
        <v>0</v>
      </c>
      <c r="BG105" s="158">
        <f t="shared" si="6"/>
        <v>0</v>
      </c>
      <c r="BH105" s="158">
        <f t="shared" si="7"/>
        <v>0</v>
      </c>
      <c r="BI105" s="158">
        <f t="shared" si="8"/>
        <v>0</v>
      </c>
      <c r="BJ105" s="17" t="s">
        <v>82</v>
      </c>
      <c r="BK105" s="158">
        <f t="shared" si="9"/>
        <v>0</v>
      </c>
      <c r="BL105" s="17" t="s">
        <v>842</v>
      </c>
      <c r="BM105" s="17" t="s">
        <v>873</v>
      </c>
    </row>
    <row r="106" spans="2:65" s="1" customFormat="1" ht="16.5" customHeight="1">
      <c r="B106" s="146"/>
      <c r="C106" s="147" t="s">
        <v>268</v>
      </c>
      <c r="D106" s="147" t="s">
        <v>202</v>
      </c>
      <c r="E106" s="148" t="s">
        <v>874</v>
      </c>
      <c r="F106" s="149" t="s">
        <v>875</v>
      </c>
      <c r="G106" s="150" t="s">
        <v>486</v>
      </c>
      <c r="H106" s="151">
        <v>10</v>
      </c>
      <c r="I106" s="152"/>
      <c r="J106" s="153">
        <f t="shared" si="0"/>
        <v>0</v>
      </c>
      <c r="K106" s="149" t="s">
        <v>1</v>
      </c>
      <c r="L106" s="31"/>
      <c r="M106" s="154" t="s">
        <v>1</v>
      </c>
      <c r="N106" s="155" t="s">
        <v>46</v>
      </c>
      <c r="O106" s="50"/>
      <c r="P106" s="156">
        <f t="shared" si="1"/>
        <v>0</v>
      </c>
      <c r="Q106" s="156">
        <v>0</v>
      </c>
      <c r="R106" s="156">
        <f t="shared" si="2"/>
        <v>0</v>
      </c>
      <c r="S106" s="156">
        <v>0</v>
      </c>
      <c r="T106" s="157">
        <f t="shared" si="3"/>
        <v>0</v>
      </c>
      <c r="AR106" s="17" t="s">
        <v>842</v>
      </c>
      <c r="AT106" s="17" t="s">
        <v>202</v>
      </c>
      <c r="AU106" s="17" t="s">
        <v>84</v>
      </c>
      <c r="AY106" s="17" t="s">
        <v>198</v>
      </c>
      <c r="BE106" s="158">
        <f t="shared" si="4"/>
        <v>0</v>
      </c>
      <c r="BF106" s="158">
        <f t="shared" si="5"/>
        <v>0</v>
      </c>
      <c r="BG106" s="158">
        <f t="shared" si="6"/>
        <v>0</v>
      </c>
      <c r="BH106" s="158">
        <f t="shared" si="7"/>
        <v>0</v>
      </c>
      <c r="BI106" s="158">
        <f t="shared" si="8"/>
        <v>0</v>
      </c>
      <c r="BJ106" s="17" t="s">
        <v>82</v>
      </c>
      <c r="BK106" s="158">
        <f t="shared" si="9"/>
        <v>0</v>
      </c>
      <c r="BL106" s="17" t="s">
        <v>842</v>
      </c>
      <c r="BM106" s="17" t="s">
        <v>876</v>
      </c>
    </row>
    <row r="107" spans="2:65" s="1" customFormat="1" ht="16.5" customHeight="1">
      <c r="B107" s="146"/>
      <c r="C107" s="147" t="s">
        <v>276</v>
      </c>
      <c r="D107" s="147" t="s">
        <v>202</v>
      </c>
      <c r="E107" s="148" t="s">
        <v>877</v>
      </c>
      <c r="F107" s="149" t="s">
        <v>878</v>
      </c>
      <c r="G107" s="150" t="s">
        <v>841</v>
      </c>
      <c r="H107" s="151">
        <v>1</v>
      </c>
      <c r="I107" s="152"/>
      <c r="J107" s="153">
        <f t="shared" si="0"/>
        <v>0</v>
      </c>
      <c r="K107" s="149" t="s">
        <v>1</v>
      </c>
      <c r="L107" s="31"/>
      <c r="M107" s="154" t="s">
        <v>1</v>
      </c>
      <c r="N107" s="155" t="s">
        <v>46</v>
      </c>
      <c r="O107" s="50"/>
      <c r="P107" s="156">
        <f t="shared" si="1"/>
        <v>0</v>
      </c>
      <c r="Q107" s="156">
        <v>0</v>
      </c>
      <c r="R107" s="156">
        <f t="shared" si="2"/>
        <v>0</v>
      </c>
      <c r="S107" s="156">
        <v>0</v>
      </c>
      <c r="T107" s="157">
        <f t="shared" si="3"/>
        <v>0</v>
      </c>
      <c r="AR107" s="17" t="s">
        <v>842</v>
      </c>
      <c r="AT107" s="17" t="s">
        <v>202</v>
      </c>
      <c r="AU107" s="17" t="s">
        <v>84</v>
      </c>
      <c r="AY107" s="17" t="s">
        <v>198</v>
      </c>
      <c r="BE107" s="158">
        <f t="shared" si="4"/>
        <v>0</v>
      </c>
      <c r="BF107" s="158">
        <f t="shared" si="5"/>
        <v>0</v>
      </c>
      <c r="BG107" s="158">
        <f t="shared" si="6"/>
        <v>0</v>
      </c>
      <c r="BH107" s="158">
        <f t="shared" si="7"/>
        <v>0</v>
      </c>
      <c r="BI107" s="158">
        <f t="shared" si="8"/>
        <v>0</v>
      </c>
      <c r="BJ107" s="17" t="s">
        <v>82</v>
      </c>
      <c r="BK107" s="158">
        <f t="shared" si="9"/>
        <v>0</v>
      </c>
      <c r="BL107" s="17" t="s">
        <v>842</v>
      </c>
      <c r="BM107" s="17" t="s">
        <v>879</v>
      </c>
    </row>
    <row r="108" spans="2:65" s="1" customFormat="1" ht="16.5" customHeight="1">
      <c r="B108" s="146"/>
      <c r="C108" s="147" t="s">
        <v>281</v>
      </c>
      <c r="D108" s="147" t="s">
        <v>202</v>
      </c>
      <c r="E108" s="148" t="s">
        <v>880</v>
      </c>
      <c r="F108" s="149" t="s">
        <v>881</v>
      </c>
      <c r="G108" s="150" t="s">
        <v>841</v>
      </c>
      <c r="H108" s="151">
        <v>1</v>
      </c>
      <c r="I108" s="152"/>
      <c r="J108" s="153">
        <f t="shared" si="0"/>
        <v>0</v>
      </c>
      <c r="K108" s="149" t="s">
        <v>1</v>
      </c>
      <c r="L108" s="31"/>
      <c r="M108" s="154" t="s">
        <v>1</v>
      </c>
      <c r="N108" s="155" t="s">
        <v>46</v>
      </c>
      <c r="O108" s="50"/>
      <c r="P108" s="156">
        <f t="shared" si="1"/>
        <v>0</v>
      </c>
      <c r="Q108" s="156">
        <v>0</v>
      </c>
      <c r="R108" s="156">
        <f t="shared" si="2"/>
        <v>0</v>
      </c>
      <c r="S108" s="156">
        <v>0</v>
      </c>
      <c r="T108" s="157">
        <f t="shared" si="3"/>
        <v>0</v>
      </c>
      <c r="AR108" s="17" t="s">
        <v>842</v>
      </c>
      <c r="AT108" s="17" t="s">
        <v>202</v>
      </c>
      <c r="AU108" s="17" t="s">
        <v>84</v>
      </c>
      <c r="AY108" s="17" t="s">
        <v>198</v>
      </c>
      <c r="BE108" s="158">
        <f t="shared" si="4"/>
        <v>0</v>
      </c>
      <c r="BF108" s="158">
        <f t="shared" si="5"/>
        <v>0</v>
      </c>
      <c r="BG108" s="158">
        <f t="shared" si="6"/>
        <v>0</v>
      </c>
      <c r="BH108" s="158">
        <f t="shared" si="7"/>
        <v>0</v>
      </c>
      <c r="BI108" s="158">
        <f t="shared" si="8"/>
        <v>0</v>
      </c>
      <c r="BJ108" s="17" t="s">
        <v>82</v>
      </c>
      <c r="BK108" s="158">
        <f t="shared" si="9"/>
        <v>0</v>
      </c>
      <c r="BL108" s="17" t="s">
        <v>842</v>
      </c>
      <c r="BM108" s="17" t="s">
        <v>882</v>
      </c>
    </row>
    <row r="109" spans="2:65" s="1" customFormat="1" ht="16.5" customHeight="1">
      <c r="B109" s="146"/>
      <c r="C109" s="147" t="s">
        <v>286</v>
      </c>
      <c r="D109" s="147" t="s">
        <v>202</v>
      </c>
      <c r="E109" s="148" t="s">
        <v>883</v>
      </c>
      <c r="F109" s="149" t="s">
        <v>884</v>
      </c>
      <c r="G109" s="150" t="s">
        <v>841</v>
      </c>
      <c r="H109" s="151">
        <v>1</v>
      </c>
      <c r="I109" s="152"/>
      <c r="J109" s="153">
        <f t="shared" si="0"/>
        <v>0</v>
      </c>
      <c r="K109" s="149" t="s">
        <v>1</v>
      </c>
      <c r="L109" s="31"/>
      <c r="M109" s="154" t="s">
        <v>1</v>
      </c>
      <c r="N109" s="155" t="s">
        <v>46</v>
      </c>
      <c r="O109" s="50"/>
      <c r="P109" s="156">
        <f t="shared" si="1"/>
        <v>0</v>
      </c>
      <c r="Q109" s="156">
        <v>0</v>
      </c>
      <c r="R109" s="156">
        <f t="shared" si="2"/>
        <v>0</v>
      </c>
      <c r="S109" s="156">
        <v>0</v>
      </c>
      <c r="T109" s="157">
        <f t="shared" si="3"/>
        <v>0</v>
      </c>
      <c r="AR109" s="17" t="s">
        <v>842</v>
      </c>
      <c r="AT109" s="17" t="s">
        <v>202</v>
      </c>
      <c r="AU109" s="17" t="s">
        <v>84</v>
      </c>
      <c r="AY109" s="17" t="s">
        <v>198</v>
      </c>
      <c r="BE109" s="158">
        <f t="shared" si="4"/>
        <v>0</v>
      </c>
      <c r="BF109" s="158">
        <f t="shared" si="5"/>
        <v>0</v>
      </c>
      <c r="BG109" s="158">
        <f t="shared" si="6"/>
        <v>0</v>
      </c>
      <c r="BH109" s="158">
        <f t="shared" si="7"/>
        <v>0</v>
      </c>
      <c r="BI109" s="158">
        <f t="shared" si="8"/>
        <v>0</v>
      </c>
      <c r="BJ109" s="17" t="s">
        <v>82</v>
      </c>
      <c r="BK109" s="158">
        <f t="shared" si="9"/>
        <v>0</v>
      </c>
      <c r="BL109" s="17" t="s">
        <v>842</v>
      </c>
      <c r="BM109" s="17" t="s">
        <v>885</v>
      </c>
    </row>
    <row r="110" spans="2:65" s="1" customFormat="1" ht="16.5" customHeight="1">
      <c r="B110" s="146"/>
      <c r="C110" s="147" t="s">
        <v>291</v>
      </c>
      <c r="D110" s="147" t="s">
        <v>202</v>
      </c>
      <c r="E110" s="148" t="s">
        <v>886</v>
      </c>
      <c r="F110" s="149" t="s">
        <v>887</v>
      </c>
      <c r="G110" s="150" t="s">
        <v>841</v>
      </c>
      <c r="H110" s="151">
        <v>1</v>
      </c>
      <c r="I110" s="152"/>
      <c r="J110" s="153">
        <f t="shared" si="0"/>
        <v>0</v>
      </c>
      <c r="K110" s="149" t="s">
        <v>1</v>
      </c>
      <c r="L110" s="31"/>
      <c r="M110" s="154" t="s">
        <v>1</v>
      </c>
      <c r="N110" s="155" t="s">
        <v>46</v>
      </c>
      <c r="O110" s="50"/>
      <c r="P110" s="156">
        <f t="shared" si="1"/>
        <v>0</v>
      </c>
      <c r="Q110" s="156">
        <v>0</v>
      </c>
      <c r="R110" s="156">
        <f t="shared" si="2"/>
        <v>0</v>
      </c>
      <c r="S110" s="156">
        <v>0</v>
      </c>
      <c r="T110" s="157">
        <f t="shared" si="3"/>
        <v>0</v>
      </c>
      <c r="AR110" s="17" t="s">
        <v>842</v>
      </c>
      <c r="AT110" s="17" t="s">
        <v>202</v>
      </c>
      <c r="AU110" s="17" t="s">
        <v>84</v>
      </c>
      <c r="AY110" s="17" t="s">
        <v>198</v>
      </c>
      <c r="BE110" s="158">
        <f t="shared" si="4"/>
        <v>0</v>
      </c>
      <c r="BF110" s="158">
        <f t="shared" si="5"/>
        <v>0</v>
      </c>
      <c r="BG110" s="158">
        <f t="shared" si="6"/>
        <v>0</v>
      </c>
      <c r="BH110" s="158">
        <f t="shared" si="7"/>
        <v>0</v>
      </c>
      <c r="BI110" s="158">
        <f t="shared" si="8"/>
        <v>0</v>
      </c>
      <c r="BJ110" s="17" t="s">
        <v>82</v>
      </c>
      <c r="BK110" s="158">
        <f t="shared" si="9"/>
        <v>0</v>
      </c>
      <c r="BL110" s="17" t="s">
        <v>842</v>
      </c>
      <c r="BM110" s="17" t="s">
        <v>888</v>
      </c>
    </row>
    <row r="111" spans="2:65" s="1" customFormat="1" ht="16.5" customHeight="1">
      <c r="B111" s="146"/>
      <c r="C111" s="147" t="s">
        <v>8</v>
      </c>
      <c r="D111" s="147" t="s">
        <v>202</v>
      </c>
      <c r="E111" s="148" t="s">
        <v>889</v>
      </c>
      <c r="F111" s="149" t="s">
        <v>890</v>
      </c>
      <c r="G111" s="150" t="s">
        <v>841</v>
      </c>
      <c r="H111" s="151">
        <v>1</v>
      </c>
      <c r="I111" s="152"/>
      <c r="J111" s="153">
        <f t="shared" si="0"/>
        <v>0</v>
      </c>
      <c r="K111" s="149" t="s">
        <v>1</v>
      </c>
      <c r="L111" s="31"/>
      <c r="M111" s="154" t="s">
        <v>1</v>
      </c>
      <c r="N111" s="155" t="s">
        <v>46</v>
      </c>
      <c r="O111" s="50"/>
      <c r="P111" s="156">
        <f t="shared" si="1"/>
        <v>0</v>
      </c>
      <c r="Q111" s="156">
        <v>0</v>
      </c>
      <c r="R111" s="156">
        <f t="shared" si="2"/>
        <v>0</v>
      </c>
      <c r="S111" s="156">
        <v>0</v>
      </c>
      <c r="T111" s="157">
        <f t="shared" si="3"/>
        <v>0</v>
      </c>
      <c r="AR111" s="17" t="s">
        <v>842</v>
      </c>
      <c r="AT111" s="17" t="s">
        <v>202</v>
      </c>
      <c r="AU111" s="17" t="s">
        <v>84</v>
      </c>
      <c r="AY111" s="17" t="s">
        <v>198</v>
      </c>
      <c r="BE111" s="158">
        <f t="shared" si="4"/>
        <v>0</v>
      </c>
      <c r="BF111" s="158">
        <f t="shared" si="5"/>
        <v>0</v>
      </c>
      <c r="BG111" s="158">
        <f t="shared" si="6"/>
        <v>0</v>
      </c>
      <c r="BH111" s="158">
        <f t="shared" si="7"/>
        <v>0</v>
      </c>
      <c r="BI111" s="158">
        <f t="shared" si="8"/>
        <v>0</v>
      </c>
      <c r="BJ111" s="17" t="s">
        <v>82</v>
      </c>
      <c r="BK111" s="158">
        <f t="shared" si="9"/>
        <v>0</v>
      </c>
      <c r="BL111" s="17" t="s">
        <v>842</v>
      </c>
      <c r="BM111" s="17" t="s">
        <v>891</v>
      </c>
    </row>
    <row r="112" spans="2:65" s="11" customFormat="1" ht="22.9" customHeight="1">
      <c r="B112" s="133"/>
      <c r="D112" s="134" t="s">
        <v>74</v>
      </c>
      <c r="E112" s="144" t="s">
        <v>892</v>
      </c>
      <c r="F112" s="144" t="s">
        <v>893</v>
      </c>
      <c r="I112" s="136"/>
      <c r="J112" s="145">
        <f>BK112</f>
        <v>0</v>
      </c>
      <c r="L112" s="133"/>
      <c r="M112" s="138"/>
      <c r="N112" s="139"/>
      <c r="O112" s="139"/>
      <c r="P112" s="140">
        <f>SUM(P113:P119)</f>
        <v>0</v>
      </c>
      <c r="Q112" s="139"/>
      <c r="R112" s="140">
        <f>SUM(R113:R119)</f>
        <v>0</v>
      </c>
      <c r="S112" s="139"/>
      <c r="T112" s="141">
        <f>SUM(T113:T119)</f>
        <v>0</v>
      </c>
      <c r="AR112" s="134" t="s">
        <v>103</v>
      </c>
      <c r="AT112" s="142" t="s">
        <v>74</v>
      </c>
      <c r="AU112" s="142" t="s">
        <v>82</v>
      </c>
      <c r="AY112" s="134" t="s">
        <v>198</v>
      </c>
      <c r="BK112" s="143">
        <f>SUM(BK113:BK119)</f>
        <v>0</v>
      </c>
    </row>
    <row r="113" spans="2:65" s="1" customFormat="1" ht="16.5" customHeight="1">
      <c r="B113" s="146"/>
      <c r="C113" s="147" t="s">
        <v>301</v>
      </c>
      <c r="D113" s="147" t="s">
        <v>202</v>
      </c>
      <c r="E113" s="148" t="s">
        <v>894</v>
      </c>
      <c r="F113" s="149" t="s">
        <v>895</v>
      </c>
      <c r="G113" s="150" t="s">
        <v>841</v>
      </c>
      <c r="H113" s="151">
        <v>1</v>
      </c>
      <c r="I113" s="152"/>
      <c r="J113" s="153">
        <f t="shared" ref="J113:J119" si="10">ROUND(I113*H113,2)</f>
        <v>0</v>
      </c>
      <c r="K113" s="149" t="s">
        <v>1</v>
      </c>
      <c r="L113" s="31"/>
      <c r="M113" s="154" t="s">
        <v>1</v>
      </c>
      <c r="N113" s="155" t="s">
        <v>46</v>
      </c>
      <c r="O113" s="50"/>
      <c r="P113" s="156">
        <f t="shared" ref="P113:P119" si="11">O113*H113</f>
        <v>0</v>
      </c>
      <c r="Q113" s="156">
        <v>0</v>
      </c>
      <c r="R113" s="156">
        <f t="shared" ref="R113:R119" si="12">Q113*H113</f>
        <v>0</v>
      </c>
      <c r="S113" s="156">
        <v>0</v>
      </c>
      <c r="T113" s="157">
        <f t="shared" ref="T113:T119" si="13">S113*H113</f>
        <v>0</v>
      </c>
      <c r="AR113" s="17" t="s">
        <v>896</v>
      </c>
      <c r="AT113" s="17" t="s">
        <v>202</v>
      </c>
      <c r="AU113" s="17" t="s">
        <v>84</v>
      </c>
      <c r="AY113" s="17" t="s">
        <v>198</v>
      </c>
      <c r="BE113" s="158">
        <f t="shared" ref="BE113:BE119" si="14">IF(N113="základní",J113,0)</f>
        <v>0</v>
      </c>
      <c r="BF113" s="158">
        <f t="shared" ref="BF113:BF119" si="15">IF(N113="snížená",J113,0)</f>
        <v>0</v>
      </c>
      <c r="BG113" s="158">
        <f t="shared" ref="BG113:BG119" si="16">IF(N113="zákl. přenesená",J113,0)</f>
        <v>0</v>
      </c>
      <c r="BH113" s="158">
        <f t="shared" ref="BH113:BH119" si="17">IF(N113="sníž. přenesená",J113,0)</f>
        <v>0</v>
      </c>
      <c r="BI113" s="158">
        <f t="shared" ref="BI113:BI119" si="18">IF(N113="nulová",J113,0)</f>
        <v>0</v>
      </c>
      <c r="BJ113" s="17" t="s">
        <v>82</v>
      </c>
      <c r="BK113" s="158">
        <f t="shared" ref="BK113:BK119" si="19">ROUND(I113*H113,2)</f>
        <v>0</v>
      </c>
      <c r="BL113" s="17" t="s">
        <v>896</v>
      </c>
      <c r="BM113" s="17" t="s">
        <v>897</v>
      </c>
    </row>
    <row r="114" spans="2:65" s="1" customFormat="1" ht="16.5" customHeight="1">
      <c r="B114" s="146"/>
      <c r="C114" s="147" t="s">
        <v>306</v>
      </c>
      <c r="D114" s="147" t="s">
        <v>202</v>
      </c>
      <c r="E114" s="148" t="s">
        <v>898</v>
      </c>
      <c r="F114" s="149" t="s">
        <v>899</v>
      </c>
      <c r="G114" s="150" t="s">
        <v>841</v>
      </c>
      <c r="H114" s="151">
        <v>1</v>
      </c>
      <c r="I114" s="152"/>
      <c r="J114" s="153">
        <f t="shared" si="10"/>
        <v>0</v>
      </c>
      <c r="K114" s="149" t="s">
        <v>1</v>
      </c>
      <c r="L114" s="31"/>
      <c r="M114" s="154" t="s">
        <v>1</v>
      </c>
      <c r="N114" s="155" t="s">
        <v>46</v>
      </c>
      <c r="O114" s="50"/>
      <c r="P114" s="156">
        <f t="shared" si="11"/>
        <v>0</v>
      </c>
      <c r="Q114" s="156">
        <v>0</v>
      </c>
      <c r="R114" s="156">
        <f t="shared" si="12"/>
        <v>0</v>
      </c>
      <c r="S114" s="156">
        <v>0</v>
      </c>
      <c r="T114" s="157">
        <f t="shared" si="13"/>
        <v>0</v>
      </c>
      <c r="AR114" s="17" t="s">
        <v>896</v>
      </c>
      <c r="AT114" s="17" t="s">
        <v>202</v>
      </c>
      <c r="AU114" s="17" t="s">
        <v>84</v>
      </c>
      <c r="AY114" s="17" t="s">
        <v>198</v>
      </c>
      <c r="BE114" s="158">
        <f t="shared" si="14"/>
        <v>0</v>
      </c>
      <c r="BF114" s="158">
        <f t="shared" si="15"/>
        <v>0</v>
      </c>
      <c r="BG114" s="158">
        <f t="shared" si="16"/>
        <v>0</v>
      </c>
      <c r="BH114" s="158">
        <f t="shared" si="17"/>
        <v>0</v>
      </c>
      <c r="BI114" s="158">
        <f t="shared" si="18"/>
        <v>0</v>
      </c>
      <c r="BJ114" s="17" t="s">
        <v>82</v>
      </c>
      <c r="BK114" s="158">
        <f t="shared" si="19"/>
        <v>0</v>
      </c>
      <c r="BL114" s="17" t="s">
        <v>896</v>
      </c>
      <c r="BM114" s="17" t="s">
        <v>900</v>
      </c>
    </row>
    <row r="115" spans="2:65" s="1" customFormat="1" ht="16.5" customHeight="1">
      <c r="B115" s="146"/>
      <c r="C115" s="147" t="s">
        <v>312</v>
      </c>
      <c r="D115" s="147" t="s">
        <v>202</v>
      </c>
      <c r="E115" s="148" t="s">
        <v>901</v>
      </c>
      <c r="F115" s="149" t="s">
        <v>902</v>
      </c>
      <c r="G115" s="150" t="s">
        <v>841</v>
      </c>
      <c r="H115" s="151">
        <v>1</v>
      </c>
      <c r="I115" s="152"/>
      <c r="J115" s="153">
        <f t="shared" si="10"/>
        <v>0</v>
      </c>
      <c r="K115" s="149" t="s">
        <v>1</v>
      </c>
      <c r="L115" s="31"/>
      <c r="M115" s="154" t="s">
        <v>1</v>
      </c>
      <c r="N115" s="155" t="s">
        <v>46</v>
      </c>
      <c r="O115" s="50"/>
      <c r="P115" s="156">
        <f t="shared" si="11"/>
        <v>0</v>
      </c>
      <c r="Q115" s="156">
        <v>0</v>
      </c>
      <c r="R115" s="156">
        <f t="shared" si="12"/>
        <v>0</v>
      </c>
      <c r="S115" s="156">
        <v>0</v>
      </c>
      <c r="T115" s="157">
        <f t="shared" si="13"/>
        <v>0</v>
      </c>
      <c r="AR115" s="17" t="s">
        <v>896</v>
      </c>
      <c r="AT115" s="17" t="s">
        <v>202</v>
      </c>
      <c r="AU115" s="17" t="s">
        <v>84</v>
      </c>
      <c r="AY115" s="17" t="s">
        <v>198</v>
      </c>
      <c r="BE115" s="158">
        <f t="shared" si="14"/>
        <v>0</v>
      </c>
      <c r="BF115" s="158">
        <f t="shared" si="15"/>
        <v>0</v>
      </c>
      <c r="BG115" s="158">
        <f t="shared" si="16"/>
        <v>0</v>
      </c>
      <c r="BH115" s="158">
        <f t="shared" si="17"/>
        <v>0</v>
      </c>
      <c r="BI115" s="158">
        <f t="shared" si="18"/>
        <v>0</v>
      </c>
      <c r="BJ115" s="17" t="s">
        <v>82</v>
      </c>
      <c r="BK115" s="158">
        <f t="shared" si="19"/>
        <v>0</v>
      </c>
      <c r="BL115" s="17" t="s">
        <v>896</v>
      </c>
      <c r="BM115" s="17" t="s">
        <v>1250</v>
      </c>
    </row>
    <row r="116" spans="2:65" s="1" customFormat="1" ht="16.5" customHeight="1">
      <c r="B116" s="146"/>
      <c r="C116" s="147" t="s">
        <v>317</v>
      </c>
      <c r="D116" s="147" t="s">
        <v>202</v>
      </c>
      <c r="E116" s="148" t="s">
        <v>904</v>
      </c>
      <c r="F116" s="149" t="s">
        <v>905</v>
      </c>
      <c r="G116" s="150" t="s">
        <v>841</v>
      </c>
      <c r="H116" s="151">
        <v>1</v>
      </c>
      <c r="I116" s="152"/>
      <c r="J116" s="153">
        <f t="shared" si="10"/>
        <v>0</v>
      </c>
      <c r="K116" s="149" t="s">
        <v>1</v>
      </c>
      <c r="L116" s="31"/>
      <c r="M116" s="154" t="s">
        <v>1</v>
      </c>
      <c r="N116" s="155" t="s">
        <v>46</v>
      </c>
      <c r="O116" s="50"/>
      <c r="P116" s="156">
        <f t="shared" si="11"/>
        <v>0</v>
      </c>
      <c r="Q116" s="156">
        <v>0</v>
      </c>
      <c r="R116" s="156">
        <f t="shared" si="12"/>
        <v>0</v>
      </c>
      <c r="S116" s="156">
        <v>0</v>
      </c>
      <c r="T116" s="157">
        <f t="shared" si="13"/>
        <v>0</v>
      </c>
      <c r="AR116" s="17" t="s">
        <v>896</v>
      </c>
      <c r="AT116" s="17" t="s">
        <v>202</v>
      </c>
      <c r="AU116" s="17" t="s">
        <v>84</v>
      </c>
      <c r="AY116" s="17" t="s">
        <v>198</v>
      </c>
      <c r="BE116" s="158">
        <f t="shared" si="14"/>
        <v>0</v>
      </c>
      <c r="BF116" s="158">
        <f t="shared" si="15"/>
        <v>0</v>
      </c>
      <c r="BG116" s="158">
        <f t="shared" si="16"/>
        <v>0</v>
      </c>
      <c r="BH116" s="158">
        <f t="shared" si="17"/>
        <v>0</v>
      </c>
      <c r="BI116" s="158">
        <f t="shared" si="18"/>
        <v>0</v>
      </c>
      <c r="BJ116" s="17" t="s">
        <v>82</v>
      </c>
      <c r="BK116" s="158">
        <f t="shared" si="19"/>
        <v>0</v>
      </c>
      <c r="BL116" s="17" t="s">
        <v>896</v>
      </c>
      <c r="BM116" s="17" t="s">
        <v>906</v>
      </c>
    </row>
    <row r="117" spans="2:65" s="1" customFormat="1" ht="16.5" customHeight="1">
      <c r="B117" s="146"/>
      <c r="C117" s="147" t="s">
        <v>323</v>
      </c>
      <c r="D117" s="147" t="s">
        <v>202</v>
      </c>
      <c r="E117" s="148" t="s">
        <v>907</v>
      </c>
      <c r="F117" s="149" t="s">
        <v>908</v>
      </c>
      <c r="G117" s="150" t="s">
        <v>841</v>
      </c>
      <c r="H117" s="151">
        <v>1</v>
      </c>
      <c r="I117" s="152"/>
      <c r="J117" s="153">
        <f t="shared" si="10"/>
        <v>0</v>
      </c>
      <c r="K117" s="149" t="s">
        <v>1</v>
      </c>
      <c r="L117" s="31"/>
      <c r="M117" s="154" t="s">
        <v>1</v>
      </c>
      <c r="N117" s="155" t="s">
        <v>46</v>
      </c>
      <c r="O117" s="50"/>
      <c r="P117" s="156">
        <f t="shared" si="11"/>
        <v>0</v>
      </c>
      <c r="Q117" s="156">
        <v>0</v>
      </c>
      <c r="R117" s="156">
        <f t="shared" si="12"/>
        <v>0</v>
      </c>
      <c r="S117" s="156">
        <v>0</v>
      </c>
      <c r="T117" s="157">
        <f t="shared" si="13"/>
        <v>0</v>
      </c>
      <c r="AR117" s="17" t="s">
        <v>896</v>
      </c>
      <c r="AT117" s="17" t="s">
        <v>202</v>
      </c>
      <c r="AU117" s="17" t="s">
        <v>84</v>
      </c>
      <c r="AY117" s="17" t="s">
        <v>198</v>
      </c>
      <c r="BE117" s="158">
        <f t="shared" si="14"/>
        <v>0</v>
      </c>
      <c r="BF117" s="158">
        <f t="shared" si="15"/>
        <v>0</v>
      </c>
      <c r="BG117" s="158">
        <f t="shared" si="16"/>
        <v>0</v>
      </c>
      <c r="BH117" s="158">
        <f t="shared" si="17"/>
        <v>0</v>
      </c>
      <c r="BI117" s="158">
        <f t="shared" si="18"/>
        <v>0</v>
      </c>
      <c r="BJ117" s="17" t="s">
        <v>82</v>
      </c>
      <c r="BK117" s="158">
        <f t="shared" si="19"/>
        <v>0</v>
      </c>
      <c r="BL117" s="17" t="s">
        <v>896</v>
      </c>
      <c r="BM117" s="17" t="s">
        <v>909</v>
      </c>
    </row>
    <row r="118" spans="2:65" s="1" customFormat="1" ht="16.5" customHeight="1">
      <c r="B118" s="146"/>
      <c r="C118" s="147" t="s">
        <v>7</v>
      </c>
      <c r="D118" s="147" t="s">
        <v>202</v>
      </c>
      <c r="E118" s="148" t="s">
        <v>1251</v>
      </c>
      <c r="F118" s="149" t="s">
        <v>1252</v>
      </c>
      <c r="G118" s="150" t="s">
        <v>841</v>
      </c>
      <c r="H118" s="151">
        <v>2</v>
      </c>
      <c r="I118" s="152"/>
      <c r="J118" s="153">
        <f t="shared" si="10"/>
        <v>0</v>
      </c>
      <c r="K118" s="149" t="s">
        <v>1</v>
      </c>
      <c r="L118" s="31"/>
      <c r="M118" s="154" t="s">
        <v>1</v>
      </c>
      <c r="N118" s="155" t="s">
        <v>46</v>
      </c>
      <c r="O118" s="50"/>
      <c r="P118" s="156">
        <f t="shared" si="11"/>
        <v>0</v>
      </c>
      <c r="Q118" s="156">
        <v>0</v>
      </c>
      <c r="R118" s="156">
        <f t="shared" si="12"/>
        <v>0</v>
      </c>
      <c r="S118" s="156">
        <v>0</v>
      </c>
      <c r="T118" s="157">
        <f t="shared" si="13"/>
        <v>0</v>
      </c>
      <c r="AR118" s="17" t="s">
        <v>896</v>
      </c>
      <c r="AT118" s="17" t="s">
        <v>202</v>
      </c>
      <c r="AU118" s="17" t="s">
        <v>84</v>
      </c>
      <c r="AY118" s="17" t="s">
        <v>198</v>
      </c>
      <c r="BE118" s="158">
        <f t="shared" si="14"/>
        <v>0</v>
      </c>
      <c r="BF118" s="158">
        <f t="shared" si="15"/>
        <v>0</v>
      </c>
      <c r="BG118" s="158">
        <f t="shared" si="16"/>
        <v>0</v>
      </c>
      <c r="BH118" s="158">
        <f t="shared" si="17"/>
        <v>0</v>
      </c>
      <c r="BI118" s="158">
        <f t="shared" si="18"/>
        <v>0</v>
      </c>
      <c r="BJ118" s="17" t="s">
        <v>82</v>
      </c>
      <c r="BK118" s="158">
        <f t="shared" si="19"/>
        <v>0</v>
      </c>
      <c r="BL118" s="17" t="s">
        <v>896</v>
      </c>
      <c r="BM118" s="17" t="s">
        <v>1253</v>
      </c>
    </row>
    <row r="119" spans="2:65" s="1" customFormat="1" ht="16.5" customHeight="1">
      <c r="B119" s="146"/>
      <c r="C119" s="147" t="s">
        <v>338</v>
      </c>
      <c r="D119" s="147" t="s">
        <v>202</v>
      </c>
      <c r="E119" s="148" t="s">
        <v>1254</v>
      </c>
      <c r="F119" s="149" t="s">
        <v>1255</v>
      </c>
      <c r="G119" s="150" t="s">
        <v>841</v>
      </c>
      <c r="H119" s="151">
        <v>1</v>
      </c>
      <c r="I119" s="152"/>
      <c r="J119" s="153">
        <f t="shared" si="10"/>
        <v>0</v>
      </c>
      <c r="K119" s="149" t="s">
        <v>1</v>
      </c>
      <c r="L119" s="31"/>
      <c r="M119" s="201" t="s">
        <v>1</v>
      </c>
      <c r="N119" s="202" t="s">
        <v>46</v>
      </c>
      <c r="O119" s="203"/>
      <c r="P119" s="204">
        <f t="shared" si="11"/>
        <v>0</v>
      </c>
      <c r="Q119" s="204">
        <v>0</v>
      </c>
      <c r="R119" s="204">
        <f t="shared" si="12"/>
        <v>0</v>
      </c>
      <c r="S119" s="204">
        <v>0</v>
      </c>
      <c r="T119" s="205">
        <f t="shared" si="13"/>
        <v>0</v>
      </c>
      <c r="AR119" s="17" t="s">
        <v>896</v>
      </c>
      <c r="AT119" s="17" t="s">
        <v>202</v>
      </c>
      <c r="AU119" s="17" t="s">
        <v>84</v>
      </c>
      <c r="AY119" s="17" t="s">
        <v>198</v>
      </c>
      <c r="BE119" s="158">
        <f t="shared" si="14"/>
        <v>0</v>
      </c>
      <c r="BF119" s="158">
        <f t="shared" si="15"/>
        <v>0</v>
      </c>
      <c r="BG119" s="158">
        <f t="shared" si="16"/>
        <v>0</v>
      </c>
      <c r="BH119" s="158">
        <f t="shared" si="17"/>
        <v>0</v>
      </c>
      <c r="BI119" s="158">
        <f t="shared" si="18"/>
        <v>0</v>
      </c>
      <c r="BJ119" s="17" t="s">
        <v>82</v>
      </c>
      <c r="BK119" s="158">
        <f t="shared" si="19"/>
        <v>0</v>
      </c>
      <c r="BL119" s="17" t="s">
        <v>896</v>
      </c>
      <c r="BM119" s="17" t="s">
        <v>1256</v>
      </c>
    </row>
    <row r="120" spans="2:65" s="1" customFormat="1" ht="6.95" customHeight="1">
      <c r="B120" s="40"/>
      <c r="C120" s="41"/>
      <c r="D120" s="41"/>
      <c r="E120" s="41"/>
      <c r="F120" s="41"/>
      <c r="G120" s="41"/>
      <c r="H120" s="41"/>
      <c r="I120" s="108"/>
      <c r="J120" s="41"/>
      <c r="K120" s="41"/>
      <c r="L120" s="31"/>
    </row>
  </sheetData>
  <autoFilter ref="C93:K119" xr:uid="{00000000-0009-0000-0000-000005000000}"/>
  <mergeCells count="15">
    <mergeCell ref="E80:H80"/>
    <mergeCell ref="E84:H84"/>
    <mergeCell ref="E82:H82"/>
    <mergeCell ref="E86:H86"/>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203"/>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117</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910</v>
      </c>
      <c r="F9" s="217"/>
      <c r="G9" s="217"/>
      <c r="H9" s="217"/>
      <c r="L9" s="20"/>
    </row>
    <row r="10" spans="2:46" ht="12" customHeight="1">
      <c r="B10" s="20"/>
      <c r="D10" s="26" t="s">
        <v>150</v>
      </c>
      <c r="L10" s="20"/>
    </row>
    <row r="11" spans="2:46" s="1" customFormat="1" ht="16.5" customHeight="1">
      <c r="B11" s="31"/>
      <c r="E11" s="250" t="s">
        <v>1257</v>
      </c>
      <c r="F11" s="223"/>
      <c r="G11" s="223"/>
      <c r="H11" s="223"/>
      <c r="I11" s="92"/>
      <c r="L11" s="31"/>
    </row>
    <row r="12" spans="2:46" s="1" customFormat="1" ht="12" customHeight="1">
      <c r="B12" s="31"/>
      <c r="D12" s="26" t="s">
        <v>1258</v>
      </c>
      <c r="I12" s="92"/>
      <c r="L12" s="31"/>
    </row>
    <row r="13" spans="2:46" s="1" customFormat="1" ht="36.950000000000003" customHeight="1">
      <c r="B13" s="31"/>
      <c r="E13" s="224" t="s">
        <v>1259</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ROUND(J104,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ROUND((SUM(BE104:BE202)),  2)</f>
        <v>0</v>
      </c>
      <c r="I37" s="100">
        <v>0.21</v>
      </c>
      <c r="J37" s="99">
        <f>ROUND(((SUM(BE104:BE202))*I37),  2)</f>
        <v>0</v>
      </c>
      <c r="L37" s="31"/>
    </row>
    <row r="38" spans="2:12" s="1" customFormat="1" ht="14.45" customHeight="1">
      <c r="B38" s="31"/>
      <c r="E38" s="26" t="s">
        <v>47</v>
      </c>
      <c r="F38" s="99">
        <f>ROUND((SUM(BF104:BF202)),  2)</f>
        <v>0</v>
      </c>
      <c r="I38" s="100">
        <v>0.15</v>
      </c>
      <c r="J38" s="99">
        <f>ROUND(((SUM(BF104:BF202))*I38),  2)</f>
        <v>0</v>
      </c>
      <c r="L38" s="31"/>
    </row>
    <row r="39" spans="2:12" s="1" customFormat="1" ht="14.45" hidden="1" customHeight="1">
      <c r="B39" s="31"/>
      <c r="E39" s="26" t="s">
        <v>48</v>
      </c>
      <c r="F39" s="99">
        <f>ROUND((SUM(BG104:BG202)),  2)</f>
        <v>0</v>
      </c>
      <c r="I39" s="100">
        <v>0.21</v>
      </c>
      <c r="J39" s="99">
        <f>0</f>
        <v>0</v>
      </c>
      <c r="L39" s="31"/>
    </row>
    <row r="40" spans="2:12" s="1" customFormat="1" ht="14.45" hidden="1" customHeight="1">
      <c r="B40" s="31"/>
      <c r="E40" s="26" t="s">
        <v>49</v>
      </c>
      <c r="F40" s="99">
        <f>ROUND((SUM(BH104:BH202)),  2)</f>
        <v>0</v>
      </c>
      <c r="I40" s="100">
        <v>0.15</v>
      </c>
      <c r="J40" s="99">
        <f>0</f>
        <v>0</v>
      </c>
      <c r="L40" s="31"/>
    </row>
    <row r="41" spans="2:12" s="1" customFormat="1" ht="14.45" hidden="1" customHeight="1">
      <c r="B41" s="31"/>
      <c r="E41" s="26" t="s">
        <v>50</v>
      </c>
      <c r="F41" s="99">
        <f>ROUND((SUM(BI104:BI202)),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910</v>
      </c>
      <c r="F54" s="217"/>
      <c r="G54" s="217"/>
      <c r="H54" s="217"/>
      <c r="L54" s="20"/>
    </row>
    <row r="55" spans="2:12" ht="12" customHeight="1">
      <c r="B55" s="20"/>
      <c r="C55" s="26" t="s">
        <v>150</v>
      </c>
      <c r="L55" s="20"/>
    </row>
    <row r="56" spans="2:12" s="1" customFormat="1" ht="16.5" customHeight="1">
      <c r="B56" s="31"/>
      <c r="E56" s="250" t="s">
        <v>1257</v>
      </c>
      <c r="F56" s="223"/>
      <c r="G56" s="223"/>
      <c r="H56" s="223"/>
      <c r="I56" s="92"/>
      <c r="L56" s="31"/>
    </row>
    <row r="57" spans="2:12" s="1" customFormat="1" ht="12" customHeight="1">
      <c r="B57" s="31"/>
      <c r="C57" s="26" t="s">
        <v>1258</v>
      </c>
      <c r="I57" s="92"/>
      <c r="L57" s="31"/>
    </row>
    <row r="58" spans="2:12" s="1" customFormat="1" ht="16.5" customHeight="1">
      <c r="B58" s="31"/>
      <c r="E58" s="224" t="str">
        <f>E13</f>
        <v>SO.102a.N - SO.102a.N - Komunikace II/332 - Krchleby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J104</f>
        <v>0</v>
      </c>
      <c r="L67" s="31"/>
      <c r="AU67" s="17" t="s">
        <v>157</v>
      </c>
    </row>
    <row r="68" spans="2:47" s="8" customFormat="1" ht="24.95" customHeight="1">
      <c r="B68" s="114"/>
      <c r="D68" s="115" t="s">
        <v>158</v>
      </c>
      <c r="E68" s="116"/>
      <c r="F68" s="116"/>
      <c r="G68" s="116"/>
      <c r="H68" s="116"/>
      <c r="I68" s="117"/>
      <c r="J68" s="118">
        <f>J105</f>
        <v>0</v>
      </c>
      <c r="L68" s="114"/>
    </row>
    <row r="69" spans="2:47" s="9" customFormat="1" ht="19.899999999999999" customHeight="1">
      <c r="B69" s="119"/>
      <c r="D69" s="120" t="s">
        <v>159</v>
      </c>
      <c r="E69" s="121"/>
      <c r="F69" s="121"/>
      <c r="G69" s="121"/>
      <c r="H69" s="121"/>
      <c r="I69" s="122"/>
      <c r="J69" s="123">
        <f>J106</f>
        <v>0</v>
      </c>
      <c r="L69" s="119"/>
    </row>
    <row r="70" spans="2:47" s="9" customFormat="1" ht="14.85" customHeight="1">
      <c r="B70" s="119"/>
      <c r="D70" s="120" t="s">
        <v>160</v>
      </c>
      <c r="E70" s="121"/>
      <c r="F70" s="121"/>
      <c r="G70" s="121"/>
      <c r="H70" s="121"/>
      <c r="I70" s="122"/>
      <c r="J70" s="123">
        <f>J107</f>
        <v>0</v>
      </c>
      <c r="L70" s="119"/>
    </row>
    <row r="71" spans="2:47" s="9" customFormat="1" ht="14.85" customHeight="1">
      <c r="B71" s="119"/>
      <c r="D71" s="120" t="s">
        <v>161</v>
      </c>
      <c r="E71" s="121"/>
      <c r="F71" s="121"/>
      <c r="G71" s="121"/>
      <c r="H71" s="121"/>
      <c r="I71" s="122"/>
      <c r="J71" s="123">
        <f>J118</f>
        <v>0</v>
      </c>
      <c r="L71" s="119"/>
    </row>
    <row r="72" spans="2:47" s="9" customFormat="1" ht="14.85" customHeight="1">
      <c r="B72" s="119"/>
      <c r="D72" s="120" t="s">
        <v>1260</v>
      </c>
      <c r="E72" s="121"/>
      <c r="F72" s="121"/>
      <c r="G72" s="121"/>
      <c r="H72" s="121"/>
      <c r="I72" s="122"/>
      <c r="J72" s="123">
        <f>J132</f>
        <v>0</v>
      </c>
      <c r="L72" s="119"/>
    </row>
    <row r="73" spans="2:47" s="9" customFormat="1" ht="19.899999999999999" customHeight="1">
      <c r="B73" s="119"/>
      <c r="D73" s="120" t="s">
        <v>165</v>
      </c>
      <c r="E73" s="121"/>
      <c r="F73" s="121"/>
      <c r="G73" s="121"/>
      <c r="H73" s="121"/>
      <c r="I73" s="122"/>
      <c r="J73" s="123">
        <f>J150</f>
        <v>0</v>
      </c>
      <c r="L73" s="119"/>
    </row>
    <row r="74" spans="2:47" s="9" customFormat="1" ht="14.85" customHeight="1">
      <c r="B74" s="119"/>
      <c r="D74" s="120" t="s">
        <v>166</v>
      </c>
      <c r="E74" s="121"/>
      <c r="F74" s="121"/>
      <c r="G74" s="121"/>
      <c r="H74" s="121"/>
      <c r="I74" s="122"/>
      <c r="J74" s="123">
        <f>J151</f>
        <v>0</v>
      </c>
      <c r="L74" s="119"/>
    </row>
    <row r="75" spans="2:47" s="9" customFormat="1" ht="14.85" customHeight="1">
      <c r="B75" s="119"/>
      <c r="D75" s="120" t="s">
        <v>169</v>
      </c>
      <c r="E75" s="121"/>
      <c r="F75" s="121"/>
      <c r="G75" s="121"/>
      <c r="H75" s="121"/>
      <c r="I75" s="122"/>
      <c r="J75" s="123">
        <f>J161</f>
        <v>0</v>
      </c>
      <c r="L75" s="119"/>
    </row>
    <row r="76" spans="2:47" s="9" customFormat="1" ht="19.899999999999999" customHeight="1">
      <c r="B76" s="119"/>
      <c r="D76" s="120" t="s">
        <v>175</v>
      </c>
      <c r="E76" s="121"/>
      <c r="F76" s="121"/>
      <c r="G76" s="121"/>
      <c r="H76" s="121"/>
      <c r="I76" s="122"/>
      <c r="J76" s="123">
        <f>J176</f>
        <v>0</v>
      </c>
      <c r="L76" s="119"/>
    </row>
    <row r="77" spans="2:47" s="9" customFormat="1" ht="14.85" customHeight="1">
      <c r="B77" s="119"/>
      <c r="D77" s="120" t="s">
        <v>176</v>
      </c>
      <c r="E77" s="121"/>
      <c r="F77" s="121"/>
      <c r="G77" s="121"/>
      <c r="H77" s="121"/>
      <c r="I77" s="122"/>
      <c r="J77" s="123">
        <f>J177</f>
        <v>0</v>
      </c>
      <c r="L77" s="119"/>
    </row>
    <row r="78" spans="2:47" s="9" customFormat="1" ht="14.85" customHeight="1">
      <c r="B78" s="119"/>
      <c r="D78" s="120" t="s">
        <v>177</v>
      </c>
      <c r="E78" s="121"/>
      <c r="F78" s="121"/>
      <c r="G78" s="121"/>
      <c r="H78" s="121"/>
      <c r="I78" s="122"/>
      <c r="J78" s="123">
        <f>J183</f>
        <v>0</v>
      </c>
      <c r="L78" s="119"/>
    </row>
    <row r="79" spans="2:47" s="9" customFormat="1" ht="14.85" customHeight="1">
      <c r="B79" s="119"/>
      <c r="D79" s="120" t="s">
        <v>178</v>
      </c>
      <c r="E79" s="121"/>
      <c r="F79" s="121"/>
      <c r="G79" s="121"/>
      <c r="H79" s="121"/>
      <c r="I79" s="122"/>
      <c r="J79" s="123">
        <f>J190</f>
        <v>0</v>
      </c>
      <c r="L79" s="119"/>
    </row>
    <row r="80" spans="2:47" s="9" customFormat="1" ht="14.85" customHeight="1">
      <c r="B80" s="119"/>
      <c r="D80" s="120" t="s">
        <v>182</v>
      </c>
      <c r="E80" s="121"/>
      <c r="F80" s="121"/>
      <c r="G80" s="121"/>
      <c r="H80" s="121"/>
      <c r="I80" s="122"/>
      <c r="J80" s="123">
        <f>J198</f>
        <v>0</v>
      </c>
      <c r="L80" s="119"/>
    </row>
    <row r="81" spans="2:12" s="1" customFormat="1" ht="21.75" customHeight="1">
      <c r="B81" s="31"/>
      <c r="I81" s="92"/>
      <c r="L81" s="31"/>
    </row>
    <row r="82" spans="2:12" s="1" customFormat="1" ht="6.95" customHeight="1">
      <c r="B82" s="40"/>
      <c r="C82" s="41"/>
      <c r="D82" s="41"/>
      <c r="E82" s="41"/>
      <c r="F82" s="41"/>
      <c r="G82" s="41"/>
      <c r="H82" s="41"/>
      <c r="I82" s="108"/>
      <c r="J82" s="41"/>
      <c r="K82" s="41"/>
      <c r="L82" s="31"/>
    </row>
    <row r="86" spans="2:12" s="1" customFormat="1" ht="6.95" customHeight="1">
      <c r="B86" s="42"/>
      <c r="C86" s="43"/>
      <c r="D86" s="43"/>
      <c r="E86" s="43"/>
      <c r="F86" s="43"/>
      <c r="G86" s="43"/>
      <c r="H86" s="43"/>
      <c r="I86" s="109"/>
      <c r="J86" s="43"/>
      <c r="K86" s="43"/>
      <c r="L86" s="31"/>
    </row>
    <row r="87" spans="2:12" s="1" customFormat="1" ht="24.95" customHeight="1">
      <c r="B87" s="31"/>
      <c r="C87" s="21" t="s">
        <v>183</v>
      </c>
      <c r="I87" s="92"/>
      <c r="L87" s="31"/>
    </row>
    <row r="88" spans="2:12" s="1" customFormat="1" ht="6.95" customHeight="1">
      <c r="B88" s="31"/>
      <c r="I88" s="92"/>
      <c r="L88" s="31"/>
    </row>
    <row r="89" spans="2:12" s="1" customFormat="1" ht="12" customHeight="1">
      <c r="B89" s="31"/>
      <c r="C89" s="26" t="s">
        <v>16</v>
      </c>
      <c r="I89" s="92"/>
      <c r="L89" s="31"/>
    </row>
    <row r="90" spans="2:12" s="1" customFormat="1" ht="16.5" customHeight="1">
      <c r="B90" s="31"/>
      <c r="E90" s="249" t="str">
        <f>E7</f>
        <v>II/332, III/27212, III/3323 Straky</v>
      </c>
      <c r="F90" s="250"/>
      <c r="G90" s="250"/>
      <c r="H90" s="250"/>
      <c r="I90" s="92"/>
      <c r="L90" s="31"/>
    </row>
    <row r="91" spans="2:12" ht="12" customHeight="1">
      <c r="B91" s="20"/>
      <c r="C91" s="26" t="s">
        <v>148</v>
      </c>
      <c r="L91" s="20"/>
    </row>
    <row r="92" spans="2:12" ht="16.5" customHeight="1">
      <c r="B92" s="20"/>
      <c r="E92" s="249" t="s">
        <v>910</v>
      </c>
      <c r="F92" s="217"/>
      <c r="G92" s="217"/>
      <c r="H92" s="217"/>
      <c r="L92" s="20"/>
    </row>
    <row r="93" spans="2:12" ht="12" customHeight="1">
      <c r="B93" s="20"/>
      <c r="C93" s="26" t="s">
        <v>150</v>
      </c>
      <c r="L93" s="20"/>
    </row>
    <row r="94" spans="2:12" s="1" customFormat="1" ht="16.5" customHeight="1">
      <c r="B94" s="31"/>
      <c r="E94" s="250" t="s">
        <v>1257</v>
      </c>
      <c r="F94" s="223"/>
      <c r="G94" s="223"/>
      <c r="H94" s="223"/>
      <c r="I94" s="92"/>
      <c r="L94" s="31"/>
    </row>
    <row r="95" spans="2:12" s="1" customFormat="1" ht="12" customHeight="1">
      <c r="B95" s="31"/>
      <c r="C95" s="26" t="s">
        <v>1258</v>
      </c>
      <c r="I95" s="92"/>
      <c r="L95" s="31"/>
    </row>
    <row r="96" spans="2:12" s="1" customFormat="1" ht="16.5" customHeight="1">
      <c r="B96" s="31"/>
      <c r="E96" s="224" t="str">
        <f>E13</f>
        <v>SO.102a.N - SO.102a.N - Komunikace II/332 - Krchleby</v>
      </c>
      <c r="F96" s="223"/>
      <c r="G96" s="223"/>
      <c r="H96" s="223"/>
      <c r="I96" s="92"/>
      <c r="L96" s="31"/>
    </row>
    <row r="97" spans="2:65" s="1" customFormat="1" ht="6.95" customHeight="1">
      <c r="B97" s="31"/>
      <c r="I97" s="92"/>
      <c r="L97" s="31"/>
    </row>
    <row r="98" spans="2:65" s="1" customFormat="1" ht="12" customHeight="1">
      <c r="B98" s="31"/>
      <c r="C98" s="26" t="s">
        <v>20</v>
      </c>
      <c r="F98" s="17" t="str">
        <f>F16</f>
        <v>Straky</v>
      </c>
      <c r="I98" s="93" t="s">
        <v>22</v>
      </c>
      <c r="J98" s="47" t="str">
        <f>IF(J16="","",J16)</f>
        <v>7. 5. 2019</v>
      </c>
      <c r="L98" s="31"/>
    </row>
    <row r="99" spans="2:65" s="1" customFormat="1" ht="6.95" customHeight="1">
      <c r="B99" s="31"/>
      <c r="I99" s="92"/>
      <c r="L99" s="31"/>
    </row>
    <row r="100" spans="2:65" s="1" customFormat="1" ht="13.7" customHeight="1">
      <c r="B100" s="31"/>
      <c r="C100" s="26" t="s">
        <v>24</v>
      </c>
      <c r="F100" s="17" t="str">
        <f>E19</f>
        <v>Krajská správa a údržba silnic Středočeského kraje</v>
      </c>
      <c r="I100" s="93" t="s">
        <v>32</v>
      </c>
      <c r="J100" s="29" t="str">
        <f>E25</f>
        <v>CR Project s.r.o.</v>
      </c>
      <c r="L100" s="31"/>
    </row>
    <row r="101" spans="2:65" s="1" customFormat="1" ht="13.7" customHeight="1">
      <c r="B101" s="31"/>
      <c r="C101" s="26" t="s">
        <v>30</v>
      </c>
      <c r="F101" s="17" t="str">
        <f>IF(E22="","",E22)</f>
        <v>Vyplň údaj</v>
      </c>
      <c r="I101" s="93" t="s">
        <v>37</v>
      </c>
      <c r="J101" s="29" t="str">
        <f>E28</f>
        <v>Josef Nentwich</v>
      </c>
      <c r="L101" s="31"/>
    </row>
    <row r="102" spans="2:65" s="1" customFormat="1" ht="10.35" customHeight="1">
      <c r="B102" s="31"/>
      <c r="I102" s="92"/>
      <c r="L102" s="31"/>
    </row>
    <row r="103" spans="2:65" s="10" customFormat="1" ht="29.25" customHeight="1">
      <c r="B103" s="124"/>
      <c r="C103" s="125" t="s">
        <v>184</v>
      </c>
      <c r="D103" s="126" t="s">
        <v>60</v>
      </c>
      <c r="E103" s="126" t="s">
        <v>56</v>
      </c>
      <c r="F103" s="126" t="s">
        <v>57</v>
      </c>
      <c r="G103" s="126" t="s">
        <v>185</v>
      </c>
      <c r="H103" s="126" t="s">
        <v>186</v>
      </c>
      <c r="I103" s="127" t="s">
        <v>187</v>
      </c>
      <c r="J103" s="126" t="s">
        <v>155</v>
      </c>
      <c r="K103" s="128" t="s">
        <v>188</v>
      </c>
      <c r="L103" s="124"/>
      <c r="M103" s="54" t="s">
        <v>1</v>
      </c>
      <c r="N103" s="55" t="s">
        <v>45</v>
      </c>
      <c r="O103" s="55" t="s">
        <v>189</v>
      </c>
      <c r="P103" s="55" t="s">
        <v>190</v>
      </c>
      <c r="Q103" s="55" t="s">
        <v>191</v>
      </c>
      <c r="R103" s="55" t="s">
        <v>192</v>
      </c>
      <c r="S103" s="55" t="s">
        <v>193</v>
      </c>
      <c r="T103" s="56" t="s">
        <v>194</v>
      </c>
    </row>
    <row r="104" spans="2:65" s="1" customFormat="1" ht="22.9" customHeight="1">
      <c r="B104" s="31"/>
      <c r="C104" s="59" t="s">
        <v>195</v>
      </c>
      <c r="I104" s="92"/>
      <c r="J104" s="129">
        <f>BK104</f>
        <v>0</v>
      </c>
      <c r="L104" s="31"/>
      <c r="M104" s="57"/>
      <c r="N104" s="48"/>
      <c r="O104" s="48"/>
      <c r="P104" s="130">
        <f>P105</f>
        <v>0</v>
      </c>
      <c r="Q104" s="48"/>
      <c r="R104" s="130">
        <f>R105</f>
        <v>61.896069999999995</v>
      </c>
      <c r="S104" s="48"/>
      <c r="T104" s="131">
        <f>T105</f>
        <v>18.669999999999998</v>
      </c>
      <c r="AT104" s="17" t="s">
        <v>74</v>
      </c>
      <c r="AU104" s="17" t="s">
        <v>157</v>
      </c>
      <c r="BK104" s="132">
        <f>BK105</f>
        <v>0</v>
      </c>
    </row>
    <row r="105" spans="2:65" s="11" customFormat="1" ht="25.9" customHeight="1">
      <c r="B105" s="133"/>
      <c r="D105" s="134" t="s">
        <v>74</v>
      </c>
      <c r="E105" s="135" t="s">
        <v>196</v>
      </c>
      <c r="F105" s="135" t="s">
        <v>197</v>
      </c>
      <c r="I105" s="136"/>
      <c r="J105" s="137">
        <f>BK105</f>
        <v>0</v>
      </c>
      <c r="L105" s="133"/>
      <c r="M105" s="138"/>
      <c r="N105" s="139"/>
      <c r="O105" s="139"/>
      <c r="P105" s="140">
        <f>P106+P150+P176</f>
        <v>0</v>
      </c>
      <c r="Q105" s="139"/>
      <c r="R105" s="140">
        <f>R106+R150+R176</f>
        <v>61.896069999999995</v>
      </c>
      <c r="S105" s="139"/>
      <c r="T105" s="141">
        <f>T106+T150+T176</f>
        <v>18.669999999999998</v>
      </c>
      <c r="AR105" s="134" t="s">
        <v>82</v>
      </c>
      <c r="AT105" s="142" t="s">
        <v>74</v>
      </c>
      <c r="AU105" s="142" t="s">
        <v>75</v>
      </c>
      <c r="AY105" s="134" t="s">
        <v>198</v>
      </c>
      <c r="BK105" s="143">
        <f>BK106+BK150+BK176</f>
        <v>0</v>
      </c>
    </row>
    <row r="106" spans="2:65" s="11" customFormat="1" ht="22.9" customHeight="1">
      <c r="B106" s="133"/>
      <c r="D106" s="134" t="s">
        <v>74</v>
      </c>
      <c r="E106" s="144" t="s">
        <v>82</v>
      </c>
      <c r="F106" s="144" t="s">
        <v>199</v>
      </c>
      <c r="I106" s="136"/>
      <c r="J106" s="145">
        <f>BK106</f>
        <v>0</v>
      </c>
      <c r="L106" s="133"/>
      <c r="M106" s="138"/>
      <c r="N106" s="139"/>
      <c r="O106" s="139"/>
      <c r="P106" s="140">
        <f>P107+P118+P132</f>
        <v>0</v>
      </c>
      <c r="Q106" s="139"/>
      <c r="R106" s="140">
        <f>R107+R118+R132</f>
        <v>0.82628000000000001</v>
      </c>
      <c r="S106" s="139"/>
      <c r="T106" s="141">
        <f>T107+T118+T132</f>
        <v>0</v>
      </c>
      <c r="AR106" s="134" t="s">
        <v>82</v>
      </c>
      <c r="AT106" s="142" t="s">
        <v>74</v>
      </c>
      <c r="AU106" s="142" t="s">
        <v>82</v>
      </c>
      <c r="AY106" s="134" t="s">
        <v>198</v>
      </c>
      <c r="BK106" s="143">
        <f>BK107+BK118+BK132</f>
        <v>0</v>
      </c>
    </row>
    <row r="107" spans="2:65" s="11" customFormat="1" ht="20.85" customHeight="1">
      <c r="B107" s="133"/>
      <c r="D107" s="134" t="s">
        <v>74</v>
      </c>
      <c r="E107" s="144" t="s">
        <v>200</v>
      </c>
      <c r="F107" s="144" t="s">
        <v>201</v>
      </c>
      <c r="I107" s="136"/>
      <c r="J107" s="145">
        <f>BK107</f>
        <v>0</v>
      </c>
      <c r="L107" s="133"/>
      <c r="M107" s="138"/>
      <c r="N107" s="139"/>
      <c r="O107" s="139"/>
      <c r="P107" s="140">
        <f>SUM(P108:P117)</f>
        <v>0</v>
      </c>
      <c r="Q107" s="139"/>
      <c r="R107" s="140">
        <f>SUM(R108:R117)</f>
        <v>0</v>
      </c>
      <c r="S107" s="139"/>
      <c r="T107" s="141">
        <f>SUM(T108:T117)</f>
        <v>0</v>
      </c>
      <c r="AR107" s="134" t="s">
        <v>82</v>
      </c>
      <c r="AT107" s="142" t="s">
        <v>74</v>
      </c>
      <c r="AU107" s="142" t="s">
        <v>84</v>
      </c>
      <c r="AY107" s="134" t="s">
        <v>198</v>
      </c>
      <c r="BK107" s="143">
        <f>SUM(BK108:BK117)</f>
        <v>0</v>
      </c>
    </row>
    <row r="108" spans="2:65" s="1" customFormat="1" ht="16.5" customHeight="1">
      <c r="B108" s="146"/>
      <c r="C108" s="147" t="s">
        <v>82</v>
      </c>
      <c r="D108" s="147" t="s">
        <v>202</v>
      </c>
      <c r="E108" s="148" t="s">
        <v>219</v>
      </c>
      <c r="F108" s="149" t="s">
        <v>220</v>
      </c>
      <c r="G108" s="150" t="s">
        <v>205</v>
      </c>
      <c r="H108" s="151">
        <v>20.356000000000002</v>
      </c>
      <c r="I108" s="152"/>
      <c r="J108" s="153">
        <f>ROUND(I108*H108,2)</f>
        <v>0</v>
      </c>
      <c r="K108" s="149" t="s">
        <v>211</v>
      </c>
      <c r="L108" s="31"/>
      <c r="M108" s="154" t="s">
        <v>1</v>
      </c>
      <c r="N108" s="155" t="s">
        <v>46</v>
      </c>
      <c r="O108" s="50"/>
      <c r="P108" s="156">
        <f>O108*H108</f>
        <v>0</v>
      </c>
      <c r="Q108" s="156">
        <v>0</v>
      </c>
      <c r="R108" s="156">
        <f>Q108*H108</f>
        <v>0</v>
      </c>
      <c r="S108" s="156">
        <v>0</v>
      </c>
      <c r="T108" s="157">
        <f>S108*H108</f>
        <v>0</v>
      </c>
      <c r="AR108" s="17" t="s">
        <v>103</v>
      </c>
      <c r="AT108" s="17" t="s">
        <v>202</v>
      </c>
      <c r="AU108" s="17" t="s">
        <v>99</v>
      </c>
      <c r="AY108" s="17" t="s">
        <v>198</v>
      </c>
      <c r="BE108" s="158">
        <f>IF(N108="základní",J108,0)</f>
        <v>0</v>
      </c>
      <c r="BF108" s="158">
        <f>IF(N108="snížená",J108,0)</f>
        <v>0</v>
      </c>
      <c r="BG108" s="158">
        <f>IF(N108="zákl. přenesená",J108,0)</f>
        <v>0</v>
      </c>
      <c r="BH108" s="158">
        <f>IF(N108="sníž. přenesená",J108,0)</f>
        <v>0</v>
      </c>
      <c r="BI108" s="158">
        <f>IF(N108="nulová",J108,0)</f>
        <v>0</v>
      </c>
      <c r="BJ108" s="17" t="s">
        <v>82</v>
      </c>
      <c r="BK108" s="158">
        <f>ROUND(I108*H108,2)</f>
        <v>0</v>
      </c>
      <c r="BL108" s="17" t="s">
        <v>103</v>
      </c>
      <c r="BM108" s="17" t="s">
        <v>221</v>
      </c>
    </row>
    <row r="109" spans="2:65" s="13" customFormat="1" ht="11.25">
      <c r="B109" s="168"/>
      <c r="D109" s="160" t="s">
        <v>207</v>
      </c>
      <c r="E109" s="169" t="s">
        <v>1</v>
      </c>
      <c r="F109" s="170" t="s">
        <v>222</v>
      </c>
      <c r="H109" s="169" t="s">
        <v>1</v>
      </c>
      <c r="I109" s="171"/>
      <c r="L109" s="168"/>
      <c r="M109" s="172"/>
      <c r="N109" s="173"/>
      <c r="O109" s="173"/>
      <c r="P109" s="173"/>
      <c r="Q109" s="173"/>
      <c r="R109" s="173"/>
      <c r="S109" s="173"/>
      <c r="T109" s="174"/>
      <c r="AT109" s="169" t="s">
        <v>207</v>
      </c>
      <c r="AU109" s="169" t="s">
        <v>99</v>
      </c>
      <c r="AV109" s="13" t="s">
        <v>82</v>
      </c>
      <c r="AW109" s="13" t="s">
        <v>36</v>
      </c>
      <c r="AX109" s="13" t="s">
        <v>75</v>
      </c>
      <c r="AY109" s="169" t="s">
        <v>198</v>
      </c>
    </row>
    <row r="110" spans="2:65" s="12" customFormat="1" ht="11.25">
      <c r="B110" s="159"/>
      <c r="D110" s="160" t="s">
        <v>207</v>
      </c>
      <c r="E110" s="161" t="s">
        <v>1</v>
      </c>
      <c r="F110" s="162" t="s">
        <v>1261</v>
      </c>
      <c r="H110" s="163">
        <v>20.356000000000002</v>
      </c>
      <c r="I110" s="164"/>
      <c r="L110" s="159"/>
      <c r="M110" s="165"/>
      <c r="N110" s="166"/>
      <c r="O110" s="166"/>
      <c r="P110" s="166"/>
      <c r="Q110" s="166"/>
      <c r="R110" s="166"/>
      <c r="S110" s="166"/>
      <c r="T110" s="167"/>
      <c r="AT110" s="161" t="s">
        <v>207</v>
      </c>
      <c r="AU110" s="161" t="s">
        <v>99</v>
      </c>
      <c r="AV110" s="12" t="s">
        <v>84</v>
      </c>
      <c r="AW110" s="12" t="s">
        <v>36</v>
      </c>
      <c r="AX110" s="12" t="s">
        <v>82</v>
      </c>
      <c r="AY110" s="161" t="s">
        <v>198</v>
      </c>
    </row>
    <row r="111" spans="2:65" s="1" customFormat="1" ht="16.5" customHeight="1">
      <c r="B111" s="146"/>
      <c r="C111" s="147" t="s">
        <v>84</v>
      </c>
      <c r="D111" s="147" t="s">
        <v>202</v>
      </c>
      <c r="E111" s="148" t="s">
        <v>229</v>
      </c>
      <c r="F111" s="149" t="s">
        <v>230</v>
      </c>
      <c r="G111" s="150" t="s">
        <v>205</v>
      </c>
      <c r="H111" s="151">
        <v>20.356000000000002</v>
      </c>
      <c r="I111" s="152"/>
      <c r="J111" s="153">
        <f>ROUND(I111*H111,2)</f>
        <v>0</v>
      </c>
      <c r="K111" s="149" t="s">
        <v>211</v>
      </c>
      <c r="L111" s="31"/>
      <c r="M111" s="154" t="s">
        <v>1</v>
      </c>
      <c r="N111" s="155" t="s">
        <v>46</v>
      </c>
      <c r="O111" s="50"/>
      <c r="P111" s="156">
        <f>O111*H111</f>
        <v>0</v>
      </c>
      <c r="Q111" s="156">
        <v>0</v>
      </c>
      <c r="R111" s="156">
        <f>Q111*H111</f>
        <v>0</v>
      </c>
      <c r="S111" s="156">
        <v>0</v>
      </c>
      <c r="T111" s="157">
        <f>S111*H111</f>
        <v>0</v>
      </c>
      <c r="AR111" s="17" t="s">
        <v>103</v>
      </c>
      <c r="AT111" s="17" t="s">
        <v>202</v>
      </c>
      <c r="AU111" s="17" t="s">
        <v>99</v>
      </c>
      <c r="AY111" s="17" t="s">
        <v>198</v>
      </c>
      <c r="BE111" s="158">
        <f>IF(N111="základní",J111,0)</f>
        <v>0</v>
      </c>
      <c r="BF111" s="158">
        <f>IF(N111="snížená",J111,0)</f>
        <v>0</v>
      </c>
      <c r="BG111" s="158">
        <f>IF(N111="zákl. přenesená",J111,0)</f>
        <v>0</v>
      </c>
      <c r="BH111" s="158">
        <f>IF(N111="sníž. přenesená",J111,0)</f>
        <v>0</v>
      </c>
      <c r="BI111" s="158">
        <f>IF(N111="nulová",J111,0)</f>
        <v>0</v>
      </c>
      <c r="BJ111" s="17" t="s">
        <v>82</v>
      </c>
      <c r="BK111" s="158">
        <f>ROUND(I111*H111,2)</f>
        <v>0</v>
      </c>
      <c r="BL111" s="17" t="s">
        <v>103</v>
      </c>
      <c r="BM111" s="17" t="s">
        <v>231</v>
      </c>
    </row>
    <row r="112" spans="2:65" s="12" customFormat="1" ht="11.25">
      <c r="B112" s="159"/>
      <c r="D112" s="160" t="s">
        <v>207</v>
      </c>
      <c r="E112" s="161" t="s">
        <v>1</v>
      </c>
      <c r="F112" s="162" t="s">
        <v>1262</v>
      </c>
      <c r="H112" s="163">
        <v>20.356000000000002</v>
      </c>
      <c r="I112" s="164"/>
      <c r="L112" s="159"/>
      <c r="M112" s="165"/>
      <c r="N112" s="166"/>
      <c r="O112" s="166"/>
      <c r="P112" s="166"/>
      <c r="Q112" s="166"/>
      <c r="R112" s="166"/>
      <c r="S112" s="166"/>
      <c r="T112" s="167"/>
      <c r="AT112" s="161" t="s">
        <v>207</v>
      </c>
      <c r="AU112" s="161" t="s">
        <v>99</v>
      </c>
      <c r="AV112" s="12" t="s">
        <v>84</v>
      </c>
      <c r="AW112" s="12" t="s">
        <v>36</v>
      </c>
      <c r="AX112" s="12" t="s">
        <v>82</v>
      </c>
      <c r="AY112" s="161" t="s">
        <v>198</v>
      </c>
    </row>
    <row r="113" spans="2:65" s="1" customFormat="1" ht="16.5" customHeight="1">
      <c r="B113" s="146"/>
      <c r="C113" s="147" t="s">
        <v>99</v>
      </c>
      <c r="D113" s="147" t="s">
        <v>202</v>
      </c>
      <c r="E113" s="148" t="s">
        <v>234</v>
      </c>
      <c r="F113" s="149" t="s">
        <v>235</v>
      </c>
      <c r="G113" s="150" t="s">
        <v>236</v>
      </c>
      <c r="H113" s="151">
        <v>37.658999999999999</v>
      </c>
      <c r="I113" s="152"/>
      <c r="J113" s="153">
        <f>ROUND(I113*H113,2)</f>
        <v>0</v>
      </c>
      <c r="K113" s="149" t="s">
        <v>211</v>
      </c>
      <c r="L113" s="31"/>
      <c r="M113" s="154" t="s">
        <v>1</v>
      </c>
      <c r="N113" s="155" t="s">
        <v>46</v>
      </c>
      <c r="O113" s="50"/>
      <c r="P113" s="156">
        <f>O113*H113</f>
        <v>0</v>
      </c>
      <c r="Q113" s="156">
        <v>0</v>
      </c>
      <c r="R113" s="156">
        <f>Q113*H113</f>
        <v>0</v>
      </c>
      <c r="S113" s="156">
        <v>0</v>
      </c>
      <c r="T113" s="157">
        <f>S113*H113</f>
        <v>0</v>
      </c>
      <c r="AR113" s="17" t="s">
        <v>103</v>
      </c>
      <c r="AT113" s="17" t="s">
        <v>202</v>
      </c>
      <c r="AU113" s="17" t="s">
        <v>99</v>
      </c>
      <c r="AY113" s="17" t="s">
        <v>198</v>
      </c>
      <c r="BE113" s="158">
        <f>IF(N113="základní",J113,0)</f>
        <v>0</v>
      </c>
      <c r="BF113" s="158">
        <f>IF(N113="snížená",J113,0)</f>
        <v>0</v>
      </c>
      <c r="BG113" s="158">
        <f>IF(N113="zákl. přenesená",J113,0)</f>
        <v>0</v>
      </c>
      <c r="BH113" s="158">
        <f>IF(N113="sníž. přenesená",J113,0)</f>
        <v>0</v>
      </c>
      <c r="BI113" s="158">
        <f>IF(N113="nulová",J113,0)</f>
        <v>0</v>
      </c>
      <c r="BJ113" s="17" t="s">
        <v>82</v>
      </c>
      <c r="BK113" s="158">
        <f>ROUND(I113*H113,2)</f>
        <v>0</v>
      </c>
      <c r="BL113" s="17" t="s">
        <v>103</v>
      </c>
      <c r="BM113" s="17" t="s">
        <v>237</v>
      </c>
    </row>
    <row r="114" spans="2:65" s="12" customFormat="1" ht="11.25">
      <c r="B114" s="159"/>
      <c r="D114" s="160" t="s">
        <v>207</v>
      </c>
      <c r="E114" s="161" t="s">
        <v>1</v>
      </c>
      <c r="F114" s="162" t="s">
        <v>1263</v>
      </c>
      <c r="H114" s="163">
        <v>37.658999999999999</v>
      </c>
      <c r="I114" s="164"/>
      <c r="L114" s="159"/>
      <c r="M114" s="165"/>
      <c r="N114" s="166"/>
      <c r="O114" s="166"/>
      <c r="P114" s="166"/>
      <c r="Q114" s="166"/>
      <c r="R114" s="166"/>
      <c r="S114" s="166"/>
      <c r="T114" s="167"/>
      <c r="AT114" s="161" t="s">
        <v>207</v>
      </c>
      <c r="AU114" s="161" t="s">
        <v>99</v>
      </c>
      <c r="AV114" s="12" t="s">
        <v>84</v>
      </c>
      <c r="AW114" s="12" t="s">
        <v>36</v>
      </c>
      <c r="AX114" s="12" t="s">
        <v>82</v>
      </c>
      <c r="AY114" s="161" t="s">
        <v>198</v>
      </c>
    </row>
    <row r="115" spans="2:65" s="1" customFormat="1" ht="16.5" customHeight="1">
      <c r="B115" s="146"/>
      <c r="C115" s="147" t="s">
        <v>103</v>
      </c>
      <c r="D115" s="147" t="s">
        <v>202</v>
      </c>
      <c r="E115" s="148" t="s">
        <v>240</v>
      </c>
      <c r="F115" s="149" t="s">
        <v>241</v>
      </c>
      <c r="G115" s="150" t="s">
        <v>242</v>
      </c>
      <c r="H115" s="151">
        <v>63.825000000000003</v>
      </c>
      <c r="I115" s="152"/>
      <c r="J115" s="153">
        <f>ROUND(I115*H115,2)</f>
        <v>0</v>
      </c>
      <c r="K115" s="149" t="s">
        <v>211</v>
      </c>
      <c r="L115" s="31"/>
      <c r="M115" s="154" t="s">
        <v>1</v>
      </c>
      <c r="N115" s="155" t="s">
        <v>46</v>
      </c>
      <c r="O115" s="50"/>
      <c r="P115" s="156">
        <f>O115*H115</f>
        <v>0</v>
      </c>
      <c r="Q115" s="156">
        <v>0</v>
      </c>
      <c r="R115" s="156">
        <f>Q115*H115</f>
        <v>0</v>
      </c>
      <c r="S115" s="156">
        <v>0</v>
      </c>
      <c r="T115" s="157">
        <f>S115*H115</f>
        <v>0</v>
      </c>
      <c r="AR115" s="17" t="s">
        <v>103</v>
      </c>
      <c r="AT115" s="17" t="s">
        <v>202</v>
      </c>
      <c r="AU115" s="17" t="s">
        <v>99</v>
      </c>
      <c r="AY115" s="17" t="s">
        <v>198</v>
      </c>
      <c r="BE115" s="158">
        <f>IF(N115="základní",J115,0)</f>
        <v>0</v>
      </c>
      <c r="BF115" s="158">
        <f>IF(N115="snížená",J115,0)</f>
        <v>0</v>
      </c>
      <c r="BG115" s="158">
        <f>IF(N115="zákl. přenesená",J115,0)</f>
        <v>0</v>
      </c>
      <c r="BH115" s="158">
        <f>IF(N115="sníž. přenesená",J115,0)</f>
        <v>0</v>
      </c>
      <c r="BI115" s="158">
        <f>IF(N115="nulová",J115,0)</f>
        <v>0</v>
      </c>
      <c r="BJ115" s="17" t="s">
        <v>82</v>
      </c>
      <c r="BK115" s="158">
        <f>ROUND(I115*H115,2)</f>
        <v>0</v>
      </c>
      <c r="BL115" s="17" t="s">
        <v>103</v>
      </c>
      <c r="BM115" s="17" t="s">
        <v>243</v>
      </c>
    </row>
    <row r="116" spans="2:65" s="13" customFormat="1" ht="11.25">
      <c r="B116" s="168"/>
      <c r="D116" s="160" t="s">
        <v>207</v>
      </c>
      <c r="E116" s="169" t="s">
        <v>1</v>
      </c>
      <c r="F116" s="170" t="s">
        <v>244</v>
      </c>
      <c r="H116" s="169" t="s">
        <v>1</v>
      </c>
      <c r="I116" s="171"/>
      <c r="L116" s="168"/>
      <c r="M116" s="172"/>
      <c r="N116" s="173"/>
      <c r="O116" s="173"/>
      <c r="P116" s="173"/>
      <c r="Q116" s="173"/>
      <c r="R116" s="173"/>
      <c r="S116" s="173"/>
      <c r="T116" s="174"/>
      <c r="AT116" s="169" t="s">
        <v>207</v>
      </c>
      <c r="AU116" s="169" t="s">
        <v>99</v>
      </c>
      <c r="AV116" s="13" t="s">
        <v>82</v>
      </c>
      <c r="AW116" s="13" t="s">
        <v>36</v>
      </c>
      <c r="AX116" s="13" t="s">
        <v>75</v>
      </c>
      <c r="AY116" s="169" t="s">
        <v>198</v>
      </c>
    </row>
    <row r="117" spans="2:65" s="12" customFormat="1" ht="11.25">
      <c r="B117" s="159"/>
      <c r="D117" s="160" t="s">
        <v>207</v>
      </c>
      <c r="E117" s="161" t="s">
        <v>1</v>
      </c>
      <c r="F117" s="162" t="s">
        <v>1264</v>
      </c>
      <c r="H117" s="163">
        <v>63.825000000000003</v>
      </c>
      <c r="I117" s="164"/>
      <c r="L117" s="159"/>
      <c r="M117" s="165"/>
      <c r="N117" s="166"/>
      <c r="O117" s="166"/>
      <c r="P117" s="166"/>
      <c r="Q117" s="166"/>
      <c r="R117" s="166"/>
      <c r="S117" s="166"/>
      <c r="T117" s="167"/>
      <c r="AT117" s="161" t="s">
        <v>207</v>
      </c>
      <c r="AU117" s="161" t="s">
        <v>99</v>
      </c>
      <c r="AV117" s="12" t="s">
        <v>84</v>
      </c>
      <c r="AW117" s="12" t="s">
        <v>36</v>
      </c>
      <c r="AX117" s="12" t="s">
        <v>82</v>
      </c>
      <c r="AY117" s="161" t="s">
        <v>198</v>
      </c>
    </row>
    <row r="118" spans="2:65" s="11" customFormat="1" ht="20.85" customHeight="1">
      <c r="B118" s="133"/>
      <c r="D118" s="134" t="s">
        <v>74</v>
      </c>
      <c r="E118" s="144" t="s">
        <v>248</v>
      </c>
      <c r="F118" s="144" t="s">
        <v>249</v>
      </c>
      <c r="I118" s="136"/>
      <c r="J118" s="145">
        <f>BK118</f>
        <v>0</v>
      </c>
      <c r="L118" s="133"/>
      <c r="M118" s="138"/>
      <c r="N118" s="139"/>
      <c r="O118" s="139"/>
      <c r="P118" s="140">
        <f>SUM(P119:P131)</f>
        <v>0</v>
      </c>
      <c r="Q118" s="139"/>
      <c r="R118" s="140">
        <f>SUM(R119:R131)</f>
        <v>0</v>
      </c>
      <c r="S118" s="139"/>
      <c r="T118" s="141">
        <f>SUM(T119:T131)</f>
        <v>0</v>
      </c>
      <c r="AR118" s="134" t="s">
        <v>82</v>
      </c>
      <c r="AT118" s="142" t="s">
        <v>74</v>
      </c>
      <c r="AU118" s="142" t="s">
        <v>84</v>
      </c>
      <c r="AY118" s="134" t="s">
        <v>198</v>
      </c>
      <c r="BK118" s="143">
        <f>SUM(BK119:BK131)</f>
        <v>0</v>
      </c>
    </row>
    <row r="119" spans="2:65" s="1" customFormat="1" ht="16.5" customHeight="1">
      <c r="B119" s="146"/>
      <c r="C119" s="147" t="s">
        <v>228</v>
      </c>
      <c r="D119" s="147" t="s">
        <v>202</v>
      </c>
      <c r="E119" s="148" t="s">
        <v>251</v>
      </c>
      <c r="F119" s="149" t="s">
        <v>252</v>
      </c>
      <c r="G119" s="150" t="s">
        <v>205</v>
      </c>
      <c r="H119" s="151">
        <v>20.356000000000002</v>
      </c>
      <c r="I119" s="152"/>
      <c r="J119" s="153">
        <f>ROUND(I119*H119,2)</f>
        <v>0</v>
      </c>
      <c r="K119" s="149" t="s">
        <v>211</v>
      </c>
      <c r="L119" s="31"/>
      <c r="M119" s="154" t="s">
        <v>1</v>
      </c>
      <c r="N119" s="155" t="s">
        <v>46</v>
      </c>
      <c r="O119" s="50"/>
      <c r="P119" s="156">
        <f>O119*H119</f>
        <v>0</v>
      </c>
      <c r="Q119" s="156">
        <v>0</v>
      </c>
      <c r="R119" s="156">
        <f>Q119*H119</f>
        <v>0</v>
      </c>
      <c r="S119" s="156">
        <v>0</v>
      </c>
      <c r="T119" s="157">
        <f>S119*H119</f>
        <v>0</v>
      </c>
      <c r="AR119" s="17" t="s">
        <v>103</v>
      </c>
      <c r="AT119" s="17" t="s">
        <v>202</v>
      </c>
      <c r="AU119" s="17" t="s">
        <v>99</v>
      </c>
      <c r="AY119" s="17" t="s">
        <v>198</v>
      </c>
      <c r="BE119" s="158">
        <f>IF(N119="základní",J119,0)</f>
        <v>0</v>
      </c>
      <c r="BF119" s="158">
        <f>IF(N119="snížená",J119,0)</f>
        <v>0</v>
      </c>
      <c r="BG119" s="158">
        <f>IF(N119="zákl. přenesená",J119,0)</f>
        <v>0</v>
      </c>
      <c r="BH119" s="158">
        <f>IF(N119="sníž. přenesená",J119,0)</f>
        <v>0</v>
      </c>
      <c r="BI119" s="158">
        <f>IF(N119="nulová",J119,0)</f>
        <v>0</v>
      </c>
      <c r="BJ119" s="17" t="s">
        <v>82</v>
      </c>
      <c r="BK119" s="158">
        <f>ROUND(I119*H119,2)</f>
        <v>0</v>
      </c>
      <c r="BL119" s="17" t="s">
        <v>103</v>
      </c>
      <c r="BM119" s="17" t="s">
        <v>253</v>
      </c>
    </row>
    <row r="120" spans="2:65" s="13" customFormat="1" ht="11.25">
      <c r="B120" s="168"/>
      <c r="D120" s="160" t="s">
        <v>207</v>
      </c>
      <c r="E120" s="169" t="s">
        <v>1</v>
      </c>
      <c r="F120" s="170" t="s">
        <v>254</v>
      </c>
      <c r="H120" s="169" t="s">
        <v>1</v>
      </c>
      <c r="I120" s="171"/>
      <c r="L120" s="168"/>
      <c r="M120" s="172"/>
      <c r="N120" s="173"/>
      <c r="O120" s="173"/>
      <c r="P120" s="173"/>
      <c r="Q120" s="173"/>
      <c r="R120" s="173"/>
      <c r="S120" s="173"/>
      <c r="T120" s="174"/>
      <c r="AT120" s="169" t="s">
        <v>207</v>
      </c>
      <c r="AU120" s="169" t="s">
        <v>99</v>
      </c>
      <c r="AV120" s="13" t="s">
        <v>82</v>
      </c>
      <c r="AW120" s="13" t="s">
        <v>36</v>
      </c>
      <c r="AX120" s="13" t="s">
        <v>75</v>
      </c>
      <c r="AY120" s="169" t="s">
        <v>198</v>
      </c>
    </row>
    <row r="121" spans="2:65" s="12" customFormat="1" ht="11.25">
      <c r="B121" s="159"/>
      <c r="D121" s="160" t="s">
        <v>207</v>
      </c>
      <c r="E121" s="161" t="s">
        <v>1</v>
      </c>
      <c r="F121" s="162" t="s">
        <v>1265</v>
      </c>
      <c r="H121" s="163">
        <v>1.208</v>
      </c>
      <c r="I121" s="164"/>
      <c r="L121" s="159"/>
      <c r="M121" s="165"/>
      <c r="N121" s="166"/>
      <c r="O121" s="166"/>
      <c r="P121" s="166"/>
      <c r="Q121" s="166"/>
      <c r="R121" s="166"/>
      <c r="S121" s="166"/>
      <c r="T121" s="167"/>
      <c r="AT121" s="161" t="s">
        <v>207</v>
      </c>
      <c r="AU121" s="161" t="s">
        <v>99</v>
      </c>
      <c r="AV121" s="12" t="s">
        <v>84</v>
      </c>
      <c r="AW121" s="12" t="s">
        <v>36</v>
      </c>
      <c r="AX121" s="12" t="s">
        <v>75</v>
      </c>
      <c r="AY121" s="161" t="s">
        <v>198</v>
      </c>
    </row>
    <row r="122" spans="2:65" s="15" customFormat="1" ht="11.25">
      <c r="B122" s="183"/>
      <c r="D122" s="160" t="s">
        <v>207</v>
      </c>
      <c r="E122" s="184" t="s">
        <v>1</v>
      </c>
      <c r="F122" s="185" t="s">
        <v>258</v>
      </c>
      <c r="H122" s="186">
        <v>1.208</v>
      </c>
      <c r="I122" s="187"/>
      <c r="L122" s="183"/>
      <c r="M122" s="188"/>
      <c r="N122" s="189"/>
      <c r="O122" s="189"/>
      <c r="P122" s="189"/>
      <c r="Q122" s="189"/>
      <c r="R122" s="189"/>
      <c r="S122" s="189"/>
      <c r="T122" s="190"/>
      <c r="AT122" s="184" t="s">
        <v>207</v>
      </c>
      <c r="AU122" s="184" t="s">
        <v>99</v>
      </c>
      <c r="AV122" s="15" t="s">
        <v>99</v>
      </c>
      <c r="AW122" s="15" t="s">
        <v>36</v>
      </c>
      <c r="AX122" s="15" t="s">
        <v>75</v>
      </c>
      <c r="AY122" s="184" t="s">
        <v>198</v>
      </c>
    </row>
    <row r="123" spans="2:65" s="13" customFormat="1" ht="11.25">
      <c r="B123" s="168"/>
      <c r="D123" s="160" t="s">
        <v>207</v>
      </c>
      <c r="E123" s="169" t="s">
        <v>1</v>
      </c>
      <c r="F123" s="170" t="s">
        <v>259</v>
      </c>
      <c r="H123" s="169" t="s">
        <v>1</v>
      </c>
      <c r="I123" s="171"/>
      <c r="L123" s="168"/>
      <c r="M123" s="172"/>
      <c r="N123" s="173"/>
      <c r="O123" s="173"/>
      <c r="P123" s="173"/>
      <c r="Q123" s="173"/>
      <c r="R123" s="173"/>
      <c r="S123" s="173"/>
      <c r="T123" s="174"/>
      <c r="AT123" s="169" t="s">
        <v>207</v>
      </c>
      <c r="AU123" s="169" t="s">
        <v>99</v>
      </c>
      <c r="AV123" s="13" t="s">
        <v>82</v>
      </c>
      <c r="AW123" s="13" t="s">
        <v>36</v>
      </c>
      <c r="AX123" s="13" t="s">
        <v>75</v>
      </c>
      <c r="AY123" s="169" t="s">
        <v>198</v>
      </c>
    </row>
    <row r="124" spans="2:65" s="12" customFormat="1" ht="11.25">
      <c r="B124" s="159"/>
      <c r="D124" s="160" t="s">
        <v>207</v>
      </c>
      <c r="E124" s="161" t="s">
        <v>1</v>
      </c>
      <c r="F124" s="162" t="s">
        <v>1266</v>
      </c>
      <c r="H124" s="163">
        <v>19.148</v>
      </c>
      <c r="I124" s="164"/>
      <c r="L124" s="159"/>
      <c r="M124" s="165"/>
      <c r="N124" s="166"/>
      <c r="O124" s="166"/>
      <c r="P124" s="166"/>
      <c r="Q124" s="166"/>
      <c r="R124" s="166"/>
      <c r="S124" s="166"/>
      <c r="T124" s="167"/>
      <c r="AT124" s="161" t="s">
        <v>207</v>
      </c>
      <c r="AU124" s="161" t="s">
        <v>99</v>
      </c>
      <c r="AV124" s="12" t="s">
        <v>84</v>
      </c>
      <c r="AW124" s="12" t="s">
        <v>36</v>
      </c>
      <c r="AX124" s="12" t="s">
        <v>75</v>
      </c>
      <c r="AY124" s="161" t="s">
        <v>198</v>
      </c>
    </row>
    <row r="125" spans="2:65" s="15" customFormat="1" ht="11.25">
      <c r="B125" s="183"/>
      <c r="D125" s="160" t="s">
        <v>207</v>
      </c>
      <c r="E125" s="184" t="s">
        <v>1</v>
      </c>
      <c r="F125" s="185" t="s">
        <v>258</v>
      </c>
      <c r="H125" s="186">
        <v>19.148</v>
      </c>
      <c r="I125" s="187"/>
      <c r="L125" s="183"/>
      <c r="M125" s="188"/>
      <c r="N125" s="189"/>
      <c r="O125" s="189"/>
      <c r="P125" s="189"/>
      <c r="Q125" s="189"/>
      <c r="R125" s="189"/>
      <c r="S125" s="189"/>
      <c r="T125" s="190"/>
      <c r="AT125" s="184" t="s">
        <v>207</v>
      </c>
      <c r="AU125" s="184" t="s">
        <v>99</v>
      </c>
      <c r="AV125" s="15" t="s">
        <v>99</v>
      </c>
      <c r="AW125" s="15" t="s">
        <v>36</v>
      </c>
      <c r="AX125" s="15" t="s">
        <v>75</v>
      </c>
      <c r="AY125" s="184" t="s">
        <v>198</v>
      </c>
    </row>
    <row r="126" spans="2:65" s="14" customFormat="1" ht="11.25">
      <c r="B126" s="175"/>
      <c r="D126" s="160" t="s">
        <v>207</v>
      </c>
      <c r="E126" s="176" t="s">
        <v>1</v>
      </c>
      <c r="F126" s="177" t="s">
        <v>227</v>
      </c>
      <c r="H126" s="178">
        <v>20.356000000000002</v>
      </c>
      <c r="I126" s="179"/>
      <c r="L126" s="175"/>
      <c r="M126" s="180"/>
      <c r="N126" s="181"/>
      <c r="O126" s="181"/>
      <c r="P126" s="181"/>
      <c r="Q126" s="181"/>
      <c r="R126" s="181"/>
      <c r="S126" s="181"/>
      <c r="T126" s="182"/>
      <c r="AT126" s="176" t="s">
        <v>207</v>
      </c>
      <c r="AU126" s="176" t="s">
        <v>99</v>
      </c>
      <c r="AV126" s="14" t="s">
        <v>103</v>
      </c>
      <c r="AW126" s="14" t="s">
        <v>36</v>
      </c>
      <c r="AX126" s="14" t="s">
        <v>82</v>
      </c>
      <c r="AY126" s="176" t="s">
        <v>198</v>
      </c>
    </row>
    <row r="127" spans="2:65" s="1" customFormat="1" ht="16.5" customHeight="1">
      <c r="B127" s="146"/>
      <c r="C127" s="147" t="s">
        <v>233</v>
      </c>
      <c r="D127" s="147" t="s">
        <v>202</v>
      </c>
      <c r="E127" s="148" t="s">
        <v>264</v>
      </c>
      <c r="F127" s="149" t="s">
        <v>265</v>
      </c>
      <c r="G127" s="150" t="s">
        <v>205</v>
      </c>
      <c r="H127" s="151">
        <v>20.356000000000002</v>
      </c>
      <c r="I127" s="152"/>
      <c r="J127" s="153">
        <f>ROUND(I127*H127,2)</f>
        <v>0</v>
      </c>
      <c r="K127" s="149" t="s">
        <v>211</v>
      </c>
      <c r="L127" s="31"/>
      <c r="M127" s="154" t="s">
        <v>1</v>
      </c>
      <c r="N127" s="155" t="s">
        <v>46</v>
      </c>
      <c r="O127" s="50"/>
      <c r="P127" s="156">
        <f>O127*H127</f>
        <v>0</v>
      </c>
      <c r="Q127" s="156">
        <v>0</v>
      </c>
      <c r="R127" s="156">
        <f>Q127*H127</f>
        <v>0</v>
      </c>
      <c r="S127" s="156">
        <v>0</v>
      </c>
      <c r="T127" s="157">
        <f>S127*H127</f>
        <v>0</v>
      </c>
      <c r="AR127" s="17" t="s">
        <v>103</v>
      </c>
      <c r="AT127" s="17" t="s">
        <v>202</v>
      </c>
      <c r="AU127" s="17" t="s">
        <v>99</v>
      </c>
      <c r="AY127" s="17" t="s">
        <v>198</v>
      </c>
      <c r="BE127" s="158">
        <f>IF(N127="základní",J127,0)</f>
        <v>0</v>
      </c>
      <c r="BF127" s="158">
        <f>IF(N127="snížená",J127,0)</f>
        <v>0</v>
      </c>
      <c r="BG127" s="158">
        <f>IF(N127="zákl. přenesená",J127,0)</f>
        <v>0</v>
      </c>
      <c r="BH127" s="158">
        <f>IF(N127="sníž. přenesená",J127,0)</f>
        <v>0</v>
      </c>
      <c r="BI127" s="158">
        <f>IF(N127="nulová",J127,0)</f>
        <v>0</v>
      </c>
      <c r="BJ127" s="17" t="s">
        <v>82</v>
      </c>
      <c r="BK127" s="158">
        <f>ROUND(I127*H127,2)</f>
        <v>0</v>
      </c>
      <c r="BL127" s="17" t="s">
        <v>103</v>
      </c>
      <c r="BM127" s="17" t="s">
        <v>266</v>
      </c>
    </row>
    <row r="128" spans="2:65" s="12" customFormat="1" ht="11.25">
      <c r="B128" s="159"/>
      <c r="D128" s="160" t="s">
        <v>207</v>
      </c>
      <c r="E128" s="161" t="s">
        <v>1</v>
      </c>
      <c r="F128" s="162" t="s">
        <v>1267</v>
      </c>
      <c r="H128" s="163">
        <v>20.356000000000002</v>
      </c>
      <c r="I128" s="164"/>
      <c r="L128" s="159"/>
      <c r="M128" s="165"/>
      <c r="N128" s="166"/>
      <c r="O128" s="166"/>
      <c r="P128" s="166"/>
      <c r="Q128" s="166"/>
      <c r="R128" s="166"/>
      <c r="S128" s="166"/>
      <c r="T128" s="167"/>
      <c r="AT128" s="161" t="s">
        <v>207</v>
      </c>
      <c r="AU128" s="161" t="s">
        <v>99</v>
      </c>
      <c r="AV128" s="12" t="s">
        <v>84</v>
      </c>
      <c r="AW128" s="12" t="s">
        <v>36</v>
      </c>
      <c r="AX128" s="12" t="s">
        <v>82</v>
      </c>
      <c r="AY128" s="161" t="s">
        <v>198</v>
      </c>
    </row>
    <row r="129" spans="2:65" s="1" customFormat="1" ht="16.5" customHeight="1">
      <c r="B129" s="146"/>
      <c r="C129" s="147" t="s">
        <v>239</v>
      </c>
      <c r="D129" s="147" t="s">
        <v>202</v>
      </c>
      <c r="E129" s="148" t="s">
        <v>269</v>
      </c>
      <c r="F129" s="149" t="s">
        <v>270</v>
      </c>
      <c r="G129" s="150" t="s">
        <v>205</v>
      </c>
      <c r="H129" s="151">
        <v>3.0529999999999999</v>
      </c>
      <c r="I129" s="152"/>
      <c r="J129" s="153">
        <f>ROUND(I129*H129,2)</f>
        <v>0</v>
      </c>
      <c r="K129" s="149" t="s">
        <v>211</v>
      </c>
      <c r="L129" s="31"/>
      <c r="M129" s="154" t="s">
        <v>1</v>
      </c>
      <c r="N129" s="155" t="s">
        <v>46</v>
      </c>
      <c r="O129" s="50"/>
      <c r="P129" s="156">
        <f>O129*H129</f>
        <v>0</v>
      </c>
      <c r="Q129" s="156">
        <v>0</v>
      </c>
      <c r="R129" s="156">
        <f>Q129*H129</f>
        <v>0</v>
      </c>
      <c r="S129" s="156">
        <v>0</v>
      </c>
      <c r="T129" s="157">
        <f>S129*H129</f>
        <v>0</v>
      </c>
      <c r="AR129" s="17" t="s">
        <v>103</v>
      </c>
      <c r="AT129" s="17" t="s">
        <v>202</v>
      </c>
      <c r="AU129" s="17" t="s">
        <v>99</v>
      </c>
      <c r="AY129" s="17" t="s">
        <v>198</v>
      </c>
      <c r="BE129" s="158">
        <f>IF(N129="základní",J129,0)</f>
        <v>0</v>
      </c>
      <c r="BF129" s="158">
        <f>IF(N129="snížená",J129,0)</f>
        <v>0</v>
      </c>
      <c r="BG129" s="158">
        <f>IF(N129="zákl. přenesená",J129,0)</f>
        <v>0</v>
      </c>
      <c r="BH129" s="158">
        <f>IF(N129="sníž. přenesená",J129,0)</f>
        <v>0</v>
      </c>
      <c r="BI129" s="158">
        <f>IF(N129="nulová",J129,0)</f>
        <v>0</v>
      </c>
      <c r="BJ129" s="17" t="s">
        <v>82</v>
      </c>
      <c r="BK129" s="158">
        <f>ROUND(I129*H129,2)</f>
        <v>0</v>
      </c>
      <c r="BL129" s="17" t="s">
        <v>103</v>
      </c>
      <c r="BM129" s="17" t="s">
        <v>271</v>
      </c>
    </row>
    <row r="130" spans="2:65" s="13" customFormat="1" ht="11.25">
      <c r="B130" s="168"/>
      <c r="D130" s="160" t="s">
        <v>207</v>
      </c>
      <c r="E130" s="169" t="s">
        <v>1</v>
      </c>
      <c r="F130" s="170" t="s">
        <v>272</v>
      </c>
      <c r="H130" s="169" t="s">
        <v>1</v>
      </c>
      <c r="I130" s="171"/>
      <c r="L130" s="168"/>
      <c r="M130" s="172"/>
      <c r="N130" s="173"/>
      <c r="O130" s="173"/>
      <c r="P130" s="173"/>
      <c r="Q130" s="173"/>
      <c r="R130" s="173"/>
      <c r="S130" s="173"/>
      <c r="T130" s="174"/>
      <c r="AT130" s="169" t="s">
        <v>207</v>
      </c>
      <c r="AU130" s="169" t="s">
        <v>99</v>
      </c>
      <c r="AV130" s="13" t="s">
        <v>82</v>
      </c>
      <c r="AW130" s="13" t="s">
        <v>36</v>
      </c>
      <c r="AX130" s="13" t="s">
        <v>75</v>
      </c>
      <c r="AY130" s="169" t="s">
        <v>198</v>
      </c>
    </row>
    <row r="131" spans="2:65" s="12" customFormat="1" ht="11.25">
      <c r="B131" s="159"/>
      <c r="D131" s="160" t="s">
        <v>207</v>
      </c>
      <c r="E131" s="161" t="s">
        <v>1</v>
      </c>
      <c r="F131" s="162" t="s">
        <v>1268</v>
      </c>
      <c r="H131" s="163">
        <v>3.0529999999999999</v>
      </c>
      <c r="I131" s="164"/>
      <c r="L131" s="159"/>
      <c r="M131" s="165"/>
      <c r="N131" s="166"/>
      <c r="O131" s="166"/>
      <c r="P131" s="166"/>
      <c r="Q131" s="166"/>
      <c r="R131" s="166"/>
      <c r="S131" s="166"/>
      <c r="T131" s="167"/>
      <c r="AT131" s="161" t="s">
        <v>207</v>
      </c>
      <c r="AU131" s="161" t="s">
        <v>99</v>
      </c>
      <c r="AV131" s="12" t="s">
        <v>84</v>
      </c>
      <c r="AW131" s="12" t="s">
        <v>36</v>
      </c>
      <c r="AX131" s="12" t="s">
        <v>82</v>
      </c>
      <c r="AY131" s="161" t="s">
        <v>198</v>
      </c>
    </row>
    <row r="132" spans="2:65" s="11" customFormat="1" ht="20.85" customHeight="1">
      <c r="B132" s="133"/>
      <c r="D132" s="134" t="s">
        <v>74</v>
      </c>
      <c r="E132" s="144" t="s">
        <v>1269</v>
      </c>
      <c r="F132" s="144" t="s">
        <v>1270</v>
      </c>
      <c r="I132" s="136"/>
      <c r="J132" s="145">
        <f>BK132</f>
        <v>0</v>
      </c>
      <c r="L132" s="133"/>
      <c r="M132" s="138"/>
      <c r="N132" s="139"/>
      <c r="O132" s="139"/>
      <c r="P132" s="140">
        <f>SUM(P133:P149)</f>
        <v>0</v>
      </c>
      <c r="Q132" s="139"/>
      <c r="R132" s="140">
        <f>SUM(R133:R149)</f>
        <v>0.82628000000000001</v>
      </c>
      <c r="S132" s="139"/>
      <c r="T132" s="141">
        <f>SUM(T133:T149)</f>
        <v>0</v>
      </c>
      <c r="AR132" s="134" t="s">
        <v>82</v>
      </c>
      <c r="AT132" s="142" t="s">
        <v>74</v>
      </c>
      <c r="AU132" s="142" t="s">
        <v>84</v>
      </c>
      <c r="AY132" s="134" t="s">
        <v>198</v>
      </c>
      <c r="BK132" s="143">
        <f>SUM(BK133:BK149)</f>
        <v>0</v>
      </c>
    </row>
    <row r="133" spans="2:65" s="1" customFormat="1" ht="16.5" customHeight="1">
      <c r="B133" s="146"/>
      <c r="C133" s="147" t="s">
        <v>250</v>
      </c>
      <c r="D133" s="147" t="s">
        <v>202</v>
      </c>
      <c r="E133" s="148" t="s">
        <v>1271</v>
      </c>
      <c r="F133" s="149" t="s">
        <v>1272</v>
      </c>
      <c r="G133" s="150" t="s">
        <v>486</v>
      </c>
      <c r="H133" s="151">
        <v>2</v>
      </c>
      <c r="I133" s="152"/>
      <c r="J133" s="153">
        <f>ROUND(I133*H133,2)</f>
        <v>0</v>
      </c>
      <c r="K133" s="149" t="s">
        <v>211</v>
      </c>
      <c r="L133" s="31"/>
      <c r="M133" s="154" t="s">
        <v>1</v>
      </c>
      <c r="N133" s="155" t="s">
        <v>46</v>
      </c>
      <c r="O133" s="50"/>
      <c r="P133" s="156">
        <f>O133*H133</f>
        <v>0</v>
      </c>
      <c r="Q133" s="156">
        <v>0</v>
      </c>
      <c r="R133" s="156">
        <f>Q133*H133</f>
        <v>0</v>
      </c>
      <c r="S133" s="156">
        <v>0</v>
      </c>
      <c r="T133" s="157">
        <f>S133*H133</f>
        <v>0</v>
      </c>
      <c r="AR133" s="17" t="s">
        <v>103</v>
      </c>
      <c r="AT133" s="17" t="s">
        <v>202</v>
      </c>
      <c r="AU133" s="17" t="s">
        <v>99</v>
      </c>
      <c r="AY133" s="17" t="s">
        <v>198</v>
      </c>
      <c r="BE133" s="158">
        <f>IF(N133="základní",J133,0)</f>
        <v>0</v>
      </c>
      <c r="BF133" s="158">
        <f>IF(N133="snížená",J133,0)</f>
        <v>0</v>
      </c>
      <c r="BG133" s="158">
        <f>IF(N133="zákl. přenesená",J133,0)</f>
        <v>0</v>
      </c>
      <c r="BH133" s="158">
        <f>IF(N133="sníž. přenesená",J133,0)</f>
        <v>0</v>
      </c>
      <c r="BI133" s="158">
        <f>IF(N133="nulová",J133,0)</f>
        <v>0</v>
      </c>
      <c r="BJ133" s="17" t="s">
        <v>82</v>
      </c>
      <c r="BK133" s="158">
        <f>ROUND(I133*H133,2)</f>
        <v>0</v>
      </c>
      <c r="BL133" s="17" t="s">
        <v>103</v>
      </c>
      <c r="BM133" s="17" t="s">
        <v>1273</v>
      </c>
    </row>
    <row r="134" spans="2:65" s="12" customFormat="1" ht="11.25">
      <c r="B134" s="159"/>
      <c r="D134" s="160" t="s">
        <v>207</v>
      </c>
      <c r="E134" s="161" t="s">
        <v>1</v>
      </c>
      <c r="F134" s="162" t="s">
        <v>1274</v>
      </c>
      <c r="H134" s="163">
        <v>2</v>
      </c>
      <c r="I134" s="164"/>
      <c r="L134" s="159"/>
      <c r="M134" s="165"/>
      <c r="N134" s="166"/>
      <c r="O134" s="166"/>
      <c r="P134" s="166"/>
      <c r="Q134" s="166"/>
      <c r="R134" s="166"/>
      <c r="S134" s="166"/>
      <c r="T134" s="167"/>
      <c r="AT134" s="161" t="s">
        <v>207</v>
      </c>
      <c r="AU134" s="161" t="s">
        <v>99</v>
      </c>
      <c r="AV134" s="12" t="s">
        <v>84</v>
      </c>
      <c r="AW134" s="12" t="s">
        <v>36</v>
      </c>
      <c r="AX134" s="12" t="s">
        <v>82</v>
      </c>
      <c r="AY134" s="161" t="s">
        <v>198</v>
      </c>
    </row>
    <row r="135" spans="2:65" s="1" customFormat="1" ht="16.5" customHeight="1">
      <c r="B135" s="146"/>
      <c r="C135" s="147" t="s">
        <v>263</v>
      </c>
      <c r="D135" s="147" t="s">
        <v>202</v>
      </c>
      <c r="E135" s="148" t="s">
        <v>1275</v>
      </c>
      <c r="F135" s="149" t="s">
        <v>1276</v>
      </c>
      <c r="G135" s="150" t="s">
        <v>486</v>
      </c>
      <c r="H135" s="151">
        <v>2</v>
      </c>
      <c r="I135" s="152"/>
      <c r="J135" s="153">
        <f>ROUND(I135*H135,2)</f>
        <v>0</v>
      </c>
      <c r="K135" s="149" t="s">
        <v>211</v>
      </c>
      <c r="L135" s="31"/>
      <c r="M135" s="154" t="s">
        <v>1</v>
      </c>
      <c r="N135" s="155" t="s">
        <v>46</v>
      </c>
      <c r="O135" s="50"/>
      <c r="P135" s="156">
        <f>O135*H135</f>
        <v>0</v>
      </c>
      <c r="Q135" s="156">
        <v>0</v>
      </c>
      <c r="R135" s="156">
        <f>Q135*H135</f>
        <v>0</v>
      </c>
      <c r="S135" s="156">
        <v>0</v>
      </c>
      <c r="T135" s="157">
        <f>S135*H135</f>
        <v>0</v>
      </c>
      <c r="AR135" s="17" t="s">
        <v>103</v>
      </c>
      <c r="AT135" s="17" t="s">
        <v>202</v>
      </c>
      <c r="AU135" s="17" t="s">
        <v>99</v>
      </c>
      <c r="AY135" s="17" t="s">
        <v>198</v>
      </c>
      <c r="BE135" s="158">
        <f>IF(N135="základní",J135,0)</f>
        <v>0</v>
      </c>
      <c r="BF135" s="158">
        <f>IF(N135="snížená",J135,0)</f>
        <v>0</v>
      </c>
      <c r="BG135" s="158">
        <f>IF(N135="zákl. přenesená",J135,0)</f>
        <v>0</v>
      </c>
      <c r="BH135" s="158">
        <f>IF(N135="sníž. přenesená",J135,0)</f>
        <v>0</v>
      </c>
      <c r="BI135" s="158">
        <f>IF(N135="nulová",J135,0)</f>
        <v>0</v>
      </c>
      <c r="BJ135" s="17" t="s">
        <v>82</v>
      </c>
      <c r="BK135" s="158">
        <f>ROUND(I135*H135,2)</f>
        <v>0</v>
      </c>
      <c r="BL135" s="17" t="s">
        <v>103</v>
      </c>
      <c r="BM135" s="17" t="s">
        <v>1277</v>
      </c>
    </row>
    <row r="136" spans="2:65" s="12" customFormat="1" ht="11.25">
      <c r="B136" s="159"/>
      <c r="D136" s="160" t="s">
        <v>207</v>
      </c>
      <c r="E136" s="161" t="s">
        <v>1</v>
      </c>
      <c r="F136" s="162" t="s">
        <v>1274</v>
      </c>
      <c r="H136" s="163">
        <v>2</v>
      </c>
      <c r="I136" s="164"/>
      <c r="L136" s="159"/>
      <c r="M136" s="165"/>
      <c r="N136" s="166"/>
      <c r="O136" s="166"/>
      <c r="P136" s="166"/>
      <c r="Q136" s="166"/>
      <c r="R136" s="166"/>
      <c r="S136" s="166"/>
      <c r="T136" s="167"/>
      <c r="AT136" s="161" t="s">
        <v>207</v>
      </c>
      <c r="AU136" s="161" t="s">
        <v>99</v>
      </c>
      <c r="AV136" s="12" t="s">
        <v>84</v>
      </c>
      <c r="AW136" s="12" t="s">
        <v>36</v>
      </c>
      <c r="AX136" s="12" t="s">
        <v>82</v>
      </c>
      <c r="AY136" s="161" t="s">
        <v>198</v>
      </c>
    </row>
    <row r="137" spans="2:65" s="1" customFormat="1" ht="22.5" customHeight="1">
      <c r="B137" s="146"/>
      <c r="C137" s="191" t="s">
        <v>268</v>
      </c>
      <c r="D137" s="191" t="s">
        <v>329</v>
      </c>
      <c r="E137" s="192" t="s">
        <v>1278</v>
      </c>
      <c r="F137" s="193" t="s">
        <v>1279</v>
      </c>
      <c r="G137" s="194" t="s">
        <v>486</v>
      </c>
      <c r="H137" s="195">
        <v>2</v>
      </c>
      <c r="I137" s="196"/>
      <c r="J137" s="197">
        <f>ROUND(I137*H137,2)</f>
        <v>0</v>
      </c>
      <c r="K137" s="193" t="s">
        <v>1</v>
      </c>
      <c r="L137" s="198"/>
      <c r="M137" s="199" t="s">
        <v>1</v>
      </c>
      <c r="N137" s="200" t="s">
        <v>46</v>
      </c>
      <c r="O137" s="50"/>
      <c r="P137" s="156">
        <f>O137*H137</f>
        <v>0</v>
      </c>
      <c r="Q137" s="156">
        <v>6.3E-2</v>
      </c>
      <c r="R137" s="156">
        <f>Q137*H137</f>
        <v>0.126</v>
      </c>
      <c r="S137" s="156">
        <v>0</v>
      </c>
      <c r="T137" s="157">
        <f>S137*H137</f>
        <v>0</v>
      </c>
      <c r="AR137" s="17" t="s">
        <v>250</v>
      </c>
      <c r="AT137" s="17" t="s">
        <v>329</v>
      </c>
      <c r="AU137" s="17" t="s">
        <v>99</v>
      </c>
      <c r="AY137" s="17" t="s">
        <v>198</v>
      </c>
      <c r="BE137" s="158">
        <f>IF(N137="základní",J137,0)</f>
        <v>0</v>
      </c>
      <c r="BF137" s="158">
        <f>IF(N137="snížená",J137,0)</f>
        <v>0</v>
      </c>
      <c r="BG137" s="158">
        <f>IF(N137="zákl. přenesená",J137,0)</f>
        <v>0</v>
      </c>
      <c r="BH137" s="158">
        <f>IF(N137="sníž. přenesená",J137,0)</f>
        <v>0</v>
      </c>
      <c r="BI137" s="158">
        <f>IF(N137="nulová",J137,0)</f>
        <v>0</v>
      </c>
      <c r="BJ137" s="17" t="s">
        <v>82</v>
      </c>
      <c r="BK137" s="158">
        <f>ROUND(I137*H137,2)</f>
        <v>0</v>
      </c>
      <c r="BL137" s="17" t="s">
        <v>103</v>
      </c>
      <c r="BM137" s="17" t="s">
        <v>1280</v>
      </c>
    </row>
    <row r="138" spans="2:65" s="1" customFormat="1" ht="16.5" customHeight="1">
      <c r="B138" s="146"/>
      <c r="C138" s="147" t="s">
        <v>276</v>
      </c>
      <c r="D138" s="147" t="s">
        <v>202</v>
      </c>
      <c r="E138" s="148" t="s">
        <v>1281</v>
      </c>
      <c r="F138" s="149" t="s">
        <v>1282</v>
      </c>
      <c r="G138" s="150" t="s">
        <v>486</v>
      </c>
      <c r="H138" s="151">
        <v>2</v>
      </c>
      <c r="I138" s="152"/>
      <c r="J138" s="153">
        <f>ROUND(I138*H138,2)</f>
        <v>0</v>
      </c>
      <c r="K138" s="149" t="s">
        <v>211</v>
      </c>
      <c r="L138" s="31"/>
      <c r="M138" s="154" t="s">
        <v>1</v>
      </c>
      <c r="N138" s="155" t="s">
        <v>46</v>
      </c>
      <c r="O138" s="50"/>
      <c r="P138" s="156">
        <f>O138*H138</f>
        <v>0</v>
      </c>
      <c r="Q138" s="156">
        <v>6.0000000000000002E-5</v>
      </c>
      <c r="R138" s="156">
        <f>Q138*H138</f>
        <v>1.2E-4</v>
      </c>
      <c r="S138" s="156">
        <v>0</v>
      </c>
      <c r="T138" s="157">
        <f>S138*H138</f>
        <v>0</v>
      </c>
      <c r="AR138" s="17" t="s">
        <v>103</v>
      </c>
      <c r="AT138" s="17" t="s">
        <v>202</v>
      </c>
      <c r="AU138" s="17" t="s">
        <v>99</v>
      </c>
      <c r="AY138" s="17" t="s">
        <v>198</v>
      </c>
      <c r="BE138" s="158">
        <f>IF(N138="základní",J138,0)</f>
        <v>0</v>
      </c>
      <c r="BF138" s="158">
        <f>IF(N138="snížená",J138,0)</f>
        <v>0</v>
      </c>
      <c r="BG138" s="158">
        <f>IF(N138="zákl. přenesená",J138,0)</f>
        <v>0</v>
      </c>
      <c r="BH138" s="158">
        <f>IF(N138="sníž. přenesená",J138,0)</f>
        <v>0</v>
      </c>
      <c r="BI138" s="158">
        <f>IF(N138="nulová",J138,0)</f>
        <v>0</v>
      </c>
      <c r="BJ138" s="17" t="s">
        <v>82</v>
      </c>
      <c r="BK138" s="158">
        <f>ROUND(I138*H138,2)</f>
        <v>0</v>
      </c>
      <c r="BL138" s="17" t="s">
        <v>103</v>
      </c>
      <c r="BM138" s="17" t="s">
        <v>1283</v>
      </c>
    </row>
    <row r="139" spans="2:65" s="12" customFormat="1" ht="11.25">
      <c r="B139" s="159"/>
      <c r="D139" s="160" t="s">
        <v>207</v>
      </c>
      <c r="E139" s="161" t="s">
        <v>1</v>
      </c>
      <c r="F139" s="162" t="s">
        <v>1274</v>
      </c>
      <c r="H139" s="163">
        <v>2</v>
      </c>
      <c r="I139" s="164"/>
      <c r="L139" s="159"/>
      <c r="M139" s="165"/>
      <c r="N139" s="166"/>
      <c r="O139" s="166"/>
      <c r="P139" s="166"/>
      <c r="Q139" s="166"/>
      <c r="R139" s="166"/>
      <c r="S139" s="166"/>
      <c r="T139" s="167"/>
      <c r="AT139" s="161" t="s">
        <v>207</v>
      </c>
      <c r="AU139" s="161" t="s">
        <v>99</v>
      </c>
      <c r="AV139" s="12" t="s">
        <v>84</v>
      </c>
      <c r="AW139" s="12" t="s">
        <v>36</v>
      </c>
      <c r="AX139" s="12" t="s">
        <v>82</v>
      </c>
      <c r="AY139" s="161" t="s">
        <v>198</v>
      </c>
    </row>
    <row r="140" spans="2:65" s="1" customFormat="1" ht="16.5" customHeight="1">
      <c r="B140" s="146"/>
      <c r="C140" s="191" t="s">
        <v>281</v>
      </c>
      <c r="D140" s="191" t="s">
        <v>329</v>
      </c>
      <c r="E140" s="192" t="s">
        <v>1284</v>
      </c>
      <c r="F140" s="193" t="s">
        <v>1285</v>
      </c>
      <c r="G140" s="194" t="s">
        <v>486</v>
      </c>
      <c r="H140" s="195">
        <v>6</v>
      </c>
      <c r="I140" s="196"/>
      <c r="J140" s="197">
        <f>ROUND(I140*H140,2)</f>
        <v>0</v>
      </c>
      <c r="K140" s="193" t="s">
        <v>1</v>
      </c>
      <c r="L140" s="198"/>
      <c r="M140" s="199" t="s">
        <v>1</v>
      </c>
      <c r="N140" s="200" t="s">
        <v>46</v>
      </c>
      <c r="O140" s="50"/>
      <c r="P140" s="156">
        <f>O140*H140</f>
        <v>0</v>
      </c>
      <c r="Q140" s="156">
        <v>3.7999999999999999E-2</v>
      </c>
      <c r="R140" s="156">
        <f>Q140*H140</f>
        <v>0.22799999999999998</v>
      </c>
      <c r="S140" s="156">
        <v>0</v>
      </c>
      <c r="T140" s="157">
        <f>S140*H140</f>
        <v>0</v>
      </c>
      <c r="AR140" s="17" t="s">
        <v>250</v>
      </c>
      <c r="AT140" s="17" t="s">
        <v>329</v>
      </c>
      <c r="AU140" s="17" t="s">
        <v>99</v>
      </c>
      <c r="AY140" s="17" t="s">
        <v>198</v>
      </c>
      <c r="BE140" s="158">
        <f>IF(N140="základní",J140,0)</f>
        <v>0</v>
      </c>
      <c r="BF140" s="158">
        <f>IF(N140="snížená",J140,0)</f>
        <v>0</v>
      </c>
      <c r="BG140" s="158">
        <f>IF(N140="zákl. přenesená",J140,0)</f>
        <v>0</v>
      </c>
      <c r="BH140" s="158">
        <f>IF(N140="sníž. přenesená",J140,0)</f>
        <v>0</v>
      </c>
      <c r="BI140" s="158">
        <f>IF(N140="nulová",J140,0)</f>
        <v>0</v>
      </c>
      <c r="BJ140" s="17" t="s">
        <v>82</v>
      </c>
      <c r="BK140" s="158">
        <f>ROUND(I140*H140,2)</f>
        <v>0</v>
      </c>
      <c r="BL140" s="17" t="s">
        <v>103</v>
      </c>
      <c r="BM140" s="17" t="s">
        <v>1286</v>
      </c>
    </row>
    <row r="141" spans="2:65" s="12" customFormat="1" ht="11.25">
      <c r="B141" s="159"/>
      <c r="D141" s="160" t="s">
        <v>207</v>
      </c>
      <c r="E141" s="161" t="s">
        <v>1</v>
      </c>
      <c r="F141" s="162" t="s">
        <v>1287</v>
      </c>
      <c r="H141" s="163">
        <v>6</v>
      </c>
      <c r="I141" s="164"/>
      <c r="L141" s="159"/>
      <c r="M141" s="165"/>
      <c r="N141" s="166"/>
      <c r="O141" s="166"/>
      <c r="P141" s="166"/>
      <c r="Q141" s="166"/>
      <c r="R141" s="166"/>
      <c r="S141" s="166"/>
      <c r="T141" s="167"/>
      <c r="AT141" s="161" t="s">
        <v>207</v>
      </c>
      <c r="AU141" s="161" t="s">
        <v>99</v>
      </c>
      <c r="AV141" s="12" t="s">
        <v>84</v>
      </c>
      <c r="AW141" s="12" t="s">
        <v>36</v>
      </c>
      <c r="AX141" s="12" t="s">
        <v>82</v>
      </c>
      <c r="AY141" s="161" t="s">
        <v>198</v>
      </c>
    </row>
    <row r="142" spans="2:65" s="1" customFormat="1" ht="16.5" customHeight="1">
      <c r="B142" s="146"/>
      <c r="C142" s="191" t="s">
        <v>286</v>
      </c>
      <c r="D142" s="191" t="s">
        <v>329</v>
      </c>
      <c r="E142" s="192" t="s">
        <v>1288</v>
      </c>
      <c r="F142" s="193" t="s">
        <v>1289</v>
      </c>
      <c r="G142" s="194" t="s">
        <v>486</v>
      </c>
      <c r="H142" s="195">
        <v>6</v>
      </c>
      <c r="I142" s="196"/>
      <c r="J142" s="197">
        <f>ROUND(I142*H142,2)</f>
        <v>0</v>
      </c>
      <c r="K142" s="193" t="s">
        <v>1</v>
      </c>
      <c r="L142" s="198"/>
      <c r="M142" s="199" t="s">
        <v>1</v>
      </c>
      <c r="N142" s="200" t="s">
        <v>46</v>
      </c>
      <c r="O142" s="50"/>
      <c r="P142" s="156">
        <f>O142*H142</f>
        <v>0</v>
      </c>
      <c r="Q142" s="156">
        <v>3.7999999999999999E-2</v>
      </c>
      <c r="R142" s="156">
        <f>Q142*H142</f>
        <v>0.22799999999999998</v>
      </c>
      <c r="S142" s="156">
        <v>0</v>
      </c>
      <c r="T142" s="157">
        <f>S142*H142</f>
        <v>0</v>
      </c>
      <c r="AR142" s="17" t="s">
        <v>250</v>
      </c>
      <c r="AT142" s="17" t="s">
        <v>329</v>
      </c>
      <c r="AU142" s="17" t="s">
        <v>99</v>
      </c>
      <c r="AY142" s="17" t="s">
        <v>198</v>
      </c>
      <c r="BE142" s="158">
        <f>IF(N142="základní",J142,0)</f>
        <v>0</v>
      </c>
      <c r="BF142" s="158">
        <f>IF(N142="snížená",J142,0)</f>
        <v>0</v>
      </c>
      <c r="BG142" s="158">
        <f>IF(N142="zákl. přenesená",J142,0)</f>
        <v>0</v>
      </c>
      <c r="BH142" s="158">
        <f>IF(N142="sníž. přenesená",J142,0)</f>
        <v>0</v>
      </c>
      <c r="BI142" s="158">
        <f>IF(N142="nulová",J142,0)</f>
        <v>0</v>
      </c>
      <c r="BJ142" s="17" t="s">
        <v>82</v>
      </c>
      <c r="BK142" s="158">
        <f>ROUND(I142*H142,2)</f>
        <v>0</v>
      </c>
      <c r="BL142" s="17" t="s">
        <v>103</v>
      </c>
      <c r="BM142" s="17" t="s">
        <v>1290</v>
      </c>
    </row>
    <row r="143" spans="2:65" s="1" customFormat="1" ht="16.5" customHeight="1">
      <c r="B143" s="146"/>
      <c r="C143" s="191" t="s">
        <v>291</v>
      </c>
      <c r="D143" s="191" t="s">
        <v>329</v>
      </c>
      <c r="E143" s="192" t="s">
        <v>1291</v>
      </c>
      <c r="F143" s="193" t="s">
        <v>1292</v>
      </c>
      <c r="G143" s="194" t="s">
        <v>486</v>
      </c>
      <c r="H143" s="195">
        <v>6</v>
      </c>
      <c r="I143" s="196"/>
      <c r="J143" s="197">
        <f>ROUND(I143*H143,2)</f>
        <v>0</v>
      </c>
      <c r="K143" s="193" t="s">
        <v>1</v>
      </c>
      <c r="L143" s="198"/>
      <c r="M143" s="199" t="s">
        <v>1</v>
      </c>
      <c r="N143" s="200" t="s">
        <v>46</v>
      </c>
      <c r="O143" s="50"/>
      <c r="P143" s="156">
        <f>O143*H143</f>
        <v>0</v>
      </c>
      <c r="Q143" s="156">
        <v>3.7999999999999999E-2</v>
      </c>
      <c r="R143" s="156">
        <f>Q143*H143</f>
        <v>0.22799999999999998</v>
      </c>
      <c r="S143" s="156">
        <v>0</v>
      </c>
      <c r="T143" s="157">
        <f>S143*H143</f>
        <v>0</v>
      </c>
      <c r="AR143" s="17" t="s">
        <v>250</v>
      </c>
      <c r="AT143" s="17" t="s">
        <v>329</v>
      </c>
      <c r="AU143" s="17" t="s">
        <v>99</v>
      </c>
      <c r="AY143" s="17" t="s">
        <v>198</v>
      </c>
      <c r="BE143" s="158">
        <f>IF(N143="základní",J143,0)</f>
        <v>0</v>
      </c>
      <c r="BF143" s="158">
        <f>IF(N143="snížená",J143,0)</f>
        <v>0</v>
      </c>
      <c r="BG143" s="158">
        <f>IF(N143="zákl. přenesená",J143,0)</f>
        <v>0</v>
      </c>
      <c r="BH143" s="158">
        <f>IF(N143="sníž. přenesená",J143,0)</f>
        <v>0</v>
      </c>
      <c r="BI143" s="158">
        <f>IF(N143="nulová",J143,0)</f>
        <v>0</v>
      </c>
      <c r="BJ143" s="17" t="s">
        <v>82</v>
      </c>
      <c r="BK143" s="158">
        <f>ROUND(I143*H143,2)</f>
        <v>0</v>
      </c>
      <c r="BL143" s="17" t="s">
        <v>103</v>
      </c>
      <c r="BM143" s="17" t="s">
        <v>1293</v>
      </c>
    </row>
    <row r="144" spans="2:65" s="1" customFormat="1" ht="16.5" customHeight="1">
      <c r="B144" s="146"/>
      <c r="C144" s="147" t="s">
        <v>8</v>
      </c>
      <c r="D144" s="147" t="s">
        <v>202</v>
      </c>
      <c r="E144" s="148" t="s">
        <v>1294</v>
      </c>
      <c r="F144" s="149" t="s">
        <v>1295</v>
      </c>
      <c r="G144" s="150" t="s">
        <v>486</v>
      </c>
      <c r="H144" s="151">
        <v>2</v>
      </c>
      <c r="I144" s="152"/>
      <c r="J144" s="153">
        <f>ROUND(I144*H144,2)</f>
        <v>0</v>
      </c>
      <c r="K144" s="149" t="s">
        <v>211</v>
      </c>
      <c r="L144" s="31"/>
      <c r="M144" s="154" t="s">
        <v>1</v>
      </c>
      <c r="N144" s="155" t="s">
        <v>46</v>
      </c>
      <c r="O144" s="50"/>
      <c r="P144" s="156">
        <f>O144*H144</f>
        <v>0</v>
      </c>
      <c r="Q144" s="156">
        <v>2.0799999999999998E-3</v>
      </c>
      <c r="R144" s="156">
        <f>Q144*H144</f>
        <v>4.1599999999999996E-3</v>
      </c>
      <c r="S144" s="156">
        <v>0</v>
      </c>
      <c r="T144" s="157">
        <f>S144*H144</f>
        <v>0</v>
      </c>
      <c r="AR144" s="17" t="s">
        <v>103</v>
      </c>
      <c r="AT144" s="17" t="s">
        <v>202</v>
      </c>
      <c r="AU144" s="17" t="s">
        <v>99</v>
      </c>
      <c r="AY144" s="17" t="s">
        <v>198</v>
      </c>
      <c r="BE144" s="158">
        <f>IF(N144="základní",J144,0)</f>
        <v>0</v>
      </c>
      <c r="BF144" s="158">
        <f>IF(N144="snížená",J144,0)</f>
        <v>0</v>
      </c>
      <c r="BG144" s="158">
        <f>IF(N144="zákl. přenesená",J144,0)</f>
        <v>0</v>
      </c>
      <c r="BH144" s="158">
        <f>IF(N144="sníž. přenesená",J144,0)</f>
        <v>0</v>
      </c>
      <c r="BI144" s="158">
        <f>IF(N144="nulová",J144,0)</f>
        <v>0</v>
      </c>
      <c r="BJ144" s="17" t="s">
        <v>82</v>
      </c>
      <c r="BK144" s="158">
        <f>ROUND(I144*H144,2)</f>
        <v>0</v>
      </c>
      <c r="BL144" s="17" t="s">
        <v>103</v>
      </c>
      <c r="BM144" s="17" t="s">
        <v>1296</v>
      </c>
    </row>
    <row r="145" spans="2:65" s="12" customFormat="1" ht="11.25">
      <c r="B145" s="159"/>
      <c r="D145" s="160" t="s">
        <v>207</v>
      </c>
      <c r="E145" s="161" t="s">
        <v>1</v>
      </c>
      <c r="F145" s="162" t="s">
        <v>1274</v>
      </c>
      <c r="H145" s="163">
        <v>2</v>
      </c>
      <c r="I145" s="164"/>
      <c r="L145" s="159"/>
      <c r="M145" s="165"/>
      <c r="N145" s="166"/>
      <c r="O145" s="166"/>
      <c r="P145" s="166"/>
      <c r="Q145" s="166"/>
      <c r="R145" s="166"/>
      <c r="S145" s="166"/>
      <c r="T145" s="167"/>
      <c r="AT145" s="161" t="s">
        <v>207</v>
      </c>
      <c r="AU145" s="161" t="s">
        <v>99</v>
      </c>
      <c r="AV145" s="12" t="s">
        <v>84</v>
      </c>
      <c r="AW145" s="12" t="s">
        <v>36</v>
      </c>
      <c r="AX145" s="12" t="s">
        <v>82</v>
      </c>
      <c r="AY145" s="161" t="s">
        <v>198</v>
      </c>
    </row>
    <row r="146" spans="2:65" s="1" customFormat="1" ht="16.5" customHeight="1">
      <c r="B146" s="146"/>
      <c r="C146" s="191" t="s">
        <v>301</v>
      </c>
      <c r="D146" s="191" t="s">
        <v>329</v>
      </c>
      <c r="E146" s="192" t="s">
        <v>1297</v>
      </c>
      <c r="F146" s="193" t="s">
        <v>1298</v>
      </c>
      <c r="G146" s="194" t="s">
        <v>499</v>
      </c>
      <c r="H146" s="195">
        <v>4</v>
      </c>
      <c r="I146" s="196"/>
      <c r="J146" s="197">
        <f>ROUND(I146*H146,2)</f>
        <v>0</v>
      </c>
      <c r="K146" s="193" t="s">
        <v>1</v>
      </c>
      <c r="L146" s="198"/>
      <c r="M146" s="199" t="s">
        <v>1</v>
      </c>
      <c r="N146" s="200" t="s">
        <v>46</v>
      </c>
      <c r="O146" s="50"/>
      <c r="P146" s="156">
        <f>O146*H146</f>
        <v>0</v>
      </c>
      <c r="Q146" s="156">
        <v>1.1999999999999999E-3</v>
      </c>
      <c r="R146" s="156">
        <f>Q146*H146</f>
        <v>4.7999999999999996E-3</v>
      </c>
      <c r="S146" s="156">
        <v>0</v>
      </c>
      <c r="T146" s="157">
        <f>S146*H146</f>
        <v>0</v>
      </c>
      <c r="AR146" s="17" t="s">
        <v>250</v>
      </c>
      <c r="AT146" s="17" t="s">
        <v>329</v>
      </c>
      <c r="AU146" s="17" t="s">
        <v>99</v>
      </c>
      <c r="AY146" s="17" t="s">
        <v>198</v>
      </c>
      <c r="BE146" s="158">
        <f>IF(N146="základní",J146,0)</f>
        <v>0</v>
      </c>
      <c r="BF146" s="158">
        <f>IF(N146="snížená",J146,0)</f>
        <v>0</v>
      </c>
      <c r="BG146" s="158">
        <f>IF(N146="zákl. přenesená",J146,0)</f>
        <v>0</v>
      </c>
      <c r="BH146" s="158">
        <f>IF(N146="sníž. přenesená",J146,0)</f>
        <v>0</v>
      </c>
      <c r="BI146" s="158">
        <f>IF(N146="nulová",J146,0)</f>
        <v>0</v>
      </c>
      <c r="BJ146" s="17" t="s">
        <v>82</v>
      </c>
      <c r="BK146" s="158">
        <f>ROUND(I146*H146,2)</f>
        <v>0</v>
      </c>
      <c r="BL146" s="17" t="s">
        <v>103</v>
      </c>
      <c r="BM146" s="17" t="s">
        <v>1299</v>
      </c>
    </row>
    <row r="147" spans="2:65" s="12" customFormat="1" ht="11.25">
      <c r="B147" s="159"/>
      <c r="D147" s="160" t="s">
        <v>207</v>
      </c>
      <c r="E147" s="161" t="s">
        <v>1</v>
      </c>
      <c r="F147" s="162" t="s">
        <v>1300</v>
      </c>
      <c r="H147" s="163">
        <v>4</v>
      </c>
      <c r="I147" s="164"/>
      <c r="L147" s="159"/>
      <c r="M147" s="165"/>
      <c r="N147" s="166"/>
      <c r="O147" s="166"/>
      <c r="P147" s="166"/>
      <c r="Q147" s="166"/>
      <c r="R147" s="166"/>
      <c r="S147" s="166"/>
      <c r="T147" s="167"/>
      <c r="AT147" s="161" t="s">
        <v>207</v>
      </c>
      <c r="AU147" s="161" t="s">
        <v>99</v>
      </c>
      <c r="AV147" s="12" t="s">
        <v>84</v>
      </c>
      <c r="AW147" s="12" t="s">
        <v>36</v>
      </c>
      <c r="AX147" s="12" t="s">
        <v>82</v>
      </c>
      <c r="AY147" s="161" t="s">
        <v>198</v>
      </c>
    </row>
    <row r="148" spans="2:65" s="1" customFormat="1" ht="16.5" customHeight="1">
      <c r="B148" s="146"/>
      <c r="C148" s="191" t="s">
        <v>306</v>
      </c>
      <c r="D148" s="191" t="s">
        <v>329</v>
      </c>
      <c r="E148" s="192" t="s">
        <v>1301</v>
      </c>
      <c r="F148" s="193" t="s">
        <v>1302</v>
      </c>
      <c r="G148" s="194" t="s">
        <v>1303</v>
      </c>
      <c r="H148" s="195">
        <v>6</v>
      </c>
      <c r="I148" s="196"/>
      <c r="J148" s="197">
        <f>ROUND(I148*H148,2)</f>
        <v>0</v>
      </c>
      <c r="K148" s="193" t="s">
        <v>1</v>
      </c>
      <c r="L148" s="198"/>
      <c r="M148" s="199" t="s">
        <v>1</v>
      </c>
      <c r="N148" s="200" t="s">
        <v>46</v>
      </c>
      <c r="O148" s="50"/>
      <c r="P148" s="156">
        <f>O148*H148</f>
        <v>0</v>
      </c>
      <c r="Q148" s="156">
        <v>1.1999999999999999E-3</v>
      </c>
      <c r="R148" s="156">
        <f>Q148*H148</f>
        <v>7.1999999999999998E-3</v>
      </c>
      <c r="S148" s="156">
        <v>0</v>
      </c>
      <c r="T148" s="157">
        <f>S148*H148</f>
        <v>0</v>
      </c>
      <c r="AR148" s="17" t="s">
        <v>250</v>
      </c>
      <c r="AT148" s="17" t="s">
        <v>329</v>
      </c>
      <c r="AU148" s="17" t="s">
        <v>99</v>
      </c>
      <c r="AY148" s="17" t="s">
        <v>198</v>
      </c>
      <c r="BE148" s="158">
        <f>IF(N148="základní",J148,0)</f>
        <v>0</v>
      </c>
      <c r="BF148" s="158">
        <f>IF(N148="snížená",J148,0)</f>
        <v>0</v>
      </c>
      <c r="BG148" s="158">
        <f>IF(N148="zákl. přenesená",J148,0)</f>
        <v>0</v>
      </c>
      <c r="BH148" s="158">
        <f>IF(N148="sníž. přenesená",J148,0)</f>
        <v>0</v>
      </c>
      <c r="BI148" s="158">
        <f>IF(N148="nulová",J148,0)</f>
        <v>0</v>
      </c>
      <c r="BJ148" s="17" t="s">
        <v>82</v>
      </c>
      <c r="BK148" s="158">
        <f>ROUND(I148*H148,2)</f>
        <v>0</v>
      </c>
      <c r="BL148" s="17" t="s">
        <v>103</v>
      </c>
      <c r="BM148" s="17" t="s">
        <v>1304</v>
      </c>
    </row>
    <row r="149" spans="2:65" s="12" customFormat="1" ht="11.25">
      <c r="B149" s="159"/>
      <c r="D149" s="160" t="s">
        <v>207</v>
      </c>
      <c r="E149" s="161" t="s">
        <v>1</v>
      </c>
      <c r="F149" s="162" t="s">
        <v>1287</v>
      </c>
      <c r="H149" s="163">
        <v>6</v>
      </c>
      <c r="I149" s="164"/>
      <c r="L149" s="159"/>
      <c r="M149" s="165"/>
      <c r="N149" s="166"/>
      <c r="O149" s="166"/>
      <c r="P149" s="166"/>
      <c r="Q149" s="166"/>
      <c r="R149" s="166"/>
      <c r="S149" s="166"/>
      <c r="T149" s="167"/>
      <c r="AT149" s="161" t="s">
        <v>207</v>
      </c>
      <c r="AU149" s="161" t="s">
        <v>99</v>
      </c>
      <c r="AV149" s="12" t="s">
        <v>84</v>
      </c>
      <c r="AW149" s="12" t="s">
        <v>36</v>
      </c>
      <c r="AX149" s="12" t="s">
        <v>82</v>
      </c>
      <c r="AY149" s="161" t="s">
        <v>198</v>
      </c>
    </row>
    <row r="150" spans="2:65" s="11" customFormat="1" ht="22.9" customHeight="1">
      <c r="B150" s="133"/>
      <c r="D150" s="134" t="s">
        <v>74</v>
      </c>
      <c r="E150" s="144" t="s">
        <v>228</v>
      </c>
      <c r="F150" s="144" t="s">
        <v>392</v>
      </c>
      <c r="I150" s="136"/>
      <c r="J150" s="145">
        <f>BK150</f>
        <v>0</v>
      </c>
      <c r="L150" s="133"/>
      <c r="M150" s="138"/>
      <c r="N150" s="139"/>
      <c r="O150" s="139"/>
      <c r="P150" s="140">
        <f>P151+P161</f>
        <v>0</v>
      </c>
      <c r="Q150" s="139"/>
      <c r="R150" s="140">
        <f>R151+R161</f>
        <v>59.438524999999998</v>
      </c>
      <c r="S150" s="139"/>
      <c r="T150" s="141">
        <f>T151+T161</f>
        <v>0</v>
      </c>
      <c r="AR150" s="134" t="s">
        <v>82</v>
      </c>
      <c r="AT150" s="142" t="s">
        <v>74</v>
      </c>
      <c r="AU150" s="142" t="s">
        <v>82</v>
      </c>
      <c r="AY150" s="134" t="s">
        <v>198</v>
      </c>
      <c r="BK150" s="143">
        <f>BK151+BK161</f>
        <v>0</v>
      </c>
    </row>
    <row r="151" spans="2:65" s="11" customFormat="1" ht="20.85" customHeight="1">
      <c r="B151" s="133"/>
      <c r="D151" s="134" t="s">
        <v>74</v>
      </c>
      <c r="E151" s="144" t="s">
        <v>393</v>
      </c>
      <c r="F151" s="144" t="s">
        <v>394</v>
      </c>
      <c r="I151" s="136"/>
      <c r="J151" s="145">
        <f>BK151</f>
        <v>0</v>
      </c>
      <c r="L151" s="133"/>
      <c r="M151" s="138"/>
      <c r="N151" s="139"/>
      <c r="O151" s="139"/>
      <c r="P151" s="140">
        <f>SUM(P152:P160)</f>
        <v>0</v>
      </c>
      <c r="Q151" s="139"/>
      <c r="R151" s="140">
        <f>SUM(R152:R160)</f>
        <v>46.911000000000001</v>
      </c>
      <c r="S151" s="139"/>
      <c r="T151" s="141">
        <f>SUM(T152:T160)</f>
        <v>0</v>
      </c>
      <c r="AR151" s="134" t="s">
        <v>82</v>
      </c>
      <c r="AT151" s="142" t="s">
        <v>74</v>
      </c>
      <c r="AU151" s="142" t="s">
        <v>84</v>
      </c>
      <c r="AY151" s="134" t="s">
        <v>198</v>
      </c>
      <c r="BK151" s="143">
        <f>SUM(BK152:BK160)</f>
        <v>0</v>
      </c>
    </row>
    <row r="152" spans="2:65" s="1" customFormat="1" ht="16.5" customHeight="1">
      <c r="B152" s="146"/>
      <c r="C152" s="147" t="s">
        <v>312</v>
      </c>
      <c r="D152" s="147" t="s">
        <v>202</v>
      </c>
      <c r="E152" s="148" t="s">
        <v>396</v>
      </c>
      <c r="F152" s="149" t="s">
        <v>397</v>
      </c>
      <c r="G152" s="150" t="s">
        <v>242</v>
      </c>
      <c r="H152" s="151">
        <v>60.375</v>
      </c>
      <c r="I152" s="152"/>
      <c r="J152" s="153">
        <f>ROUND(I152*H152,2)</f>
        <v>0</v>
      </c>
      <c r="K152" s="149" t="s">
        <v>211</v>
      </c>
      <c r="L152" s="31"/>
      <c r="M152" s="154" t="s">
        <v>1</v>
      </c>
      <c r="N152" s="155" t="s">
        <v>46</v>
      </c>
      <c r="O152" s="50"/>
      <c r="P152" s="156">
        <f>O152*H152</f>
        <v>0</v>
      </c>
      <c r="Q152" s="156">
        <v>0</v>
      </c>
      <c r="R152" s="156">
        <f>Q152*H152</f>
        <v>0</v>
      </c>
      <c r="S152" s="156">
        <v>0</v>
      </c>
      <c r="T152" s="157">
        <f>S152*H152</f>
        <v>0</v>
      </c>
      <c r="AR152" s="17" t="s">
        <v>103</v>
      </c>
      <c r="AT152" s="17" t="s">
        <v>202</v>
      </c>
      <c r="AU152" s="17" t="s">
        <v>99</v>
      </c>
      <c r="AY152" s="17" t="s">
        <v>198</v>
      </c>
      <c r="BE152" s="158">
        <f>IF(N152="základní",J152,0)</f>
        <v>0</v>
      </c>
      <c r="BF152" s="158">
        <f>IF(N152="snížená",J152,0)</f>
        <v>0</v>
      </c>
      <c r="BG152" s="158">
        <f>IF(N152="zákl. přenesená",J152,0)</f>
        <v>0</v>
      </c>
      <c r="BH152" s="158">
        <f>IF(N152="sníž. přenesená",J152,0)</f>
        <v>0</v>
      </c>
      <c r="BI152" s="158">
        <f>IF(N152="nulová",J152,0)</f>
        <v>0</v>
      </c>
      <c r="BJ152" s="17" t="s">
        <v>82</v>
      </c>
      <c r="BK152" s="158">
        <f>ROUND(I152*H152,2)</f>
        <v>0</v>
      </c>
      <c r="BL152" s="17" t="s">
        <v>103</v>
      </c>
      <c r="BM152" s="17" t="s">
        <v>398</v>
      </c>
    </row>
    <row r="153" spans="2:65" s="13" customFormat="1" ht="11.25">
      <c r="B153" s="168"/>
      <c r="D153" s="160" t="s">
        <v>207</v>
      </c>
      <c r="E153" s="169" t="s">
        <v>1</v>
      </c>
      <c r="F153" s="170" t="s">
        <v>399</v>
      </c>
      <c r="H153" s="169" t="s">
        <v>1</v>
      </c>
      <c r="I153" s="171"/>
      <c r="L153" s="168"/>
      <c r="M153" s="172"/>
      <c r="N153" s="173"/>
      <c r="O153" s="173"/>
      <c r="P153" s="173"/>
      <c r="Q153" s="173"/>
      <c r="R153" s="173"/>
      <c r="S153" s="173"/>
      <c r="T153" s="174"/>
      <c r="AT153" s="169" t="s">
        <v>207</v>
      </c>
      <c r="AU153" s="169" t="s">
        <v>99</v>
      </c>
      <c r="AV153" s="13" t="s">
        <v>82</v>
      </c>
      <c r="AW153" s="13" t="s">
        <v>36</v>
      </c>
      <c r="AX153" s="13" t="s">
        <v>75</v>
      </c>
      <c r="AY153" s="169" t="s">
        <v>198</v>
      </c>
    </row>
    <row r="154" spans="2:65" s="12" customFormat="1" ht="11.25">
      <c r="B154" s="159"/>
      <c r="D154" s="160" t="s">
        <v>207</v>
      </c>
      <c r="E154" s="161" t="s">
        <v>1</v>
      </c>
      <c r="F154" s="162" t="s">
        <v>1305</v>
      </c>
      <c r="H154" s="163">
        <v>60.375</v>
      </c>
      <c r="I154" s="164"/>
      <c r="L154" s="159"/>
      <c r="M154" s="165"/>
      <c r="N154" s="166"/>
      <c r="O154" s="166"/>
      <c r="P154" s="166"/>
      <c r="Q154" s="166"/>
      <c r="R154" s="166"/>
      <c r="S154" s="166"/>
      <c r="T154" s="167"/>
      <c r="AT154" s="161" t="s">
        <v>207</v>
      </c>
      <c r="AU154" s="161" t="s">
        <v>99</v>
      </c>
      <c r="AV154" s="12" t="s">
        <v>84</v>
      </c>
      <c r="AW154" s="12" t="s">
        <v>36</v>
      </c>
      <c r="AX154" s="12" t="s">
        <v>82</v>
      </c>
      <c r="AY154" s="161" t="s">
        <v>198</v>
      </c>
    </row>
    <row r="155" spans="2:65" s="1" customFormat="1" ht="16.5" customHeight="1">
      <c r="B155" s="146"/>
      <c r="C155" s="147" t="s">
        <v>317</v>
      </c>
      <c r="D155" s="147" t="s">
        <v>202</v>
      </c>
      <c r="E155" s="148" t="s">
        <v>410</v>
      </c>
      <c r="F155" s="149" t="s">
        <v>411</v>
      </c>
      <c r="G155" s="150" t="s">
        <v>242</v>
      </c>
      <c r="H155" s="151">
        <v>127.65</v>
      </c>
      <c r="I155" s="152"/>
      <c r="J155" s="153">
        <f>ROUND(I155*H155,2)</f>
        <v>0</v>
      </c>
      <c r="K155" s="149" t="s">
        <v>211</v>
      </c>
      <c r="L155" s="31"/>
      <c r="M155" s="154" t="s">
        <v>1</v>
      </c>
      <c r="N155" s="155" t="s">
        <v>46</v>
      </c>
      <c r="O155" s="50"/>
      <c r="P155" s="156">
        <f>O155*H155</f>
        <v>0</v>
      </c>
      <c r="Q155" s="156">
        <v>0</v>
      </c>
      <c r="R155" s="156">
        <f>Q155*H155</f>
        <v>0</v>
      </c>
      <c r="S155" s="156">
        <v>0</v>
      </c>
      <c r="T155" s="157">
        <f>S155*H155</f>
        <v>0</v>
      </c>
      <c r="AR155" s="17" t="s">
        <v>103</v>
      </c>
      <c r="AT155" s="17" t="s">
        <v>202</v>
      </c>
      <c r="AU155" s="17" t="s">
        <v>99</v>
      </c>
      <c r="AY155" s="17" t="s">
        <v>198</v>
      </c>
      <c r="BE155" s="158">
        <f>IF(N155="základní",J155,0)</f>
        <v>0</v>
      </c>
      <c r="BF155" s="158">
        <f>IF(N155="snížená",J155,0)</f>
        <v>0</v>
      </c>
      <c r="BG155" s="158">
        <f>IF(N155="zákl. přenesená",J155,0)</f>
        <v>0</v>
      </c>
      <c r="BH155" s="158">
        <f>IF(N155="sníž. přenesená",J155,0)</f>
        <v>0</v>
      </c>
      <c r="BI155" s="158">
        <f>IF(N155="nulová",J155,0)</f>
        <v>0</v>
      </c>
      <c r="BJ155" s="17" t="s">
        <v>82</v>
      </c>
      <c r="BK155" s="158">
        <f>ROUND(I155*H155,2)</f>
        <v>0</v>
      </c>
      <c r="BL155" s="17" t="s">
        <v>103</v>
      </c>
      <c r="BM155" s="17" t="s">
        <v>412</v>
      </c>
    </row>
    <row r="156" spans="2:65" s="13" customFormat="1" ht="11.25">
      <c r="B156" s="168"/>
      <c r="D156" s="160" t="s">
        <v>207</v>
      </c>
      <c r="E156" s="169" t="s">
        <v>1</v>
      </c>
      <c r="F156" s="170" t="s">
        <v>413</v>
      </c>
      <c r="H156" s="169" t="s">
        <v>1</v>
      </c>
      <c r="I156" s="171"/>
      <c r="L156" s="168"/>
      <c r="M156" s="172"/>
      <c r="N156" s="173"/>
      <c r="O156" s="173"/>
      <c r="P156" s="173"/>
      <c r="Q156" s="173"/>
      <c r="R156" s="173"/>
      <c r="S156" s="173"/>
      <c r="T156" s="174"/>
      <c r="AT156" s="169" t="s">
        <v>207</v>
      </c>
      <c r="AU156" s="169" t="s">
        <v>99</v>
      </c>
      <c r="AV156" s="13" t="s">
        <v>82</v>
      </c>
      <c r="AW156" s="13" t="s">
        <v>36</v>
      </c>
      <c r="AX156" s="13" t="s">
        <v>75</v>
      </c>
      <c r="AY156" s="169" t="s">
        <v>198</v>
      </c>
    </row>
    <row r="157" spans="2:65" s="12" customFormat="1" ht="11.25">
      <c r="B157" s="159"/>
      <c r="D157" s="160" t="s">
        <v>207</v>
      </c>
      <c r="E157" s="161" t="s">
        <v>1</v>
      </c>
      <c r="F157" s="162" t="s">
        <v>1306</v>
      </c>
      <c r="H157" s="163">
        <v>127.65</v>
      </c>
      <c r="I157" s="164"/>
      <c r="L157" s="159"/>
      <c r="M157" s="165"/>
      <c r="N157" s="166"/>
      <c r="O157" s="166"/>
      <c r="P157" s="166"/>
      <c r="Q157" s="166"/>
      <c r="R157" s="166"/>
      <c r="S157" s="166"/>
      <c r="T157" s="167"/>
      <c r="AT157" s="161" t="s">
        <v>207</v>
      </c>
      <c r="AU157" s="161" t="s">
        <v>99</v>
      </c>
      <c r="AV157" s="12" t="s">
        <v>84</v>
      </c>
      <c r="AW157" s="12" t="s">
        <v>36</v>
      </c>
      <c r="AX157" s="12" t="s">
        <v>82</v>
      </c>
      <c r="AY157" s="161" t="s">
        <v>198</v>
      </c>
    </row>
    <row r="158" spans="2:65" s="1" customFormat="1" ht="16.5" customHeight="1">
      <c r="B158" s="146"/>
      <c r="C158" s="191" t="s">
        <v>323</v>
      </c>
      <c r="D158" s="191" t="s">
        <v>329</v>
      </c>
      <c r="E158" s="192" t="s">
        <v>423</v>
      </c>
      <c r="F158" s="193" t="s">
        <v>424</v>
      </c>
      <c r="G158" s="194" t="s">
        <v>236</v>
      </c>
      <c r="H158" s="195">
        <v>46.911000000000001</v>
      </c>
      <c r="I158" s="196"/>
      <c r="J158" s="197">
        <f>ROUND(I158*H158,2)</f>
        <v>0</v>
      </c>
      <c r="K158" s="193" t="s">
        <v>211</v>
      </c>
      <c r="L158" s="198"/>
      <c r="M158" s="199" t="s">
        <v>1</v>
      </c>
      <c r="N158" s="200" t="s">
        <v>46</v>
      </c>
      <c r="O158" s="50"/>
      <c r="P158" s="156">
        <f>O158*H158</f>
        <v>0</v>
      </c>
      <c r="Q158" s="156">
        <v>1</v>
      </c>
      <c r="R158" s="156">
        <f>Q158*H158</f>
        <v>46.911000000000001</v>
      </c>
      <c r="S158" s="156">
        <v>0</v>
      </c>
      <c r="T158" s="157">
        <f>S158*H158</f>
        <v>0</v>
      </c>
      <c r="AR158" s="17" t="s">
        <v>250</v>
      </c>
      <c r="AT158" s="17" t="s">
        <v>329</v>
      </c>
      <c r="AU158" s="17" t="s">
        <v>99</v>
      </c>
      <c r="AY158" s="17" t="s">
        <v>198</v>
      </c>
      <c r="BE158" s="158">
        <f>IF(N158="základní",J158,0)</f>
        <v>0</v>
      </c>
      <c r="BF158" s="158">
        <f>IF(N158="snížená",J158,0)</f>
        <v>0</v>
      </c>
      <c r="BG158" s="158">
        <f>IF(N158="zákl. přenesená",J158,0)</f>
        <v>0</v>
      </c>
      <c r="BH158" s="158">
        <f>IF(N158="sníž. přenesená",J158,0)</f>
        <v>0</v>
      </c>
      <c r="BI158" s="158">
        <f>IF(N158="nulová",J158,0)</f>
        <v>0</v>
      </c>
      <c r="BJ158" s="17" t="s">
        <v>82</v>
      </c>
      <c r="BK158" s="158">
        <f>ROUND(I158*H158,2)</f>
        <v>0</v>
      </c>
      <c r="BL158" s="17" t="s">
        <v>103</v>
      </c>
      <c r="BM158" s="17" t="s">
        <v>425</v>
      </c>
    </row>
    <row r="159" spans="2:65" s="13" customFormat="1" ht="11.25">
      <c r="B159" s="168"/>
      <c r="D159" s="160" t="s">
        <v>207</v>
      </c>
      <c r="E159" s="169" t="s">
        <v>1</v>
      </c>
      <c r="F159" s="170" t="s">
        <v>426</v>
      </c>
      <c r="H159" s="169" t="s">
        <v>1</v>
      </c>
      <c r="I159" s="171"/>
      <c r="L159" s="168"/>
      <c r="M159" s="172"/>
      <c r="N159" s="173"/>
      <c r="O159" s="173"/>
      <c r="P159" s="173"/>
      <c r="Q159" s="173"/>
      <c r="R159" s="173"/>
      <c r="S159" s="173"/>
      <c r="T159" s="174"/>
      <c r="AT159" s="169" t="s">
        <v>207</v>
      </c>
      <c r="AU159" s="169" t="s">
        <v>99</v>
      </c>
      <c r="AV159" s="13" t="s">
        <v>82</v>
      </c>
      <c r="AW159" s="13" t="s">
        <v>36</v>
      </c>
      <c r="AX159" s="13" t="s">
        <v>75</v>
      </c>
      <c r="AY159" s="169" t="s">
        <v>198</v>
      </c>
    </row>
    <row r="160" spans="2:65" s="12" customFormat="1" ht="11.25">
      <c r="B160" s="159"/>
      <c r="D160" s="160" t="s">
        <v>207</v>
      </c>
      <c r="E160" s="161" t="s">
        <v>1</v>
      </c>
      <c r="F160" s="162" t="s">
        <v>1307</v>
      </c>
      <c r="H160" s="163">
        <v>46.911000000000001</v>
      </c>
      <c r="I160" s="164"/>
      <c r="L160" s="159"/>
      <c r="M160" s="165"/>
      <c r="N160" s="166"/>
      <c r="O160" s="166"/>
      <c r="P160" s="166"/>
      <c r="Q160" s="166"/>
      <c r="R160" s="166"/>
      <c r="S160" s="166"/>
      <c r="T160" s="167"/>
      <c r="AT160" s="161" t="s">
        <v>207</v>
      </c>
      <c r="AU160" s="161" t="s">
        <v>99</v>
      </c>
      <c r="AV160" s="12" t="s">
        <v>84</v>
      </c>
      <c r="AW160" s="12" t="s">
        <v>36</v>
      </c>
      <c r="AX160" s="12" t="s">
        <v>82</v>
      </c>
      <c r="AY160" s="161" t="s">
        <v>198</v>
      </c>
    </row>
    <row r="161" spans="2:65" s="11" customFormat="1" ht="20.85" customHeight="1">
      <c r="B161" s="133"/>
      <c r="D161" s="134" t="s">
        <v>74</v>
      </c>
      <c r="E161" s="144" t="s">
        <v>468</v>
      </c>
      <c r="F161" s="144" t="s">
        <v>469</v>
      </c>
      <c r="I161" s="136"/>
      <c r="J161" s="145">
        <f>BK161</f>
        <v>0</v>
      </c>
      <c r="L161" s="133"/>
      <c r="M161" s="138"/>
      <c r="N161" s="139"/>
      <c r="O161" s="139"/>
      <c r="P161" s="140">
        <f>SUM(P162:P175)</f>
        <v>0</v>
      </c>
      <c r="Q161" s="139"/>
      <c r="R161" s="140">
        <f>SUM(R162:R175)</f>
        <v>12.527525000000001</v>
      </c>
      <c r="S161" s="139"/>
      <c r="T161" s="141">
        <f>SUM(T162:T175)</f>
        <v>0</v>
      </c>
      <c r="AR161" s="134" t="s">
        <v>82</v>
      </c>
      <c r="AT161" s="142" t="s">
        <v>74</v>
      </c>
      <c r="AU161" s="142" t="s">
        <v>84</v>
      </c>
      <c r="AY161" s="134" t="s">
        <v>198</v>
      </c>
      <c r="BK161" s="143">
        <f>SUM(BK162:BK175)</f>
        <v>0</v>
      </c>
    </row>
    <row r="162" spans="2:65" s="1" customFormat="1" ht="16.5" customHeight="1">
      <c r="B162" s="146"/>
      <c r="C162" s="147" t="s">
        <v>7</v>
      </c>
      <c r="D162" s="147" t="s">
        <v>202</v>
      </c>
      <c r="E162" s="148" t="s">
        <v>471</v>
      </c>
      <c r="F162" s="149" t="s">
        <v>472</v>
      </c>
      <c r="G162" s="150" t="s">
        <v>242</v>
      </c>
      <c r="H162" s="151">
        <v>57.5</v>
      </c>
      <c r="I162" s="152"/>
      <c r="J162" s="153">
        <f>ROUND(I162*H162,2)</f>
        <v>0</v>
      </c>
      <c r="K162" s="149" t="s">
        <v>211</v>
      </c>
      <c r="L162" s="31"/>
      <c r="M162" s="154" t="s">
        <v>1</v>
      </c>
      <c r="N162" s="155" t="s">
        <v>46</v>
      </c>
      <c r="O162" s="50"/>
      <c r="P162" s="156">
        <f>O162*H162</f>
        <v>0</v>
      </c>
      <c r="Q162" s="156">
        <v>8.4250000000000005E-2</v>
      </c>
      <c r="R162" s="156">
        <f>Q162*H162</f>
        <v>4.8443750000000003</v>
      </c>
      <c r="S162" s="156">
        <v>0</v>
      </c>
      <c r="T162" s="157">
        <f>S162*H162</f>
        <v>0</v>
      </c>
      <c r="AR162" s="17" t="s">
        <v>103</v>
      </c>
      <c r="AT162" s="17" t="s">
        <v>202</v>
      </c>
      <c r="AU162" s="17" t="s">
        <v>99</v>
      </c>
      <c r="AY162" s="17" t="s">
        <v>198</v>
      </c>
      <c r="BE162" s="158">
        <f>IF(N162="základní",J162,0)</f>
        <v>0</v>
      </c>
      <c r="BF162" s="158">
        <f>IF(N162="snížená",J162,0)</f>
        <v>0</v>
      </c>
      <c r="BG162" s="158">
        <f>IF(N162="zákl. přenesená",J162,0)</f>
        <v>0</v>
      </c>
      <c r="BH162" s="158">
        <f>IF(N162="sníž. přenesená",J162,0)</f>
        <v>0</v>
      </c>
      <c r="BI162" s="158">
        <f>IF(N162="nulová",J162,0)</f>
        <v>0</v>
      </c>
      <c r="BJ162" s="17" t="s">
        <v>82</v>
      </c>
      <c r="BK162" s="158">
        <f>ROUND(I162*H162,2)</f>
        <v>0</v>
      </c>
      <c r="BL162" s="17" t="s">
        <v>103</v>
      </c>
      <c r="BM162" s="17" t="s">
        <v>473</v>
      </c>
    </row>
    <row r="163" spans="2:65" s="12" customFormat="1" ht="11.25">
      <c r="B163" s="159"/>
      <c r="D163" s="160" t="s">
        <v>207</v>
      </c>
      <c r="E163" s="161" t="s">
        <v>1</v>
      </c>
      <c r="F163" s="162" t="s">
        <v>1308</v>
      </c>
      <c r="H163" s="163">
        <v>57.5</v>
      </c>
      <c r="I163" s="164"/>
      <c r="L163" s="159"/>
      <c r="M163" s="165"/>
      <c r="N163" s="166"/>
      <c r="O163" s="166"/>
      <c r="P163" s="166"/>
      <c r="Q163" s="166"/>
      <c r="R163" s="166"/>
      <c r="S163" s="166"/>
      <c r="T163" s="167"/>
      <c r="AT163" s="161" t="s">
        <v>207</v>
      </c>
      <c r="AU163" s="161" t="s">
        <v>99</v>
      </c>
      <c r="AV163" s="12" t="s">
        <v>84</v>
      </c>
      <c r="AW163" s="12" t="s">
        <v>36</v>
      </c>
      <c r="AX163" s="12" t="s">
        <v>82</v>
      </c>
      <c r="AY163" s="161" t="s">
        <v>198</v>
      </c>
    </row>
    <row r="164" spans="2:65" s="1" customFormat="1" ht="16.5" customHeight="1">
      <c r="B164" s="146"/>
      <c r="C164" s="191" t="s">
        <v>338</v>
      </c>
      <c r="D164" s="191" t="s">
        <v>329</v>
      </c>
      <c r="E164" s="192" t="s">
        <v>476</v>
      </c>
      <c r="F164" s="193" t="s">
        <v>477</v>
      </c>
      <c r="G164" s="194" t="s">
        <v>242</v>
      </c>
      <c r="H164" s="195">
        <v>50.082000000000001</v>
      </c>
      <c r="I164" s="196"/>
      <c r="J164" s="197">
        <f>ROUND(I164*H164,2)</f>
        <v>0</v>
      </c>
      <c r="K164" s="193" t="s">
        <v>211</v>
      </c>
      <c r="L164" s="198"/>
      <c r="M164" s="199" t="s">
        <v>1</v>
      </c>
      <c r="N164" s="200" t="s">
        <v>46</v>
      </c>
      <c r="O164" s="50"/>
      <c r="P164" s="156">
        <f>O164*H164</f>
        <v>0</v>
      </c>
      <c r="Q164" s="156">
        <v>0.13100000000000001</v>
      </c>
      <c r="R164" s="156">
        <f>Q164*H164</f>
        <v>6.5607420000000003</v>
      </c>
      <c r="S164" s="156">
        <v>0</v>
      </c>
      <c r="T164" s="157">
        <f>S164*H164</f>
        <v>0</v>
      </c>
      <c r="AR164" s="17" t="s">
        <v>250</v>
      </c>
      <c r="AT164" s="17" t="s">
        <v>329</v>
      </c>
      <c r="AU164" s="17" t="s">
        <v>99</v>
      </c>
      <c r="AY164" s="17" t="s">
        <v>198</v>
      </c>
      <c r="BE164" s="158">
        <f>IF(N164="základní",J164,0)</f>
        <v>0</v>
      </c>
      <c r="BF164" s="158">
        <f>IF(N164="snížená",J164,0)</f>
        <v>0</v>
      </c>
      <c r="BG164" s="158">
        <f>IF(N164="zákl. přenesená",J164,0)</f>
        <v>0</v>
      </c>
      <c r="BH164" s="158">
        <f>IF(N164="sníž. přenesená",J164,0)</f>
        <v>0</v>
      </c>
      <c r="BI164" s="158">
        <f>IF(N164="nulová",J164,0)</f>
        <v>0</v>
      </c>
      <c r="BJ164" s="17" t="s">
        <v>82</v>
      </c>
      <c r="BK164" s="158">
        <f>ROUND(I164*H164,2)</f>
        <v>0</v>
      </c>
      <c r="BL164" s="17" t="s">
        <v>103</v>
      </c>
      <c r="BM164" s="17" t="s">
        <v>478</v>
      </c>
    </row>
    <row r="165" spans="2:65" s="12" customFormat="1" ht="11.25">
      <c r="B165" s="159"/>
      <c r="D165" s="160" t="s">
        <v>207</v>
      </c>
      <c r="E165" s="161" t="s">
        <v>1</v>
      </c>
      <c r="F165" s="162" t="s">
        <v>1308</v>
      </c>
      <c r="H165" s="163">
        <v>57.5</v>
      </c>
      <c r="I165" s="164"/>
      <c r="L165" s="159"/>
      <c r="M165" s="165"/>
      <c r="N165" s="166"/>
      <c r="O165" s="166"/>
      <c r="P165" s="166"/>
      <c r="Q165" s="166"/>
      <c r="R165" s="166"/>
      <c r="S165" s="166"/>
      <c r="T165" s="167"/>
      <c r="AT165" s="161" t="s">
        <v>207</v>
      </c>
      <c r="AU165" s="161" t="s">
        <v>99</v>
      </c>
      <c r="AV165" s="12" t="s">
        <v>84</v>
      </c>
      <c r="AW165" s="12" t="s">
        <v>36</v>
      </c>
      <c r="AX165" s="12" t="s">
        <v>75</v>
      </c>
      <c r="AY165" s="161" t="s">
        <v>198</v>
      </c>
    </row>
    <row r="166" spans="2:65" s="12" customFormat="1" ht="11.25">
      <c r="B166" s="159"/>
      <c r="D166" s="160" t="s">
        <v>207</v>
      </c>
      <c r="E166" s="161" t="s">
        <v>1</v>
      </c>
      <c r="F166" s="162" t="s">
        <v>1309</v>
      </c>
      <c r="H166" s="163">
        <v>-8.4</v>
      </c>
      <c r="I166" s="164"/>
      <c r="L166" s="159"/>
      <c r="M166" s="165"/>
      <c r="N166" s="166"/>
      <c r="O166" s="166"/>
      <c r="P166" s="166"/>
      <c r="Q166" s="166"/>
      <c r="R166" s="166"/>
      <c r="S166" s="166"/>
      <c r="T166" s="167"/>
      <c r="AT166" s="161" t="s">
        <v>207</v>
      </c>
      <c r="AU166" s="161" t="s">
        <v>99</v>
      </c>
      <c r="AV166" s="12" t="s">
        <v>84</v>
      </c>
      <c r="AW166" s="12" t="s">
        <v>36</v>
      </c>
      <c r="AX166" s="12" t="s">
        <v>75</v>
      </c>
      <c r="AY166" s="161" t="s">
        <v>198</v>
      </c>
    </row>
    <row r="167" spans="2:65" s="15" customFormat="1" ht="11.25">
      <c r="B167" s="183"/>
      <c r="D167" s="160" t="s">
        <v>207</v>
      </c>
      <c r="E167" s="184" t="s">
        <v>1</v>
      </c>
      <c r="F167" s="185" t="s">
        <v>258</v>
      </c>
      <c r="H167" s="186">
        <v>49.1</v>
      </c>
      <c r="I167" s="187"/>
      <c r="L167" s="183"/>
      <c r="M167" s="188"/>
      <c r="N167" s="189"/>
      <c r="O167" s="189"/>
      <c r="P167" s="189"/>
      <c r="Q167" s="189"/>
      <c r="R167" s="189"/>
      <c r="S167" s="189"/>
      <c r="T167" s="190"/>
      <c r="AT167" s="184" t="s">
        <v>207</v>
      </c>
      <c r="AU167" s="184" t="s">
        <v>99</v>
      </c>
      <c r="AV167" s="15" t="s">
        <v>99</v>
      </c>
      <c r="AW167" s="15" t="s">
        <v>36</v>
      </c>
      <c r="AX167" s="15" t="s">
        <v>75</v>
      </c>
      <c r="AY167" s="184" t="s">
        <v>198</v>
      </c>
    </row>
    <row r="168" spans="2:65" s="12" customFormat="1" ht="11.25">
      <c r="B168" s="159"/>
      <c r="D168" s="160" t="s">
        <v>207</v>
      </c>
      <c r="E168" s="161" t="s">
        <v>1</v>
      </c>
      <c r="F168" s="162" t="s">
        <v>1310</v>
      </c>
      <c r="H168" s="163">
        <v>0.98199999999999998</v>
      </c>
      <c r="I168" s="164"/>
      <c r="L168" s="159"/>
      <c r="M168" s="165"/>
      <c r="N168" s="166"/>
      <c r="O168" s="166"/>
      <c r="P168" s="166"/>
      <c r="Q168" s="166"/>
      <c r="R168" s="166"/>
      <c r="S168" s="166"/>
      <c r="T168" s="167"/>
      <c r="AT168" s="161" t="s">
        <v>207</v>
      </c>
      <c r="AU168" s="161" t="s">
        <v>99</v>
      </c>
      <c r="AV168" s="12" t="s">
        <v>84</v>
      </c>
      <c r="AW168" s="12" t="s">
        <v>36</v>
      </c>
      <c r="AX168" s="12" t="s">
        <v>75</v>
      </c>
      <c r="AY168" s="161" t="s">
        <v>198</v>
      </c>
    </row>
    <row r="169" spans="2:65" s="14" customFormat="1" ht="11.25">
      <c r="B169" s="175"/>
      <c r="D169" s="160" t="s">
        <v>207</v>
      </c>
      <c r="E169" s="176" t="s">
        <v>1</v>
      </c>
      <c r="F169" s="177" t="s">
        <v>227</v>
      </c>
      <c r="H169" s="178">
        <v>50.082000000000001</v>
      </c>
      <c r="I169" s="179"/>
      <c r="L169" s="175"/>
      <c r="M169" s="180"/>
      <c r="N169" s="181"/>
      <c r="O169" s="181"/>
      <c r="P169" s="181"/>
      <c r="Q169" s="181"/>
      <c r="R169" s="181"/>
      <c r="S169" s="181"/>
      <c r="T169" s="182"/>
      <c r="AT169" s="176" t="s">
        <v>207</v>
      </c>
      <c r="AU169" s="176" t="s">
        <v>99</v>
      </c>
      <c r="AV169" s="14" t="s">
        <v>103</v>
      </c>
      <c r="AW169" s="14" t="s">
        <v>36</v>
      </c>
      <c r="AX169" s="14" t="s">
        <v>82</v>
      </c>
      <c r="AY169" s="176" t="s">
        <v>198</v>
      </c>
    </row>
    <row r="170" spans="2:65" s="1" customFormat="1" ht="16.5" customHeight="1">
      <c r="B170" s="146"/>
      <c r="C170" s="147" t="s">
        <v>347</v>
      </c>
      <c r="D170" s="147" t="s">
        <v>202</v>
      </c>
      <c r="E170" s="148" t="s">
        <v>1311</v>
      </c>
      <c r="F170" s="149" t="s">
        <v>1312</v>
      </c>
      <c r="G170" s="150" t="s">
        <v>242</v>
      </c>
      <c r="H170" s="151">
        <v>8.4</v>
      </c>
      <c r="I170" s="152"/>
      <c r="J170" s="153">
        <f>ROUND(I170*H170,2)</f>
        <v>0</v>
      </c>
      <c r="K170" s="149" t="s">
        <v>211</v>
      </c>
      <c r="L170" s="31"/>
      <c r="M170" s="154" t="s">
        <v>1</v>
      </c>
      <c r="N170" s="155" t="s">
        <v>46</v>
      </c>
      <c r="O170" s="50"/>
      <c r="P170" s="156">
        <f>O170*H170</f>
        <v>0</v>
      </c>
      <c r="Q170" s="156">
        <v>0</v>
      </c>
      <c r="R170" s="156">
        <f>Q170*H170</f>
        <v>0</v>
      </c>
      <c r="S170" s="156">
        <v>0</v>
      </c>
      <c r="T170" s="157">
        <f>S170*H170</f>
        <v>0</v>
      </c>
      <c r="AR170" s="17" t="s">
        <v>103</v>
      </c>
      <c r="AT170" s="17" t="s">
        <v>202</v>
      </c>
      <c r="AU170" s="17" t="s">
        <v>99</v>
      </c>
      <c r="AY170" s="17" t="s">
        <v>198</v>
      </c>
      <c r="BE170" s="158">
        <f>IF(N170="základní",J170,0)</f>
        <v>0</v>
      </c>
      <c r="BF170" s="158">
        <f>IF(N170="snížená",J170,0)</f>
        <v>0</v>
      </c>
      <c r="BG170" s="158">
        <f>IF(N170="zákl. přenesená",J170,0)</f>
        <v>0</v>
      </c>
      <c r="BH170" s="158">
        <f>IF(N170="sníž. přenesená",J170,0)</f>
        <v>0</v>
      </c>
      <c r="BI170" s="158">
        <f>IF(N170="nulová",J170,0)</f>
        <v>0</v>
      </c>
      <c r="BJ170" s="17" t="s">
        <v>82</v>
      </c>
      <c r="BK170" s="158">
        <f>ROUND(I170*H170,2)</f>
        <v>0</v>
      </c>
      <c r="BL170" s="17" t="s">
        <v>103</v>
      </c>
      <c r="BM170" s="17" t="s">
        <v>1313</v>
      </c>
    </row>
    <row r="171" spans="2:65" s="12" customFormat="1" ht="11.25">
      <c r="B171" s="159"/>
      <c r="D171" s="160" t="s">
        <v>207</v>
      </c>
      <c r="E171" s="161" t="s">
        <v>1</v>
      </c>
      <c r="F171" s="162" t="s">
        <v>1314</v>
      </c>
      <c r="H171" s="163">
        <v>8.4</v>
      </c>
      <c r="I171" s="164"/>
      <c r="L171" s="159"/>
      <c r="M171" s="165"/>
      <c r="N171" s="166"/>
      <c r="O171" s="166"/>
      <c r="P171" s="166"/>
      <c r="Q171" s="166"/>
      <c r="R171" s="166"/>
      <c r="S171" s="166"/>
      <c r="T171" s="167"/>
      <c r="AT171" s="161" t="s">
        <v>207</v>
      </c>
      <c r="AU171" s="161" t="s">
        <v>99</v>
      </c>
      <c r="AV171" s="12" t="s">
        <v>84</v>
      </c>
      <c r="AW171" s="12" t="s">
        <v>36</v>
      </c>
      <c r="AX171" s="12" t="s">
        <v>82</v>
      </c>
      <c r="AY171" s="161" t="s">
        <v>198</v>
      </c>
    </row>
    <row r="172" spans="2:65" s="1" customFormat="1" ht="16.5" customHeight="1">
      <c r="B172" s="146"/>
      <c r="C172" s="191" t="s">
        <v>352</v>
      </c>
      <c r="D172" s="191" t="s">
        <v>329</v>
      </c>
      <c r="E172" s="192" t="s">
        <v>1315</v>
      </c>
      <c r="F172" s="193" t="s">
        <v>1316</v>
      </c>
      <c r="G172" s="194" t="s">
        <v>242</v>
      </c>
      <c r="H172" s="195">
        <v>8.5679999999999996</v>
      </c>
      <c r="I172" s="196"/>
      <c r="J172" s="197">
        <f>ROUND(I172*H172,2)</f>
        <v>0</v>
      </c>
      <c r="K172" s="193" t="s">
        <v>211</v>
      </c>
      <c r="L172" s="198"/>
      <c r="M172" s="199" t="s">
        <v>1</v>
      </c>
      <c r="N172" s="200" t="s">
        <v>46</v>
      </c>
      <c r="O172" s="50"/>
      <c r="P172" s="156">
        <f>O172*H172</f>
        <v>0</v>
      </c>
      <c r="Q172" s="156">
        <v>0.13100000000000001</v>
      </c>
      <c r="R172" s="156">
        <f>Q172*H172</f>
        <v>1.1224080000000001</v>
      </c>
      <c r="S172" s="156">
        <v>0</v>
      </c>
      <c r="T172" s="157">
        <f>S172*H172</f>
        <v>0</v>
      </c>
      <c r="AR172" s="17" t="s">
        <v>250</v>
      </c>
      <c r="AT172" s="17" t="s">
        <v>329</v>
      </c>
      <c r="AU172" s="17" t="s">
        <v>99</v>
      </c>
      <c r="AY172" s="17" t="s">
        <v>198</v>
      </c>
      <c r="BE172" s="158">
        <f>IF(N172="základní",J172,0)</f>
        <v>0</v>
      </c>
      <c r="BF172" s="158">
        <f>IF(N172="snížená",J172,0)</f>
        <v>0</v>
      </c>
      <c r="BG172" s="158">
        <f>IF(N172="zákl. přenesená",J172,0)</f>
        <v>0</v>
      </c>
      <c r="BH172" s="158">
        <f>IF(N172="sníž. přenesená",J172,0)</f>
        <v>0</v>
      </c>
      <c r="BI172" s="158">
        <f>IF(N172="nulová",J172,0)</f>
        <v>0</v>
      </c>
      <c r="BJ172" s="17" t="s">
        <v>82</v>
      </c>
      <c r="BK172" s="158">
        <f>ROUND(I172*H172,2)</f>
        <v>0</v>
      </c>
      <c r="BL172" s="17" t="s">
        <v>103</v>
      </c>
      <c r="BM172" s="17" t="s">
        <v>1317</v>
      </c>
    </row>
    <row r="173" spans="2:65" s="12" customFormat="1" ht="11.25">
      <c r="B173" s="159"/>
      <c r="D173" s="160" t="s">
        <v>207</v>
      </c>
      <c r="E173" s="161" t="s">
        <v>1</v>
      </c>
      <c r="F173" s="162" t="s">
        <v>1314</v>
      </c>
      <c r="H173" s="163">
        <v>8.4</v>
      </c>
      <c r="I173" s="164"/>
      <c r="L173" s="159"/>
      <c r="M173" s="165"/>
      <c r="N173" s="166"/>
      <c r="O173" s="166"/>
      <c r="P173" s="166"/>
      <c r="Q173" s="166"/>
      <c r="R173" s="166"/>
      <c r="S173" s="166"/>
      <c r="T173" s="167"/>
      <c r="AT173" s="161" t="s">
        <v>207</v>
      </c>
      <c r="AU173" s="161" t="s">
        <v>99</v>
      </c>
      <c r="AV173" s="12" t="s">
        <v>84</v>
      </c>
      <c r="AW173" s="12" t="s">
        <v>36</v>
      </c>
      <c r="AX173" s="12" t="s">
        <v>75</v>
      </c>
      <c r="AY173" s="161" t="s">
        <v>198</v>
      </c>
    </row>
    <row r="174" spans="2:65" s="12" customFormat="1" ht="11.25">
      <c r="B174" s="159"/>
      <c r="D174" s="160" t="s">
        <v>207</v>
      </c>
      <c r="E174" s="161" t="s">
        <v>1</v>
      </c>
      <c r="F174" s="162" t="s">
        <v>1318</v>
      </c>
      <c r="H174" s="163">
        <v>0.16800000000000001</v>
      </c>
      <c r="I174" s="164"/>
      <c r="L174" s="159"/>
      <c r="M174" s="165"/>
      <c r="N174" s="166"/>
      <c r="O174" s="166"/>
      <c r="P174" s="166"/>
      <c r="Q174" s="166"/>
      <c r="R174" s="166"/>
      <c r="S174" s="166"/>
      <c r="T174" s="167"/>
      <c r="AT174" s="161" t="s">
        <v>207</v>
      </c>
      <c r="AU174" s="161" t="s">
        <v>99</v>
      </c>
      <c r="AV174" s="12" t="s">
        <v>84</v>
      </c>
      <c r="AW174" s="12" t="s">
        <v>36</v>
      </c>
      <c r="AX174" s="12" t="s">
        <v>75</v>
      </c>
      <c r="AY174" s="161" t="s">
        <v>198</v>
      </c>
    </row>
    <row r="175" spans="2:65" s="14" customFormat="1" ht="11.25">
      <c r="B175" s="175"/>
      <c r="D175" s="160" t="s">
        <v>207</v>
      </c>
      <c r="E175" s="176" t="s">
        <v>1</v>
      </c>
      <c r="F175" s="177" t="s">
        <v>227</v>
      </c>
      <c r="H175" s="178">
        <v>8.5679999999999996</v>
      </c>
      <c r="I175" s="179"/>
      <c r="L175" s="175"/>
      <c r="M175" s="180"/>
      <c r="N175" s="181"/>
      <c r="O175" s="181"/>
      <c r="P175" s="181"/>
      <c r="Q175" s="181"/>
      <c r="R175" s="181"/>
      <c r="S175" s="181"/>
      <c r="T175" s="182"/>
      <c r="AT175" s="176" t="s">
        <v>207</v>
      </c>
      <c r="AU175" s="176" t="s">
        <v>99</v>
      </c>
      <c r="AV175" s="14" t="s">
        <v>103</v>
      </c>
      <c r="AW175" s="14" t="s">
        <v>36</v>
      </c>
      <c r="AX175" s="14" t="s">
        <v>82</v>
      </c>
      <c r="AY175" s="176" t="s">
        <v>198</v>
      </c>
    </row>
    <row r="176" spans="2:65" s="11" customFormat="1" ht="22.9" customHeight="1">
      <c r="B176" s="133"/>
      <c r="D176" s="134" t="s">
        <v>74</v>
      </c>
      <c r="E176" s="144" t="s">
        <v>263</v>
      </c>
      <c r="F176" s="144" t="s">
        <v>612</v>
      </c>
      <c r="I176" s="136"/>
      <c r="J176" s="145">
        <f>BK176</f>
        <v>0</v>
      </c>
      <c r="L176" s="133"/>
      <c r="M176" s="138"/>
      <c r="N176" s="139"/>
      <c r="O176" s="139"/>
      <c r="P176" s="140">
        <f>P177+P183+P190+P198</f>
        <v>0</v>
      </c>
      <c r="Q176" s="139"/>
      <c r="R176" s="140">
        <f>R177+R183+R190+R198</f>
        <v>1.631265</v>
      </c>
      <c r="S176" s="139"/>
      <c r="T176" s="141">
        <f>T177+T183+T190+T198</f>
        <v>18.669999999999998</v>
      </c>
      <c r="AR176" s="134" t="s">
        <v>82</v>
      </c>
      <c r="AT176" s="142" t="s">
        <v>74</v>
      </c>
      <c r="AU176" s="142" t="s">
        <v>82</v>
      </c>
      <c r="AY176" s="134" t="s">
        <v>198</v>
      </c>
      <c r="BK176" s="143">
        <f>BK177+BK183+BK190+BK198</f>
        <v>0</v>
      </c>
    </row>
    <row r="177" spans="2:65" s="11" customFormat="1" ht="20.85" customHeight="1">
      <c r="B177" s="133"/>
      <c r="D177" s="134" t="s">
        <v>74</v>
      </c>
      <c r="E177" s="144" t="s">
        <v>613</v>
      </c>
      <c r="F177" s="144" t="s">
        <v>614</v>
      </c>
      <c r="I177" s="136"/>
      <c r="J177" s="145">
        <f>BK177</f>
        <v>0</v>
      </c>
      <c r="L177" s="133"/>
      <c r="M177" s="138"/>
      <c r="N177" s="139"/>
      <c r="O177" s="139"/>
      <c r="P177" s="140">
        <f>SUM(P178:P182)</f>
        <v>0</v>
      </c>
      <c r="Q177" s="139"/>
      <c r="R177" s="140">
        <f>SUM(R178:R182)</f>
        <v>6.7500000000000004E-4</v>
      </c>
      <c r="S177" s="139"/>
      <c r="T177" s="141">
        <f>SUM(T178:T182)</f>
        <v>0</v>
      </c>
      <c r="AR177" s="134" t="s">
        <v>82</v>
      </c>
      <c r="AT177" s="142" t="s">
        <v>74</v>
      </c>
      <c r="AU177" s="142" t="s">
        <v>84</v>
      </c>
      <c r="AY177" s="134" t="s">
        <v>198</v>
      </c>
      <c r="BK177" s="143">
        <f>SUM(BK178:BK182)</f>
        <v>0</v>
      </c>
    </row>
    <row r="178" spans="2:65" s="1" customFormat="1" ht="16.5" customHeight="1">
      <c r="B178" s="146"/>
      <c r="C178" s="147" t="s">
        <v>357</v>
      </c>
      <c r="D178" s="147" t="s">
        <v>202</v>
      </c>
      <c r="E178" s="148" t="s">
        <v>636</v>
      </c>
      <c r="F178" s="149" t="s">
        <v>637</v>
      </c>
      <c r="G178" s="150" t="s">
        <v>242</v>
      </c>
      <c r="H178" s="151">
        <v>67.5</v>
      </c>
      <c r="I178" s="152"/>
      <c r="J178" s="153">
        <f>ROUND(I178*H178,2)</f>
        <v>0</v>
      </c>
      <c r="K178" s="149" t="s">
        <v>1</v>
      </c>
      <c r="L178" s="31"/>
      <c r="M178" s="154" t="s">
        <v>1</v>
      </c>
      <c r="N178" s="155" t="s">
        <v>46</v>
      </c>
      <c r="O178" s="50"/>
      <c r="P178" s="156">
        <f>O178*H178</f>
        <v>0</v>
      </c>
      <c r="Q178" s="156">
        <v>1.0000000000000001E-5</v>
      </c>
      <c r="R178" s="156">
        <f>Q178*H178</f>
        <v>6.7500000000000004E-4</v>
      </c>
      <c r="S178" s="156">
        <v>0</v>
      </c>
      <c r="T178" s="157">
        <f>S178*H178</f>
        <v>0</v>
      </c>
      <c r="AR178" s="17" t="s">
        <v>103</v>
      </c>
      <c r="AT178" s="17" t="s">
        <v>202</v>
      </c>
      <c r="AU178" s="17" t="s">
        <v>99</v>
      </c>
      <c r="AY178" s="17" t="s">
        <v>198</v>
      </c>
      <c r="BE178" s="158">
        <f>IF(N178="základní",J178,0)</f>
        <v>0</v>
      </c>
      <c r="BF178" s="158">
        <f>IF(N178="snížená",J178,0)</f>
        <v>0</v>
      </c>
      <c r="BG178" s="158">
        <f>IF(N178="zákl. přenesená",J178,0)</f>
        <v>0</v>
      </c>
      <c r="BH178" s="158">
        <f>IF(N178="sníž. přenesená",J178,0)</f>
        <v>0</v>
      </c>
      <c r="BI178" s="158">
        <f>IF(N178="nulová",J178,0)</f>
        <v>0</v>
      </c>
      <c r="BJ178" s="17" t="s">
        <v>82</v>
      </c>
      <c r="BK178" s="158">
        <f>ROUND(I178*H178,2)</f>
        <v>0</v>
      </c>
      <c r="BL178" s="17" t="s">
        <v>103</v>
      </c>
      <c r="BM178" s="17" t="s">
        <v>638</v>
      </c>
    </row>
    <row r="179" spans="2:65" s="13" customFormat="1" ht="11.25">
      <c r="B179" s="168"/>
      <c r="D179" s="160" t="s">
        <v>207</v>
      </c>
      <c r="E179" s="169" t="s">
        <v>1</v>
      </c>
      <c r="F179" s="170" t="s">
        <v>639</v>
      </c>
      <c r="H179" s="169" t="s">
        <v>1</v>
      </c>
      <c r="I179" s="171"/>
      <c r="L179" s="168"/>
      <c r="M179" s="172"/>
      <c r="N179" s="173"/>
      <c r="O179" s="173"/>
      <c r="P179" s="173"/>
      <c r="Q179" s="173"/>
      <c r="R179" s="173"/>
      <c r="S179" s="173"/>
      <c r="T179" s="174"/>
      <c r="AT179" s="169" t="s">
        <v>207</v>
      </c>
      <c r="AU179" s="169" t="s">
        <v>99</v>
      </c>
      <c r="AV179" s="13" t="s">
        <v>82</v>
      </c>
      <c r="AW179" s="13" t="s">
        <v>36</v>
      </c>
      <c r="AX179" s="13" t="s">
        <v>75</v>
      </c>
      <c r="AY179" s="169" t="s">
        <v>198</v>
      </c>
    </row>
    <row r="180" spans="2:65" s="12" customFormat="1" ht="11.25">
      <c r="B180" s="159"/>
      <c r="D180" s="160" t="s">
        <v>207</v>
      </c>
      <c r="E180" s="161" t="s">
        <v>1</v>
      </c>
      <c r="F180" s="162" t="s">
        <v>1319</v>
      </c>
      <c r="H180" s="163">
        <v>47.5</v>
      </c>
      <c r="I180" s="164"/>
      <c r="L180" s="159"/>
      <c r="M180" s="165"/>
      <c r="N180" s="166"/>
      <c r="O180" s="166"/>
      <c r="P180" s="166"/>
      <c r="Q180" s="166"/>
      <c r="R180" s="166"/>
      <c r="S180" s="166"/>
      <c r="T180" s="167"/>
      <c r="AT180" s="161" t="s">
        <v>207</v>
      </c>
      <c r="AU180" s="161" t="s">
        <v>99</v>
      </c>
      <c r="AV180" s="12" t="s">
        <v>84</v>
      </c>
      <c r="AW180" s="12" t="s">
        <v>36</v>
      </c>
      <c r="AX180" s="12" t="s">
        <v>75</v>
      </c>
      <c r="AY180" s="161" t="s">
        <v>198</v>
      </c>
    </row>
    <row r="181" spans="2:65" s="12" customFormat="1" ht="11.25">
      <c r="B181" s="159"/>
      <c r="D181" s="160" t="s">
        <v>207</v>
      </c>
      <c r="E181" s="161" t="s">
        <v>1</v>
      </c>
      <c r="F181" s="162" t="s">
        <v>1320</v>
      </c>
      <c r="H181" s="163">
        <v>20</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4" customFormat="1" ht="11.25">
      <c r="B182" s="175"/>
      <c r="D182" s="160" t="s">
        <v>207</v>
      </c>
      <c r="E182" s="176" t="s">
        <v>1</v>
      </c>
      <c r="F182" s="177" t="s">
        <v>227</v>
      </c>
      <c r="H182" s="178">
        <v>67.5</v>
      </c>
      <c r="I182" s="179"/>
      <c r="L182" s="175"/>
      <c r="M182" s="180"/>
      <c r="N182" s="181"/>
      <c r="O182" s="181"/>
      <c r="P182" s="181"/>
      <c r="Q182" s="181"/>
      <c r="R182" s="181"/>
      <c r="S182" s="181"/>
      <c r="T182" s="182"/>
      <c r="AT182" s="176" t="s">
        <v>207</v>
      </c>
      <c r="AU182" s="176" t="s">
        <v>99</v>
      </c>
      <c r="AV182" s="14" t="s">
        <v>103</v>
      </c>
      <c r="AW182" s="14" t="s">
        <v>36</v>
      </c>
      <c r="AX182" s="14" t="s">
        <v>82</v>
      </c>
      <c r="AY182" s="176" t="s">
        <v>198</v>
      </c>
    </row>
    <row r="183" spans="2:65" s="11" customFormat="1" ht="20.85" customHeight="1">
      <c r="B183" s="133"/>
      <c r="D183" s="134" t="s">
        <v>74</v>
      </c>
      <c r="E183" s="144" t="s">
        <v>644</v>
      </c>
      <c r="F183" s="144" t="s">
        <v>645</v>
      </c>
      <c r="I183" s="136"/>
      <c r="J183" s="145">
        <f>BK183</f>
        <v>0</v>
      </c>
      <c r="L183" s="133"/>
      <c r="M183" s="138"/>
      <c r="N183" s="139"/>
      <c r="O183" s="139"/>
      <c r="P183" s="140">
        <f>SUM(P184:P189)</f>
        <v>0</v>
      </c>
      <c r="Q183" s="139"/>
      <c r="R183" s="140">
        <f>SUM(R184:R189)</f>
        <v>1.63059</v>
      </c>
      <c r="S183" s="139"/>
      <c r="T183" s="141">
        <f>SUM(T184:T189)</f>
        <v>0</v>
      </c>
      <c r="AR183" s="134" t="s">
        <v>82</v>
      </c>
      <c r="AT183" s="142" t="s">
        <v>74</v>
      </c>
      <c r="AU183" s="142" t="s">
        <v>84</v>
      </c>
      <c r="AY183" s="134" t="s">
        <v>198</v>
      </c>
      <c r="BK183" s="143">
        <f>SUM(BK184:BK189)</f>
        <v>0</v>
      </c>
    </row>
    <row r="184" spans="2:65" s="1" customFormat="1" ht="16.5" customHeight="1">
      <c r="B184" s="146"/>
      <c r="C184" s="147" t="s">
        <v>361</v>
      </c>
      <c r="D184" s="147" t="s">
        <v>202</v>
      </c>
      <c r="E184" s="148" t="s">
        <v>1202</v>
      </c>
      <c r="F184" s="149" t="s">
        <v>1203</v>
      </c>
      <c r="G184" s="150" t="s">
        <v>499</v>
      </c>
      <c r="H184" s="151">
        <v>13</v>
      </c>
      <c r="I184" s="152"/>
      <c r="J184" s="153">
        <f>ROUND(I184*H184,2)</f>
        <v>0</v>
      </c>
      <c r="K184" s="149" t="s">
        <v>211</v>
      </c>
      <c r="L184" s="31"/>
      <c r="M184" s="154" t="s">
        <v>1</v>
      </c>
      <c r="N184" s="155" t="s">
        <v>46</v>
      </c>
      <c r="O184" s="50"/>
      <c r="P184" s="156">
        <f>O184*H184</f>
        <v>0</v>
      </c>
      <c r="Q184" s="156">
        <v>0.10095</v>
      </c>
      <c r="R184" s="156">
        <f>Q184*H184</f>
        <v>1.3123499999999999</v>
      </c>
      <c r="S184" s="156">
        <v>0</v>
      </c>
      <c r="T184" s="157">
        <f>S184*H184</f>
        <v>0</v>
      </c>
      <c r="AR184" s="17" t="s">
        <v>103</v>
      </c>
      <c r="AT184" s="17" t="s">
        <v>202</v>
      </c>
      <c r="AU184" s="17" t="s">
        <v>99</v>
      </c>
      <c r="AY184" s="17" t="s">
        <v>198</v>
      </c>
      <c r="BE184" s="158">
        <f>IF(N184="základní",J184,0)</f>
        <v>0</v>
      </c>
      <c r="BF184" s="158">
        <f>IF(N184="snížená",J184,0)</f>
        <v>0</v>
      </c>
      <c r="BG184" s="158">
        <f>IF(N184="zákl. přenesená",J184,0)</f>
        <v>0</v>
      </c>
      <c r="BH184" s="158">
        <f>IF(N184="sníž. přenesená",J184,0)</f>
        <v>0</v>
      </c>
      <c r="BI184" s="158">
        <f>IF(N184="nulová",J184,0)</f>
        <v>0</v>
      </c>
      <c r="BJ184" s="17" t="s">
        <v>82</v>
      </c>
      <c r="BK184" s="158">
        <f>ROUND(I184*H184,2)</f>
        <v>0</v>
      </c>
      <c r="BL184" s="17" t="s">
        <v>103</v>
      </c>
      <c r="BM184" s="17" t="s">
        <v>1321</v>
      </c>
    </row>
    <row r="185" spans="2:65" s="12" customFormat="1" ht="11.25">
      <c r="B185" s="159"/>
      <c r="D185" s="160" t="s">
        <v>207</v>
      </c>
      <c r="E185" s="161" t="s">
        <v>1</v>
      </c>
      <c r="F185" s="162" t="s">
        <v>1322</v>
      </c>
      <c r="H185" s="163">
        <v>13</v>
      </c>
      <c r="I185" s="164"/>
      <c r="L185" s="159"/>
      <c r="M185" s="165"/>
      <c r="N185" s="166"/>
      <c r="O185" s="166"/>
      <c r="P185" s="166"/>
      <c r="Q185" s="166"/>
      <c r="R185" s="166"/>
      <c r="S185" s="166"/>
      <c r="T185" s="167"/>
      <c r="AT185" s="161" t="s">
        <v>207</v>
      </c>
      <c r="AU185" s="161" t="s">
        <v>99</v>
      </c>
      <c r="AV185" s="12" t="s">
        <v>84</v>
      </c>
      <c r="AW185" s="12" t="s">
        <v>36</v>
      </c>
      <c r="AX185" s="12" t="s">
        <v>82</v>
      </c>
      <c r="AY185" s="161" t="s">
        <v>198</v>
      </c>
    </row>
    <row r="186" spans="2:65" s="1" customFormat="1" ht="16.5" customHeight="1">
      <c r="B186" s="146"/>
      <c r="C186" s="191" t="s">
        <v>367</v>
      </c>
      <c r="D186" s="191" t="s">
        <v>329</v>
      </c>
      <c r="E186" s="192" t="s">
        <v>1206</v>
      </c>
      <c r="F186" s="193" t="s">
        <v>1207</v>
      </c>
      <c r="G186" s="194" t="s">
        <v>499</v>
      </c>
      <c r="H186" s="195">
        <v>13.26</v>
      </c>
      <c r="I186" s="196"/>
      <c r="J186" s="197">
        <f>ROUND(I186*H186,2)</f>
        <v>0</v>
      </c>
      <c r="K186" s="193" t="s">
        <v>211</v>
      </c>
      <c r="L186" s="198"/>
      <c r="M186" s="199" t="s">
        <v>1</v>
      </c>
      <c r="N186" s="200" t="s">
        <v>46</v>
      </c>
      <c r="O186" s="50"/>
      <c r="P186" s="156">
        <f>O186*H186</f>
        <v>0</v>
      </c>
      <c r="Q186" s="156">
        <v>2.4E-2</v>
      </c>
      <c r="R186" s="156">
        <f>Q186*H186</f>
        <v>0.31824000000000002</v>
      </c>
      <c r="S186" s="156">
        <v>0</v>
      </c>
      <c r="T186" s="157">
        <f>S186*H186</f>
        <v>0</v>
      </c>
      <c r="AR186" s="17" t="s">
        <v>250</v>
      </c>
      <c r="AT186" s="17" t="s">
        <v>329</v>
      </c>
      <c r="AU186" s="17" t="s">
        <v>99</v>
      </c>
      <c r="AY186" s="17" t="s">
        <v>198</v>
      </c>
      <c r="BE186" s="158">
        <f>IF(N186="základní",J186,0)</f>
        <v>0</v>
      </c>
      <c r="BF186" s="158">
        <f>IF(N186="snížená",J186,0)</f>
        <v>0</v>
      </c>
      <c r="BG186" s="158">
        <f>IF(N186="zákl. přenesená",J186,0)</f>
        <v>0</v>
      </c>
      <c r="BH186" s="158">
        <f>IF(N186="sníž. přenesená",J186,0)</f>
        <v>0</v>
      </c>
      <c r="BI186" s="158">
        <f>IF(N186="nulová",J186,0)</f>
        <v>0</v>
      </c>
      <c r="BJ186" s="17" t="s">
        <v>82</v>
      </c>
      <c r="BK186" s="158">
        <f>ROUND(I186*H186,2)</f>
        <v>0</v>
      </c>
      <c r="BL186" s="17" t="s">
        <v>103</v>
      </c>
      <c r="BM186" s="17" t="s">
        <v>1323</v>
      </c>
    </row>
    <row r="187" spans="2:65" s="12" customFormat="1" ht="11.25">
      <c r="B187" s="159"/>
      <c r="D187" s="160" t="s">
        <v>207</v>
      </c>
      <c r="E187" s="161" t="s">
        <v>1</v>
      </c>
      <c r="F187" s="162" t="s">
        <v>1322</v>
      </c>
      <c r="H187" s="163">
        <v>13</v>
      </c>
      <c r="I187" s="164"/>
      <c r="L187" s="159"/>
      <c r="M187" s="165"/>
      <c r="N187" s="166"/>
      <c r="O187" s="166"/>
      <c r="P187" s="166"/>
      <c r="Q187" s="166"/>
      <c r="R187" s="166"/>
      <c r="S187" s="166"/>
      <c r="T187" s="167"/>
      <c r="AT187" s="161" t="s">
        <v>207</v>
      </c>
      <c r="AU187" s="161" t="s">
        <v>99</v>
      </c>
      <c r="AV187" s="12" t="s">
        <v>84</v>
      </c>
      <c r="AW187" s="12" t="s">
        <v>36</v>
      </c>
      <c r="AX187" s="12" t="s">
        <v>75</v>
      </c>
      <c r="AY187" s="161" t="s">
        <v>198</v>
      </c>
    </row>
    <row r="188" spans="2:65" s="12" customFormat="1" ht="11.25">
      <c r="B188" s="159"/>
      <c r="D188" s="160" t="s">
        <v>207</v>
      </c>
      <c r="E188" s="161" t="s">
        <v>1</v>
      </c>
      <c r="F188" s="162" t="s">
        <v>1324</v>
      </c>
      <c r="H188" s="163">
        <v>0.26</v>
      </c>
      <c r="I188" s="164"/>
      <c r="L188" s="159"/>
      <c r="M188" s="165"/>
      <c r="N188" s="166"/>
      <c r="O188" s="166"/>
      <c r="P188" s="166"/>
      <c r="Q188" s="166"/>
      <c r="R188" s="166"/>
      <c r="S188" s="166"/>
      <c r="T188" s="167"/>
      <c r="AT188" s="161" t="s">
        <v>207</v>
      </c>
      <c r="AU188" s="161" t="s">
        <v>99</v>
      </c>
      <c r="AV188" s="12" t="s">
        <v>84</v>
      </c>
      <c r="AW188" s="12" t="s">
        <v>36</v>
      </c>
      <c r="AX188" s="12" t="s">
        <v>75</v>
      </c>
      <c r="AY188" s="161" t="s">
        <v>198</v>
      </c>
    </row>
    <row r="189" spans="2:65" s="14" customFormat="1" ht="11.25">
      <c r="B189" s="175"/>
      <c r="D189" s="160" t="s">
        <v>207</v>
      </c>
      <c r="E189" s="176" t="s">
        <v>1</v>
      </c>
      <c r="F189" s="177" t="s">
        <v>227</v>
      </c>
      <c r="H189" s="178">
        <v>13.26</v>
      </c>
      <c r="I189" s="179"/>
      <c r="L189" s="175"/>
      <c r="M189" s="180"/>
      <c r="N189" s="181"/>
      <c r="O189" s="181"/>
      <c r="P189" s="181"/>
      <c r="Q189" s="181"/>
      <c r="R189" s="181"/>
      <c r="S189" s="181"/>
      <c r="T189" s="182"/>
      <c r="AT189" s="176" t="s">
        <v>207</v>
      </c>
      <c r="AU189" s="176" t="s">
        <v>99</v>
      </c>
      <c r="AV189" s="14" t="s">
        <v>103</v>
      </c>
      <c r="AW189" s="14" t="s">
        <v>36</v>
      </c>
      <c r="AX189" s="14" t="s">
        <v>82</v>
      </c>
      <c r="AY189" s="176" t="s">
        <v>198</v>
      </c>
    </row>
    <row r="190" spans="2:65" s="11" customFormat="1" ht="20.85" customHeight="1">
      <c r="B190" s="133"/>
      <c r="D190" s="134" t="s">
        <v>74</v>
      </c>
      <c r="E190" s="144" t="s">
        <v>681</v>
      </c>
      <c r="F190" s="144" t="s">
        <v>682</v>
      </c>
      <c r="I190" s="136"/>
      <c r="J190" s="145">
        <f>BK190</f>
        <v>0</v>
      </c>
      <c r="L190" s="133"/>
      <c r="M190" s="138"/>
      <c r="N190" s="139"/>
      <c r="O190" s="139"/>
      <c r="P190" s="140">
        <f>SUM(P191:P197)</f>
        <v>0</v>
      </c>
      <c r="Q190" s="139"/>
      <c r="R190" s="140">
        <f>SUM(R191:R197)</f>
        <v>0</v>
      </c>
      <c r="S190" s="139"/>
      <c r="T190" s="141">
        <f>SUM(T191:T197)</f>
        <v>18.669999999999998</v>
      </c>
      <c r="AR190" s="134" t="s">
        <v>82</v>
      </c>
      <c r="AT190" s="142" t="s">
        <v>74</v>
      </c>
      <c r="AU190" s="142" t="s">
        <v>84</v>
      </c>
      <c r="AY190" s="134" t="s">
        <v>198</v>
      </c>
      <c r="BK190" s="143">
        <f>SUM(BK191:BK197)</f>
        <v>0</v>
      </c>
    </row>
    <row r="191" spans="2:65" s="1" customFormat="1" ht="16.5" customHeight="1">
      <c r="B191" s="146"/>
      <c r="C191" s="147" t="s">
        <v>371</v>
      </c>
      <c r="D191" s="147" t="s">
        <v>202</v>
      </c>
      <c r="E191" s="148" t="s">
        <v>706</v>
      </c>
      <c r="F191" s="149" t="s">
        <v>707</v>
      </c>
      <c r="G191" s="150" t="s">
        <v>242</v>
      </c>
      <c r="H191" s="151">
        <v>33</v>
      </c>
      <c r="I191" s="152"/>
      <c r="J191" s="153">
        <f>ROUND(I191*H191,2)</f>
        <v>0</v>
      </c>
      <c r="K191" s="149" t="s">
        <v>211</v>
      </c>
      <c r="L191" s="31"/>
      <c r="M191" s="154" t="s">
        <v>1</v>
      </c>
      <c r="N191" s="155" t="s">
        <v>46</v>
      </c>
      <c r="O191" s="50"/>
      <c r="P191" s="156">
        <f>O191*H191</f>
        <v>0</v>
      </c>
      <c r="Q191" s="156">
        <v>0</v>
      </c>
      <c r="R191" s="156">
        <f>Q191*H191</f>
        <v>0</v>
      </c>
      <c r="S191" s="156">
        <v>0.26</v>
      </c>
      <c r="T191" s="157">
        <f>S191*H191</f>
        <v>8.58</v>
      </c>
      <c r="AR191" s="17" t="s">
        <v>103</v>
      </c>
      <c r="AT191" s="17" t="s">
        <v>202</v>
      </c>
      <c r="AU191" s="17" t="s">
        <v>99</v>
      </c>
      <c r="AY191" s="17" t="s">
        <v>198</v>
      </c>
      <c r="BE191" s="158">
        <f>IF(N191="základní",J191,0)</f>
        <v>0</v>
      </c>
      <c r="BF191" s="158">
        <f>IF(N191="snížená",J191,0)</f>
        <v>0</v>
      </c>
      <c r="BG191" s="158">
        <f>IF(N191="zákl. přenesená",J191,0)</f>
        <v>0</v>
      </c>
      <c r="BH191" s="158">
        <f>IF(N191="sníž. přenesená",J191,0)</f>
        <v>0</v>
      </c>
      <c r="BI191" s="158">
        <f>IF(N191="nulová",J191,0)</f>
        <v>0</v>
      </c>
      <c r="BJ191" s="17" t="s">
        <v>82</v>
      </c>
      <c r="BK191" s="158">
        <f>ROUND(I191*H191,2)</f>
        <v>0</v>
      </c>
      <c r="BL191" s="17" t="s">
        <v>103</v>
      </c>
      <c r="BM191" s="17" t="s">
        <v>708</v>
      </c>
    </row>
    <row r="192" spans="2:65" s="12" customFormat="1" ht="11.25">
      <c r="B192" s="159"/>
      <c r="D192" s="160" t="s">
        <v>207</v>
      </c>
      <c r="E192" s="161" t="s">
        <v>1</v>
      </c>
      <c r="F192" s="162" t="s">
        <v>1325</v>
      </c>
      <c r="H192" s="163">
        <v>33</v>
      </c>
      <c r="I192" s="164"/>
      <c r="L192" s="159"/>
      <c r="M192" s="165"/>
      <c r="N192" s="166"/>
      <c r="O192" s="166"/>
      <c r="P192" s="166"/>
      <c r="Q192" s="166"/>
      <c r="R192" s="166"/>
      <c r="S192" s="166"/>
      <c r="T192" s="167"/>
      <c r="AT192" s="161" t="s">
        <v>207</v>
      </c>
      <c r="AU192" s="161" t="s">
        <v>99</v>
      </c>
      <c r="AV192" s="12" t="s">
        <v>84</v>
      </c>
      <c r="AW192" s="12" t="s">
        <v>36</v>
      </c>
      <c r="AX192" s="12" t="s">
        <v>82</v>
      </c>
      <c r="AY192" s="161" t="s">
        <v>198</v>
      </c>
    </row>
    <row r="193" spans="2:65" s="1" customFormat="1" ht="16.5" customHeight="1">
      <c r="B193" s="146"/>
      <c r="C193" s="147" t="s">
        <v>378</v>
      </c>
      <c r="D193" s="147" t="s">
        <v>202</v>
      </c>
      <c r="E193" s="148" t="s">
        <v>1326</v>
      </c>
      <c r="F193" s="149" t="s">
        <v>1327</v>
      </c>
      <c r="G193" s="150" t="s">
        <v>242</v>
      </c>
      <c r="H193" s="151">
        <v>33</v>
      </c>
      <c r="I193" s="152"/>
      <c r="J193" s="153">
        <f>ROUND(I193*H193,2)</f>
        <v>0</v>
      </c>
      <c r="K193" s="149" t="s">
        <v>211</v>
      </c>
      <c r="L193" s="31"/>
      <c r="M193" s="154" t="s">
        <v>1</v>
      </c>
      <c r="N193" s="155" t="s">
        <v>46</v>
      </c>
      <c r="O193" s="50"/>
      <c r="P193" s="156">
        <f>O193*H193</f>
        <v>0</v>
      </c>
      <c r="Q193" s="156">
        <v>0</v>
      </c>
      <c r="R193" s="156">
        <f>Q193*H193</f>
        <v>0</v>
      </c>
      <c r="S193" s="156">
        <v>0.28999999999999998</v>
      </c>
      <c r="T193" s="157">
        <f>S193*H193</f>
        <v>9.5699999999999985</v>
      </c>
      <c r="AR193" s="17" t="s">
        <v>103</v>
      </c>
      <c r="AT193" s="17" t="s">
        <v>202</v>
      </c>
      <c r="AU193" s="17" t="s">
        <v>99</v>
      </c>
      <c r="AY193" s="17" t="s">
        <v>198</v>
      </c>
      <c r="BE193" s="158">
        <f>IF(N193="základní",J193,0)</f>
        <v>0</v>
      </c>
      <c r="BF193" s="158">
        <f>IF(N193="snížená",J193,0)</f>
        <v>0</v>
      </c>
      <c r="BG193" s="158">
        <f>IF(N193="zákl. přenesená",J193,0)</f>
        <v>0</v>
      </c>
      <c r="BH193" s="158">
        <f>IF(N193="sníž. přenesená",J193,0)</f>
        <v>0</v>
      </c>
      <c r="BI193" s="158">
        <f>IF(N193="nulová",J193,0)</f>
        <v>0</v>
      </c>
      <c r="BJ193" s="17" t="s">
        <v>82</v>
      </c>
      <c r="BK193" s="158">
        <f>ROUND(I193*H193,2)</f>
        <v>0</v>
      </c>
      <c r="BL193" s="17" t="s">
        <v>103</v>
      </c>
      <c r="BM193" s="17" t="s">
        <v>713</v>
      </c>
    </row>
    <row r="194" spans="2:65" s="13" customFormat="1" ht="11.25">
      <c r="B194" s="168"/>
      <c r="D194" s="160" t="s">
        <v>207</v>
      </c>
      <c r="E194" s="169" t="s">
        <v>1</v>
      </c>
      <c r="F194" s="170" t="s">
        <v>399</v>
      </c>
      <c r="H194" s="169" t="s">
        <v>1</v>
      </c>
      <c r="I194" s="171"/>
      <c r="L194" s="168"/>
      <c r="M194" s="172"/>
      <c r="N194" s="173"/>
      <c r="O194" s="173"/>
      <c r="P194" s="173"/>
      <c r="Q194" s="173"/>
      <c r="R194" s="173"/>
      <c r="S194" s="173"/>
      <c r="T194" s="174"/>
      <c r="AT194" s="169" t="s">
        <v>207</v>
      </c>
      <c r="AU194" s="169" t="s">
        <v>99</v>
      </c>
      <c r="AV194" s="13" t="s">
        <v>82</v>
      </c>
      <c r="AW194" s="13" t="s">
        <v>36</v>
      </c>
      <c r="AX194" s="13" t="s">
        <v>75</v>
      </c>
      <c r="AY194" s="169" t="s">
        <v>198</v>
      </c>
    </row>
    <row r="195" spans="2:65" s="12" customFormat="1" ht="11.25">
      <c r="B195" s="159"/>
      <c r="D195" s="160" t="s">
        <v>207</v>
      </c>
      <c r="E195" s="161" t="s">
        <v>1</v>
      </c>
      <c r="F195" s="162" t="s">
        <v>1328</v>
      </c>
      <c r="H195" s="163">
        <v>33</v>
      </c>
      <c r="I195" s="164"/>
      <c r="L195" s="159"/>
      <c r="M195" s="165"/>
      <c r="N195" s="166"/>
      <c r="O195" s="166"/>
      <c r="P195" s="166"/>
      <c r="Q195" s="166"/>
      <c r="R195" s="166"/>
      <c r="S195" s="166"/>
      <c r="T195" s="167"/>
      <c r="AT195" s="161" t="s">
        <v>207</v>
      </c>
      <c r="AU195" s="161" t="s">
        <v>99</v>
      </c>
      <c r="AV195" s="12" t="s">
        <v>84</v>
      </c>
      <c r="AW195" s="12" t="s">
        <v>36</v>
      </c>
      <c r="AX195" s="12" t="s">
        <v>82</v>
      </c>
      <c r="AY195" s="161" t="s">
        <v>198</v>
      </c>
    </row>
    <row r="196" spans="2:65" s="1" customFormat="1" ht="16.5" customHeight="1">
      <c r="B196" s="146"/>
      <c r="C196" s="147" t="s">
        <v>382</v>
      </c>
      <c r="D196" s="147" t="s">
        <v>202</v>
      </c>
      <c r="E196" s="148" t="s">
        <v>726</v>
      </c>
      <c r="F196" s="149" t="s">
        <v>727</v>
      </c>
      <c r="G196" s="150" t="s">
        <v>499</v>
      </c>
      <c r="H196" s="151">
        <v>13</v>
      </c>
      <c r="I196" s="152"/>
      <c r="J196" s="153">
        <f>ROUND(I196*H196,2)</f>
        <v>0</v>
      </c>
      <c r="K196" s="149" t="s">
        <v>211</v>
      </c>
      <c r="L196" s="31"/>
      <c r="M196" s="154" t="s">
        <v>1</v>
      </c>
      <c r="N196" s="155" t="s">
        <v>46</v>
      </c>
      <c r="O196" s="50"/>
      <c r="P196" s="156">
        <f>O196*H196</f>
        <v>0</v>
      </c>
      <c r="Q196" s="156">
        <v>0</v>
      </c>
      <c r="R196" s="156">
        <f>Q196*H196</f>
        <v>0</v>
      </c>
      <c r="S196" s="156">
        <v>0.04</v>
      </c>
      <c r="T196" s="157">
        <f>S196*H196</f>
        <v>0.52</v>
      </c>
      <c r="AR196" s="17" t="s">
        <v>103</v>
      </c>
      <c r="AT196" s="17" t="s">
        <v>202</v>
      </c>
      <c r="AU196" s="17" t="s">
        <v>99</v>
      </c>
      <c r="AY196" s="17" t="s">
        <v>198</v>
      </c>
      <c r="BE196" s="158">
        <f>IF(N196="základní",J196,0)</f>
        <v>0</v>
      </c>
      <c r="BF196" s="158">
        <f>IF(N196="snížená",J196,0)</f>
        <v>0</v>
      </c>
      <c r="BG196" s="158">
        <f>IF(N196="zákl. přenesená",J196,0)</f>
        <v>0</v>
      </c>
      <c r="BH196" s="158">
        <f>IF(N196="sníž. přenesená",J196,0)</f>
        <v>0</v>
      </c>
      <c r="BI196" s="158">
        <f>IF(N196="nulová",J196,0)</f>
        <v>0</v>
      </c>
      <c r="BJ196" s="17" t="s">
        <v>82</v>
      </c>
      <c r="BK196" s="158">
        <f>ROUND(I196*H196,2)</f>
        <v>0</v>
      </c>
      <c r="BL196" s="17" t="s">
        <v>103</v>
      </c>
      <c r="BM196" s="17" t="s">
        <v>728</v>
      </c>
    </row>
    <row r="197" spans="2:65" s="12" customFormat="1" ht="11.25">
      <c r="B197" s="159"/>
      <c r="D197" s="160" t="s">
        <v>207</v>
      </c>
      <c r="E197" s="161" t="s">
        <v>1</v>
      </c>
      <c r="F197" s="162" t="s">
        <v>1329</v>
      </c>
      <c r="H197" s="163">
        <v>13</v>
      </c>
      <c r="I197" s="164"/>
      <c r="L197" s="159"/>
      <c r="M197" s="165"/>
      <c r="N197" s="166"/>
      <c r="O197" s="166"/>
      <c r="P197" s="166"/>
      <c r="Q197" s="166"/>
      <c r="R197" s="166"/>
      <c r="S197" s="166"/>
      <c r="T197" s="167"/>
      <c r="AT197" s="161" t="s">
        <v>207</v>
      </c>
      <c r="AU197" s="161" t="s">
        <v>99</v>
      </c>
      <c r="AV197" s="12" t="s">
        <v>84</v>
      </c>
      <c r="AW197" s="12" t="s">
        <v>36</v>
      </c>
      <c r="AX197" s="12" t="s">
        <v>82</v>
      </c>
      <c r="AY197" s="161" t="s">
        <v>198</v>
      </c>
    </row>
    <row r="198" spans="2:65" s="11" customFormat="1" ht="20.85" customHeight="1">
      <c r="B198" s="133"/>
      <c r="D198" s="134" t="s">
        <v>74</v>
      </c>
      <c r="E198" s="144" t="s">
        <v>773</v>
      </c>
      <c r="F198" s="144" t="s">
        <v>814</v>
      </c>
      <c r="I198" s="136"/>
      <c r="J198" s="145">
        <f>BK198</f>
        <v>0</v>
      </c>
      <c r="L198" s="133"/>
      <c r="M198" s="138"/>
      <c r="N198" s="139"/>
      <c r="O198" s="139"/>
      <c r="P198" s="140">
        <f>SUM(P199:P202)</f>
        <v>0</v>
      </c>
      <c r="Q198" s="139"/>
      <c r="R198" s="140">
        <f>SUM(R199:R202)</f>
        <v>0</v>
      </c>
      <c r="S198" s="139"/>
      <c r="T198" s="141">
        <f>SUM(T199:T202)</f>
        <v>0</v>
      </c>
      <c r="AR198" s="134" t="s">
        <v>82</v>
      </c>
      <c r="AT198" s="142" t="s">
        <v>74</v>
      </c>
      <c r="AU198" s="142" t="s">
        <v>84</v>
      </c>
      <c r="AY198" s="134" t="s">
        <v>198</v>
      </c>
      <c r="BK198" s="143">
        <f>SUM(BK199:BK202)</f>
        <v>0</v>
      </c>
    </row>
    <row r="199" spans="2:65" s="1" customFormat="1" ht="16.5" customHeight="1">
      <c r="B199" s="146"/>
      <c r="C199" s="147" t="s">
        <v>386</v>
      </c>
      <c r="D199" s="147" t="s">
        <v>202</v>
      </c>
      <c r="E199" s="148" t="s">
        <v>816</v>
      </c>
      <c r="F199" s="149" t="s">
        <v>817</v>
      </c>
      <c r="G199" s="150" t="s">
        <v>236</v>
      </c>
      <c r="H199" s="151">
        <v>18.670000000000002</v>
      </c>
      <c r="I199" s="152"/>
      <c r="J199" s="153">
        <f>ROUND(I199*H199,2)</f>
        <v>0</v>
      </c>
      <c r="K199" s="149" t="s">
        <v>211</v>
      </c>
      <c r="L199" s="31"/>
      <c r="M199" s="154" t="s">
        <v>1</v>
      </c>
      <c r="N199" s="155" t="s">
        <v>46</v>
      </c>
      <c r="O199" s="50"/>
      <c r="P199" s="156">
        <f>O199*H199</f>
        <v>0</v>
      </c>
      <c r="Q199" s="156">
        <v>0</v>
      </c>
      <c r="R199" s="156">
        <f>Q199*H199</f>
        <v>0</v>
      </c>
      <c r="S199" s="156">
        <v>0</v>
      </c>
      <c r="T199" s="157">
        <f>S199*H199</f>
        <v>0</v>
      </c>
      <c r="AR199" s="17" t="s">
        <v>103</v>
      </c>
      <c r="AT199" s="17" t="s">
        <v>202</v>
      </c>
      <c r="AU199" s="17" t="s">
        <v>99</v>
      </c>
      <c r="AY199" s="17" t="s">
        <v>198</v>
      </c>
      <c r="BE199" s="158">
        <f>IF(N199="základní",J199,0)</f>
        <v>0</v>
      </c>
      <c r="BF199" s="158">
        <f>IF(N199="snížená",J199,0)</f>
        <v>0</v>
      </c>
      <c r="BG199" s="158">
        <f>IF(N199="zákl. přenesená",J199,0)</f>
        <v>0</v>
      </c>
      <c r="BH199" s="158">
        <f>IF(N199="sníž. přenesená",J199,0)</f>
        <v>0</v>
      </c>
      <c r="BI199" s="158">
        <f>IF(N199="nulová",J199,0)</f>
        <v>0</v>
      </c>
      <c r="BJ199" s="17" t="s">
        <v>82</v>
      </c>
      <c r="BK199" s="158">
        <f>ROUND(I199*H199,2)</f>
        <v>0</v>
      </c>
      <c r="BL199" s="17" t="s">
        <v>103</v>
      </c>
      <c r="BM199" s="17" t="s">
        <v>818</v>
      </c>
    </row>
    <row r="200" spans="2:65" s="1" customFormat="1" ht="16.5" customHeight="1">
      <c r="B200" s="146"/>
      <c r="C200" s="147" t="s">
        <v>395</v>
      </c>
      <c r="D200" s="147" t="s">
        <v>202</v>
      </c>
      <c r="E200" s="148" t="s">
        <v>820</v>
      </c>
      <c r="F200" s="149" t="s">
        <v>821</v>
      </c>
      <c r="G200" s="150" t="s">
        <v>236</v>
      </c>
      <c r="H200" s="151">
        <v>18.670000000000002</v>
      </c>
      <c r="I200" s="152"/>
      <c r="J200" s="153">
        <f>ROUND(I200*H200,2)</f>
        <v>0</v>
      </c>
      <c r="K200" s="149" t="s">
        <v>1</v>
      </c>
      <c r="L200" s="31"/>
      <c r="M200" s="154" t="s">
        <v>1</v>
      </c>
      <c r="N200" s="155" t="s">
        <v>46</v>
      </c>
      <c r="O200" s="50"/>
      <c r="P200" s="156">
        <f>O200*H200</f>
        <v>0</v>
      </c>
      <c r="Q200" s="156">
        <v>0</v>
      </c>
      <c r="R200" s="156">
        <f>Q200*H200</f>
        <v>0</v>
      </c>
      <c r="S200" s="156">
        <v>0</v>
      </c>
      <c r="T200" s="157">
        <f>S200*H200</f>
        <v>0</v>
      </c>
      <c r="AR200" s="17" t="s">
        <v>103</v>
      </c>
      <c r="AT200" s="17" t="s">
        <v>202</v>
      </c>
      <c r="AU200" s="17" t="s">
        <v>99</v>
      </c>
      <c r="AY200" s="17" t="s">
        <v>198</v>
      </c>
      <c r="BE200" s="158">
        <f>IF(N200="základní",J200,0)</f>
        <v>0</v>
      </c>
      <c r="BF200" s="158">
        <f>IF(N200="snížená",J200,0)</f>
        <v>0</v>
      </c>
      <c r="BG200" s="158">
        <f>IF(N200="zákl. přenesená",J200,0)</f>
        <v>0</v>
      </c>
      <c r="BH200" s="158">
        <f>IF(N200="sníž. přenesená",J200,0)</f>
        <v>0</v>
      </c>
      <c r="BI200" s="158">
        <f>IF(N200="nulová",J200,0)</f>
        <v>0</v>
      </c>
      <c r="BJ200" s="17" t="s">
        <v>82</v>
      </c>
      <c r="BK200" s="158">
        <f>ROUND(I200*H200,2)</f>
        <v>0</v>
      </c>
      <c r="BL200" s="17" t="s">
        <v>103</v>
      </c>
      <c r="BM200" s="17" t="s">
        <v>822</v>
      </c>
    </row>
    <row r="201" spans="2:65" s="1" customFormat="1" ht="16.5" customHeight="1">
      <c r="B201" s="146"/>
      <c r="C201" s="147" t="s">
        <v>402</v>
      </c>
      <c r="D201" s="147" t="s">
        <v>202</v>
      </c>
      <c r="E201" s="148" t="s">
        <v>824</v>
      </c>
      <c r="F201" s="149" t="s">
        <v>825</v>
      </c>
      <c r="G201" s="150" t="s">
        <v>236</v>
      </c>
      <c r="H201" s="151">
        <v>18.670000000000002</v>
      </c>
      <c r="I201" s="152"/>
      <c r="J201" s="153">
        <f>ROUND(I201*H201,2)</f>
        <v>0</v>
      </c>
      <c r="K201" s="149" t="s">
        <v>1</v>
      </c>
      <c r="L201" s="31"/>
      <c r="M201" s="154" t="s">
        <v>1</v>
      </c>
      <c r="N201" s="155" t="s">
        <v>46</v>
      </c>
      <c r="O201" s="50"/>
      <c r="P201" s="156">
        <f>O201*H201</f>
        <v>0</v>
      </c>
      <c r="Q201" s="156">
        <v>0</v>
      </c>
      <c r="R201" s="156">
        <f>Q201*H201</f>
        <v>0</v>
      </c>
      <c r="S201" s="156">
        <v>0</v>
      </c>
      <c r="T201" s="157">
        <f>S201*H201</f>
        <v>0</v>
      </c>
      <c r="AR201" s="17" t="s">
        <v>103</v>
      </c>
      <c r="AT201" s="17" t="s">
        <v>202</v>
      </c>
      <c r="AU201" s="17" t="s">
        <v>99</v>
      </c>
      <c r="AY201" s="17" t="s">
        <v>198</v>
      </c>
      <c r="BE201" s="158">
        <f>IF(N201="základní",J201,0)</f>
        <v>0</v>
      </c>
      <c r="BF201" s="158">
        <f>IF(N201="snížená",J201,0)</f>
        <v>0</v>
      </c>
      <c r="BG201" s="158">
        <f>IF(N201="zákl. přenesená",J201,0)</f>
        <v>0</v>
      </c>
      <c r="BH201" s="158">
        <f>IF(N201="sníž. přenesená",J201,0)</f>
        <v>0</v>
      </c>
      <c r="BI201" s="158">
        <f>IF(N201="nulová",J201,0)</f>
        <v>0</v>
      </c>
      <c r="BJ201" s="17" t="s">
        <v>82</v>
      </c>
      <c r="BK201" s="158">
        <f>ROUND(I201*H201,2)</f>
        <v>0</v>
      </c>
      <c r="BL201" s="17" t="s">
        <v>103</v>
      </c>
      <c r="BM201" s="17" t="s">
        <v>826</v>
      </c>
    </row>
    <row r="202" spans="2:65" s="1" customFormat="1" ht="16.5" customHeight="1">
      <c r="B202" s="146"/>
      <c r="C202" s="147" t="s">
        <v>409</v>
      </c>
      <c r="D202" s="147" t="s">
        <v>202</v>
      </c>
      <c r="E202" s="148" t="s">
        <v>828</v>
      </c>
      <c r="F202" s="149" t="s">
        <v>829</v>
      </c>
      <c r="G202" s="150" t="s">
        <v>236</v>
      </c>
      <c r="H202" s="151">
        <v>61.896000000000001</v>
      </c>
      <c r="I202" s="152"/>
      <c r="J202" s="153">
        <f>ROUND(I202*H202,2)</f>
        <v>0</v>
      </c>
      <c r="K202" s="149" t="s">
        <v>211</v>
      </c>
      <c r="L202" s="31"/>
      <c r="M202" s="201" t="s">
        <v>1</v>
      </c>
      <c r="N202" s="202" t="s">
        <v>46</v>
      </c>
      <c r="O202" s="203"/>
      <c r="P202" s="204">
        <f>O202*H202</f>
        <v>0</v>
      </c>
      <c r="Q202" s="204">
        <v>0</v>
      </c>
      <c r="R202" s="204">
        <f>Q202*H202</f>
        <v>0</v>
      </c>
      <c r="S202" s="204">
        <v>0</v>
      </c>
      <c r="T202" s="205">
        <f>S202*H202</f>
        <v>0</v>
      </c>
      <c r="AR202" s="17" t="s">
        <v>103</v>
      </c>
      <c r="AT202" s="17" t="s">
        <v>202</v>
      </c>
      <c r="AU202" s="17" t="s">
        <v>99</v>
      </c>
      <c r="AY202" s="17" t="s">
        <v>198</v>
      </c>
      <c r="BE202" s="158">
        <f>IF(N202="základní",J202,0)</f>
        <v>0</v>
      </c>
      <c r="BF202" s="158">
        <f>IF(N202="snížená",J202,0)</f>
        <v>0</v>
      </c>
      <c r="BG202" s="158">
        <f>IF(N202="zákl. přenesená",J202,0)</f>
        <v>0</v>
      </c>
      <c r="BH202" s="158">
        <f>IF(N202="sníž. přenesená",J202,0)</f>
        <v>0</v>
      </c>
      <c r="BI202" s="158">
        <f>IF(N202="nulová",J202,0)</f>
        <v>0</v>
      </c>
      <c r="BJ202" s="17" t="s">
        <v>82</v>
      </c>
      <c r="BK202" s="158">
        <f>ROUND(I202*H202,2)</f>
        <v>0</v>
      </c>
      <c r="BL202" s="17" t="s">
        <v>103</v>
      </c>
      <c r="BM202" s="17" t="s">
        <v>830</v>
      </c>
    </row>
    <row r="203" spans="2:65" s="1" customFormat="1" ht="6.95" customHeight="1">
      <c r="B203" s="40"/>
      <c r="C203" s="41"/>
      <c r="D203" s="41"/>
      <c r="E203" s="41"/>
      <c r="F203" s="41"/>
      <c r="G203" s="41"/>
      <c r="H203" s="41"/>
      <c r="I203" s="108"/>
      <c r="J203" s="41"/>
      <c r="K203" s="41"/>
      <c r="L203" s="31"/>
    </row>
  </sheetData>
  <autoFilter ref="C103:K202" xr:uid="{00000000-0009-0000-0000-000006000000}"/>
  <mergeCells count="15">
    <mergeCell ref="E90:H90"/>
    <mergeCell ref="E94:H94"/>
    <mergeCell ref="E92:H92"/>
    <mergeCell ref="E96:H96"/>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9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119</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910</v>
      </c>
      <c r="F9" s="217"/>
      <c r="G9" s="217"/>
      <c r="H9" s="217"/>
      <c r="L9" s="20"/>
    </row>
    <row r="10" spans="2:46" ht="12" customHeight="1">
      <c r="B10" s="20"/>
      <c r="D10" s="26" t="s">
        <v>150</v>
      </c>
      <c r="L10" s="20"/>
    </row>
    <row r="11" spans="2:46" s="1" customFormat="1" ht="16.5" customHeight="1">
      <c r="B11" s="31"/>
      <c r="E11" s="250" t="s">
        <v>1257</v>
      </c>
      <c r="F11" s="223"/>
      <c r="G11" s="223"/>
      <c r="H11" s="223"/>
      <c r="I11" s="92"/>
      <c r="L11" s="31"/>
    </row>
    <row r="12" spans="2:46" s="1" customFormat="1" ht="12" customHeight="1">
      <c r="B12" s="31"/>
      <c r="D12" s="26" t="s">
        <v>1258</v>
      </c>
      <c r="I12" s="92"/>
      <c r="L12" s="31"/>
    </row>
    <row r="13" spans="2:46" s="1" customFormat="1" ht="36.950000000000003" customHeight="1">
      <c r="B13" s="31"/>
      <c r="E13" s="224" t="s">
        <v>1330</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ROUND(J93,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ROUND((SUM(BE93:BE97)),  2)</f>
        <v>0</v>
      </c>
      <c r="I37" s="100">
        <v>0.21</v>
      </c>
      <c r="J37" s="99">
        <f>ROUND(((SUM(BE93:BE97))*I37),  2)</f>
        <v>0</v>
      </c>
      <c r="L37" s="31"/>
    </row>
    <row r="38" spans="2:12" s="1" customFormat="1" ht="14.45" customHeight="1">
      <c r="B38" s="31"/>
      <c r="E38" s="26" t="s">
        <v>47</v>
      </c>
      <c r="F38" s="99">
        <f>ROUND((SUM(BF93:BF97)),  2)</f>
        <v>0</v>
      </c>
      <c r="I38" s="100">
        <v>0.15</v>
      </c>
      <c r="J38" s="99">
        <f>ROUND(((SUM(BF93:BF97))*I38),  2)</f>
        <v>0</v>
      </c>
      <c r="L38" s="31"/>
    </row>
    <row r="39" spans="2:12" s="1" customFormat="1" ht="14.45" hidden="1" customHeight="1">
      <c r="B39" s="31"/>
      <c r="E39" s="26" t="s">
        <v>48</v>
      </c>
      <c r="F39" s="99">
        <f>ROUND((SUM(BG93:BG97)),  2)</f>
        <v>0</v>
      </c>
      <c r="I39" s="100">
        <v>0.21</v>
      </c>
      <c r="J39" s="99">
        <f>0</f>
        <v>0</v>
      </c>
      <c r="L39" s="31"/>
    </row>
    <row r="40" spans="2:12" s="1" customFormat="1" ht="14.45" hidden="1" customHeight="1">
      <c r="B40" s="31"/>
      <c r="E40" s="26" t="s">
        <v>49</v>
      </c>
      <c r="F40" s="99">
        <f>ROUND((SUM(BH93:BH97)),  2)</f>
        <v>0</v>
      </c>
      <c r="I40" s="100">
        <v>0.15</v>
      </c>
      <c r="J40" s="99">
        <f>0</f>
        <v>0</v>
      </c>
      <c r="L40" s="31"/>
    </row>
    <row r="41" spans="2:12" s="1" customFormat="1" ht="14.45" hidden="1" customHeight="1">
      <c r="B41" s="31"/>
      <c r="E41" s="26" t="s">
        <v>50</v>
      </c>
      <c r="F41" s="99">
        <f>ROUND((SUM(BI93:BI97)),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910</v>
      </c>
      <c r="F54" s="217"/>
      <c r="G54" s="217"/>
      <c r="H54" s="217"/>
      <c r="L54" s="20"/>
    </row>
    <row r="55" spans="2:12" ht="12" customHeight="1">
      <c r="B55" s="20"/>
      <c r="C55" s="26" t="s">
        <v>150</v>
      </c>
      <c r="L55" s="20"/>
    </row>
    <row r="56" spans="2:12" s="1" customFormat="1" ht="16.5" customHeight="1">
      <c r="B56" s="31"/>
      <c r="E56" s="250" t="s">
        <v>1257</v>
      </c>
      <c r="F56" s="223"/>
      <c r="G56" s="223"/>
      <c r="H56" s="223"/>
      <c r="I56" s="92"/>
      <c r="L56" s="31"/>
    </row>
    <row r="57" spans="2:12" s="1" customFormat="1" ht="12" customHeight="1">
      <c r="B57" s="31"/>
      <c r="C57" s="26" t="s">
        <v>1258</v>
      </c>
      <c r="I57" s="92"/>
      <c r="L57" s="31"/>
    </row>
    <row r="58" spans="2:12" s="1" customFormat="1" ht="16.5" customHeight="1">
      <c r="B58" s="31"/>
      <c r="E58" s="224" t="str">
        <f>E13</f>
        <v>VoN.102a.N - Vedlejší a ostatní náklady</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J93</f>
        <v>0</v>
      </c>
      <c r="L67" s="31"/>
      <c r="AU67" s="17" t="s">
        <v>157</v>
      </c>
    </row>
    <row r="68" spans="2:47" s="8" customFormat="1" ht="24.95" customHeight="1">
      <c r="B68" s="114"/>
      <c r="D68" s="115" t="s">
        <v>832</v>
      </c>
      <c r="E68" s="116"/>
      <c r="F68" s="116"/>
      <c r="G68" s="116"/>
      <c r="H68" s="116"/>
      <c r="I68" s="117"/>
      <c r="J68" s="118">
        <f>J94</f>
        <v>0</v>
      </c>
      <c r="L68" s="114"/>
    </row>
    <row r="69" spans="2:47" s="9" customFormat="1" ht="19.899999999999999" customHeight="1">
      <c r="B69" s="119"/>
      <c r="D69" s="120" t="s">
        <v>833</v>
      </c>
      <c r="E69" s="121"/>
      <c r="F69" s="121"/>
      <c r="G69" s="121"/>
      <c r="H69" s="121"/>
      <c r="I69" s="122"/>
      <c r="J69" s="123">
        <f>J95</f>
        <v>0</v>
      </c>
      <c r="L69" s="119"/>
    </row>
    <row r="70" spans="2:47" s="1" customFormat="1" ht="21.75" customHeight="1">
      <c r="B70" s="31"/>
      <c r="I70" s="92"/>
      <c r="L70" s="31"/>
    </row>
    <row r="71" spans="2:47" s="1" customFormat="1" ht="6.95" customHeight="1">
      <c r="B71" s="40"/>
      <c r="C71" s="41"/>
      <c r="D71" s="41"/>
      <c r="E71" s="41"/>
      <c r="F71" s="41"/>
      <c r="G71" s="41"/>
      <c r="H71" s="41"/>
      <c r="I71" s="108"/>
      <c r="J71" s="41"/>
      <c r="K71" s="41"/>
      <c r="L71" s="31"/>
    </row>
    <row r="75" spans="2:47" s="1" customFormat="1" ht="6.95" customHeight="1">
      <c r="B75" s="42"/>
      <c r="C75" s="43"/>
      <c r="D75" s="43"/>
      <c r="E75" s="43"/>
      <c r="F75" s="43"/>
      <c r="G75" s="43"/>
      <c r="H75" s="43"/>
      <c r="I75" s="109"/>
      <c r="J75" s="43"/>
      <c r="K75" s="43"/>
      <c r="L75" s="31"/>
    </row>
    <row r="76" spans="2:47" s="1" customFormat="1" ht="24.95" customHeight="1">
      <c r="B76" s="31"/>
      <c r="C76" s="21" t="s">
        <v>183</v>
      </c>
      <c r="I76" s="92"/>
      <c r="L76" s="31"/>
    </row>
    <row r="77" spans="2:47" s="1" customFormat="1" ht="6.95" customHeight="1">
      <c r="B77" s="31"/>
      <c r="I77" s="92"/>
      <c r="L77" s="31"/>
    </row>
    <row r="78" spans="2:47" s="1" customFormat="1" ht="12" customHeight="1">
      <c r="B78" s="31"/>
      <c r="C78" s="26" t="s">
        <v>16</v>
      </c>
      <c r="I78" s="92"/>
      <c r="L78" s="31"/>
    </row>
    <row r="79" spans="2:47" s="1" customFormat="1" ht="16.5" customHeight="1">
      <c r="B79" s="31"/>
      <c r="E79" s="249" t="str">
        <f>E7</f>
        <v>II/332, III/27212, III/3323 Straky</v>
      </c>
      <c r="F79" s="250"/>
      <c r="G79" s="250"/>
      <c r="H79" s="250"/>
      <c r="I79" s="92"/>
      <c r="L79" s="31"/>
    </row>
    <row r="80" spans="2:47" ht="12" customHeight="1">
      <c r="B80" s="20"/>
      <c r="C80" s="26" t="s">
        <v>148</v>
      </c>
      <c r="L80" s="20"/>
    </row>
    <row r="81" spans="2:65" ht="16.5" customHeight="1">
      <c r="B81" s="20"/>
      <c r="E81" s="249" t="s">
        <v>910</v>
      </c>
      <c r="F81" s="217"/>
      <c r="G81" s="217"/>
      <c r="H81" s="217"/>
      <c r="L81" s="20"/>
    </row>
    <row r="82" spans="2:65" ht="12" customHeight="1">
      <c r="B82" s="20"/>
      <c r="C82" s="26" t="s">
        <v>150</v>
      </c>
      <c r="L82" s="20"/>
    </row>
    <row r="83" spans="2:65" s="1" customFormat="1" ht="16.5" customHeight="1">
      <c r="B83" s="31"/>
      <c r="E83" s="250" t="s">
        <v>1257</v>
      </c>
      <c r="F83" s="223"/>
      <c r="G83" s="223"/>
      <c r="H83" s="223"/>
      <c r="I83" s="92"/>
      <c r="L83" s="31"/>
    </row>
    <row r="84" spans="2:65" s="1" customFormat="1" ht="12" customHeight="1">
      <c r="B84" s="31"/>
      <c r="C84" s="26" t="s">
        <v>1258</v>
      </c>
      <c r="I84" s="92"/>
      <c r="L84" s="31"/>
    </row>
    <row r="85" spans="2:65" s="1" customFormat="1" ht="16.5" customHeight="1">
      <c r="B85" s="31"/>
      <c r="E85" s="224" t="str">
        <f>E13</f>
        <v>VoN.102a.N - Vedlejší a ostatní náklady</v>
      </c>
      <c r="F85" s="223"/>
      <c r="G85" s="223"/>
      <c r="H85" s="223"/>
      <c r="I85" s="92"/>
      <c r="L85" s="31"/>
    </row>
    <row r="86" spans="2:65" s="1" customFormat="1" ht="6.95" customHeight="1">
      <c r="B86" s="31"/>
      <c r="I86" s="92"/>
      <c r="L86" s="31"/>
    </row>
    <row r="87" spans="2:65" s="1" customFormat="1" ht="12" customHeight="1">
      <c r="B87" s="31"/>
      <c r="C87" s="26" t="s">
        <v>20</v>
      </c>
      <c r="F87" s="17" t="str">
        <f>F16</f>
        <v>Straky</v>
      </c>
      <c r="I87" s="93" t="s">
        <v>22</v>
      </c>
      <c r="J87" s="47" t="str">
        <f>IF(J16="","",J16)</f>
        <v>7. 5. 2019</v>
      </c>
      <c r="L87" s="31"/>
    </row>
    <row r="88" spans="2:65" s="1" customFormat="1" ht="6.95" customHeight="1">
      <c r="B88" s="31"/>
      <c r="I88" s="92"/>
      <c r="L88" s="31"/>
    </row>
    <row r="89" spans="2:65" s="1" customFormat="1" ht="13.7" customHeight="1">
      <c r="B89" s="31"/>
      <c r="C89" s="26" t="s">
        <v>24</v>
      </c>
      <c r="F89" s="17" t="str">
        <f>E19</f>
        <v>Krajská správa a údržba silnic Středočeského kraje</v>
      </c>
      <c r="I89" s="93" t="s">
        <v>32</v>
      </c>
      <c r="J89" s="29" t="str">
        <f>E25</f>
        <v>CR Project s.r.o.</v>
      </c>
      <c r="L89" s="31"/>
    </row>
    <row r="90" spans="2:65" s="1" customFormat="1" ht="13.7" customHeight="1">
      <c r="B90" s="31"/>
      <c r="C90" s="26" t="s">
        <v>30</v>
      </c>
      <c r="F90" s="17" t="str">
        <f>IF(E22="","",E22)</f>
        <v>Vyplň údaj</v>
      </c>
      <c r="I90" s="93" t="s">
        <v>37</v>
      </c>
      <c r="J90" s="29" t="str">
        <f>E28</f>
        <v>Josef Nentwich</v>
      </c>
      <c r="L90" s="31"/>
    </row>
    <row r="91" spans="2:65" s="1" customFormat="1" ht="10.35" customHeight="1">
      <c r="B91" s="31"/>
      <c r="I91" s="92"/>
      <c r="L91" s="31"/>
    </row>
    <row r="92" spans="2:65" s="10" customFormat="1" ht="29.25" customHeight="1">
      <c r="B92" s="124"/>
      <c r="C92" s="125" t="s">
        <v>184</v>
      </c>
      <c r="D92" s="126" t="s">
        <v>60</v>
      </c>
      <c r="E92" s="126" t="s">
        <v>56</v>
      </c>
      <c r="F92" s="126" t="s">
        <v>57</v>
      </c>
      <c r="G92" s="126" t="s">
        <v>185</v>
      </c>
      <c r="H92" s="126" t="s">
        <v>186</v>
      </c>
      <c r="I92" s="127" t="s">
        <v>187</v>
      </c>
      <c r="J92" s="126" t="s">
        <v>155</v>
      </c>
      <c r="K92" s="128" t="s">
        <v>188</v>
      </c>
      <c r="L92" s="124"/>
      <c r="M92" s="54" t="s">
        <v>1</v>
      </c>
      <c r="N92" s="55" t="s">
        <v>45</v>
      </c>
      <c r="O92" s="55" t="s">
        <v>189</v>
      </c>
      <c r="P92" s="55" t="s">
        <v>190</v>
      </c>
      <c r="Q92" s="55" t="s">
        <v>191</v>
      </c>
      <c r="R92" s="55" t="s">
        <v>192</v>
      </c>
      <c r="S92" s="55" t="s">
        <v>193</v>
      </c>
      <c r="T92" s="56" t="s">
        <v>194</v>
      </c>
    </row>
    <row r="93" spans="2:65" s="1" customFormat="1" ht="22.9" customHeight="1">
      <c r="B93" s="31"/>
      <c r="C93" s="59" t="s">
        <v>195</v>
      </c>
      <c r="I93" s="92"/>
      <c r="J93" s="129">
        <f>BK93</f>
        <v>0</v>
      </c>
      <c r="L93" s="31"/>
      <c r="M93" s="57"/>
      <c r="N93" s="48"/>
      <c r="O93" s="48"/>
      <c r="P93" s="130">
        <f>P94</f>
        <v>0</v>
      </c>
      <c r="Q93" s="48"/>
      <c r="R93" s="130">
        <f>R94</f>
        <v>0</v>
      </c>
      <c r="S93" s="48"/>
      <c r="T93" s="131">
        <f>T94</f>
        <v>0</v>
      </c>
      <c r="AT93" s="17" t="s">
        <v>74</v>
      </c>
      <c r="AU93" s="17" t="s">
        <v>157</v>
      </c>
      <c r="BK93" s="132">
        <f>BK94</f>
        <v>0</v>
      </c>
    </row>
    <row r="94" spans="2:65" s="11" customFormat="1" ht="25.9" customHeight="1">
      <c r="B94" s="133"/>
      <c r="D94" s="134" t="s">
        <v>74</v>
      </c>
      <c r="E94" s="135" t="s">
        <v>835</v>
      </c>
      <c r="F94" s="135" t="s">
        <v>836</v>
      </c>
      <c r="I94" s="136"/>
      <c r="J94" s="137">
        <f>BK94</f>
        <v>0</v>
      </c>
      <c r="L94" s="133"/>
      <c r="M94" s="138"/>
      <c r="N94" s="139"/>
      <c r="O94" s="139"/>
      <c r="P94" s="140">
        <f>P95</f>
        <v>0</v>
      </c>
      <c r="Q94" s="139"/>
      <c r="R94" s="140">
        <f>R95</f>
        <v>0</v>
      </c>
      <c r="S94" s="139"/>
      <c r="T94" s="141">
        <f>T95</f>
        <v>0</v>
      </c>
      <c r="AR94" s="134" t="s">
        <v>103</v>
      </c>
      <c r="AT94" s="142" t="s">
        <v>74</v>
      </c>
      <c r="AU94" s="142" t="s">
        <v>75</v>
      </c>
      <c r="AY94" s="134" t="s">
        <v>198</v>
      </c>
      <c r="BK94" s="143">
        <f>BK95</f>
        <v>0</v>
      </c>
    </row>
    <row r="95" spans="2:65" s="11" customFormat="1" ht="22.9" customHeight="1">
      <c r="B95" s="133"/>
      <c r="D95" s="134" t="s">
        <v>74</v>
      </c>
      <c r="E95" s="144" t="s">
        <v>837</v>
      </c>
      <c r="F95" s="144" t="s">
        <v>838</v>
      </c>
      <c r="I95" s="136"/>
      <c r="J95" s="145">
        <f>BK95</f>
        <v>0</v>
      </c>
      <c r="L95" s="133"/>
      <c r="M95" s="138"/>
      <c r="N95" s="139"/>
      <c r="O95" s="139"/>
      <c r="P95" s="140">
        <f>SUM(P96:P97)</f>
        <v>0</v>
      </c>
      <c r="Q95" s="139"/>
      <c r="R95" s="140">
        <f>SUM(R96:R97)</f>
        <v>0</v>
      </c>
      <c r="S95" s="139"/>
      <c r="T95" s="141">
        <f>SUM(T96:T97)</f>
        <v>0</v>
      </c>
      <c r="AR95" s="134" t="s">
        <v>103</v>
      </c>
      <c r="AT95" s="142" t="s">
        <v>74</v>
      </c>
      <c r="AU95" s="142" t="s">
        <v>82</v>
      </c>
      <c r="AY95" s="134" t="s">
        <v>198</v>
      </c>
      <c r="BK95" s="143">
        <f>SUM(BK96:BK97)</f>
        <v>0</v>
      </c>
    </row>
    <row r="96" spans="2:65" s="1" customFormat="1" ht="16.5" customHeight="1">
      <c r="B96" s="146"/>
      <c r="C96" s="147" t="s">
        <v>82</v>
      </c>
      <c r="D96" s="147" t="s">
        <v>202</v>
      </c>
      <c r="E96" s="148" t="s">
        <v>839</v>
      </c>
      <c r="F96" s="149" t="s">
        <v>840</v>
      </c>
      <c r="G96" s="150" t="s">
        <v>841</v>
      </c>
      <c r="H96" s="151">
        <v>1</v>
      </c>
      <c r="I96" s="152"/>
      <c r="J96" s="153">
        <f>ROUND(I96*H96,2)</f>
        <v>0</v>
      </c>
      <c r="K96" s="149" t="s">
        <v>1</v>
      </c>
      <c r="L96" s="31"/>
      <c r="M96" s="154" t="s">
        <v>1</v>
      </c>
      <c r="N96" s="155" t="s">
        <v>46</v>
      </c>
      <c r="O96" s="50"/>
      <c r="P96" s="156">
        <f>O96*H96</f>
        <v>0</v>
      </c>
      <c r="Q96" s="156">
        <v>0</v>
      </c>
      <c r="R96" s="156">
        <f>Q96*H96</f>
        <v>0</v>
      </c>
      <c r="S96" s="156">
        <v>0</v>
      </c>
      <c r="T96" s="157">
        <f>S96*H96</f>
        <v>0</v>
      </c>
      <c r="AR96" s="17" t="s">
        <v>842</v>
      </c>
      <c r="AT96" s="17" t="s">
        <v>202</v>
      </c>
      <c r="AU96" s="17" t="s">
        <v>84</v>
      </c>
      <c r="AY96" s="17" t="s">
        <v>198</v>
      </c>
      <c r="BE96" s="158">
        <f>IF(N96="základní",J96,0)</f>
        <v>0</v>
      </c>
      <c r="BF96" s="158">
        <f>IF(N96="snížená",J96,0)</f>
        <v>0</v>
      </c>
      <c r="BG96" s="158">
        <f>IF(N96="zákl. přenesená",J96,0)</f>
        <v>0</v>
      </c>
      <c r="BH96" s="158">
        <f>IF(N96="sníž. přenesená",J96,0)</f>
        <v>0</v>
      </c>
      <c r="BI96" s="158">
        <f>IF(N96="nulová",J96,0)</f>
        <v>0</v>
      </c>
      <c r="BJ96" s="17" t="s">
        <v>82</v>
      </c>
      <c r="BK96" s="158">
        <f>ROUND(I96*H96,2)</f>
        <v>0</v>
      </c>
      <c r="BL96" s="17" t="s">
        <v>842</v>
      </c>
      <c r="BM96" s="17" t="s">
        <v>843</v>
      </c>
    </row>
    <row r="97" spans="2:65" s="1" customFormat="1" ht="16.5" customHeight="1">
      <c r="B97" s="146"/>
      <c r="C97" s="147" t="s">
        <v>84</v>
      </c>
      <c r="D97" s="147" t="s">
        <v>202</v>
      </c>
      <c r="E97" s="148" t="s">
        <v>859</v>
      </c>
      <c r="F97" s="149" t="s">
        <v>860</v>
      </c>
      <c r="G97" s="150" t="s">
        <v>841</v>
      </c>
      <c r="H97" s="151">
        <v>1</v>
      </c>
      <c r="I97" s="152"/>
      <c r="J97" s="153">
        <f>ROUND(I97*H97,2)</f>
        <v>0</v>
      </c>
      <c r="K97" s="149" t="s">
        <v>1</v>
      </c>
      <c r="L97" s="31"/>
      <c r="M97" s="201" t="s">
        <v>1</v>
      </c>
      <c r="N97" s="202" t="s">
        <v>46</v>
      </c>
      <c r="O97" s="203"/>
      <c r="P97" s="204">
        <f>O97*H97</f>
        <v>0</v>
      </c>
      <c r="Q97" s="204">
        <v>0</v>
      </c>
      <c r="R97" s="204">
        <f>Q97*H97</f>
        <v>0</v>
      </c>
      <c r="S97" s="204">
        <v>0</v>
      </c>
      <c r="T97" s="205">
        <f>S97*H97</f>
        <v>0</v>
      </c>
      <c r="AR97" s="17" t="s">
        <v>842</v>
      </c>
      <c r="AT97" s="17" t="s">
        <v>202</v>
      </c>
      <c r="AU97" s="17" t="s">
        <v>84</v>
      </c>
      <c r="AY97" s="17" t="s">
        <v>198</v>
      </c>
      <c r="BE97" s="158">
        <f>IF(N97="základní",J97,0)</f>
        <v>0</v>
      </c>
      <c r="BF97" s="158">
        <f>IF(N97="snížená",J97,0)</f>
        <v>0</v>
      </c>
      <c r="BG97" s="158">
        <f>IF(N97="zákl. přenesená",J97,0)</f>
        <v>0</v>
      </c>
      <c r="BH97" s="158">
        <f>IF(N97="sníž. přenesená",J97,0)</f>
        <v>0</v>
      </c>
      <c r="BI97" s="158">
        <f>IF(N97="nulová",J97,0)</f>
        <v>0</v>
      </c>
      <c r="BJ97" s="17" t="s">
        <v>82</v>
      </c>
      <c r="BK97" s="158">
        <f>ROUND(I97*H97,2)</f>
        <v>0</v>
      </c>
      <c r="BL97" s="17" t="s">
        <v>842</v>
      </c>
      <c r="BM97" s="17" t="s">
        <v>1331</v>
      </c>
    </row>
    <row r="98" spans="2:65" s="1" customFormat="1" ht="6.95" customHeight="1">
      <c r="B98" s="40"/>
      <c r="C98" s="41"/>
      <c r="D98" s="41"/>
      <c r="E98" s="41"/>
      <c r="F98" s="41"/>
      <c r="G98" s="41"/>
      <c r="H98" s="41"/>
      <c r="I98" s="108"/>
      <c r="J98" s="41"/>
      <c r="K98" s="41"/>
      <c r="L98" s="31"/>
    </row>
  </sheetData>
  <autoFilter ref="C92:K97" xr:uid="{00000000-0009-0000-0000-000007000000}"/>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47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0"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6" t="s">
        <v>5</v>
      </c>
      <c r="M2" s="217"/>
      <c r="N2" s="217"/>
      <c r="O2" s="217"/>
      <c r="P2" s="217"/>
      <c r="Q2" s="217"/>
      <c r="R2" s="217"/>
      <c r="S2" s="217"/>
      <c r="T2" s="217"/>
      <c r="U2" s="217"/>
      <c r="V2" s="217"/>
      <c r="AT2" s="17" t="s">
        <v>127</v>
      </c>
    </row>
    <row r="3" spans="2:46" ht="6.95" customHeight="1">
      <c r="B3" s="18"/>
      <c r="C3" s="19"/>
      <c r="D3" s="19"/>
      <c r="E3" s="19"/>
      <c r="F3" s="19"/>
      <c r="G3" s="19"/>
      <c r="H3" s="19"/>
      <c r="I3" s="91"/>
      <c r="J3" s="19"/>
      <c r="K3" s="19"/>
      <c r="L3" s="20"/>
      <c r="AT3" s="17" t="s">
        <v>84</v>
      </c>
    </row>
    <row r="4" spans="2:46" ht="24.95" customHeight="1">
      <c r="B4" s="20"/>
      <c r="D4" s="21" t="s">
        <v>147</v>
      </c>
      <c r="L4" s="20"/>
      <c r="M4" s="22" t="s">
        <v>10</v>
      </c>
      <c r="AT4" s="17" t="s">
        <v>3</v>
      </c>
    </row>
    <row r="5" spans="2:46" ht="6.95" customHeight="1">
      <c r="B5" s="20"/>
      <c r="L5" s="20"/>
    </row>
    <row r="6" spans="2:46" ht="12" customHeight="1">
      <c r="B6" s="20"/>
      <c r="D6" s="26" t="s">
        <v>16</v>
      </c>
      <c r="L6" s="20"/>
    </row>
    <row r="7" spans="2:46" ht="16.5" customHeight="1">
      <c r="B7" s="20"/>
      <c r="E7" s="249" t="str">
        <f>'Rekapitulace stavby'!K6</f>
        <v>II/332, III/27212, III/3323 Straky</v>
      </c>
      <c r="F7" s="250"/>
      <c r="G7" s="250"/>
      <c r="H7" s="250"/>
      <c r="L7" s="20"/>
    </row>
    <row r="8" spans="2:46" ht="11.25">
      <c r="B8" s="20"/>
      <c r="D8" s="26" t="s">
        <v>148</v>
      </c>
      <c r="L8" s="20"/>
    </row>
    <row r="9" spans="2:46" ht="16.5" customHeight="1">
      <c r="B9" s="20"/>
      <c r="E9" s="249" t="s">
        <v>1332</v>
      </c>
      <c r="F9" s="217"/>
      <c r="G9" s="217"/>
      <c r="H9" s="217"/>
      <c r="L9" s="20"/>
    </row>
    <row r="10" spans="2:46" ht="12" customHeight="1">
      <c r="B10" s="20"/>
      <c r="D10" s="26" t="s">
        <v>150</v>
      </c>
      <c r="L10" s="20"/>
    </row>
    <row r="11" spans="2:46" s="1" customFormat="1" ht="16.5" customHeight="1">
      <c r="B11" s="31"/>
      <c r="E11" s="250" t="s">
        <v>911</v>
      </c>
      <c r="F11" s="223"/>
      <c r="G11" s="223"/>
      <c r="H11" s="223"/>
      <c r="I11" s="92"/>
      <c r="L11" s="31"/>
    </row>
    <row r="12" spans="2:46" s="1" customFormat="1" ht="12" customHeight="1">
      <c r="B12" s="31"/>
      <c r="D12" s="26" t="s">
        <v>912</v>
      </c>
      <c r="I12" s="92"/>
      <c r="L12" s="31"/>
    </row>
    <row r="13" spans="2:46" s="1" customFormat="1" ht="36.950000000000003" customHeight="1">
      <c r="B13" s="31"/>
      <c r="E13" s="224" t="s">
        <v>1333</v>
      </c>
      <c r="F13" s="223"/>
      <c r="G13" s="223"/>
      <c r="H13" s="223"/>
      <c r="I13" s="92"/>
      <c r="L13" s="31"/>
    </row>
    <row r="14" spans="2:46" s="1" customFormat="1" ht="11.25">
      <c r="B14" s="31"/>
      <c r="I14" s="92"/>
      <c r="L14" s="31"/>
    </row>
    <row r="15" spans="2:46" s="1" customFormat="1" ht="12" customHeight="1">
      <c r="B15" s="31"/>
      <c r="D15" s="26" t="s">
        <v>18</v>
      </c>
      <c r="F15" s="17" t="s">
        <v>1</v>
      </c>
      <c r="I15" s="93" t="s">
        <v>19</v>
      </c>
      <c r="J15" s="17" t="s">
        <v>1</v>
      </c>
      <c r="L15" s="31"/>
    </row>
    <row r="16" spans="2:46" s="1" customFormat="1" ht="12" customHeight="1">
      <c r="B16" s="31"/>
      <c r="D16" s="26" t="s">
        <v>20</v>
      </c>
      <c r="F16" s="17" t="s">
        <v>21</v>
      </c>
      <c r="I16" s="93" t="s">
        <v>22</v>
      </c>
      <c r="J16" s="47" t="str">
        <f>'Rekapitulace stavby'!AN8</f>
        <v>7. 5. 2019</v>
      </c>
      <c r="L16" s="31"/>
    </row>
    <row r="17" spans="2:12" s="1" customFormat="1" ht="10.9" customHeight="1">
      <c r="B17" s="31"/>
      <c r="I17" s="92"/>
      <c r="L17" s="31"/>
    </row>
    <row r="18" spans="2:12" s="1" customFormat="1" ht="12" customHeight="1">
      <c r="B18" s="31"/>
      <c r="D18" s="26" t="s">
        <v>24</v>
      </c>
      <c r="I18" s="93" t="s">
        <v>25</v>
      </c>
      <c r="J18" s="17" t="s">
        <v>26</v>
      </c>
      <c r="L18" s="31"/>
    </row>
    <row r="19" spans="2:12" s="1" customFormat="1" ht="18" customHeight="1">
      <c r="B19" s="31"/>
      <c r="E19" s="17" t="s">
        <v>27</v>
      </c>
      <c r="I19" s="93" t="s">
        <v>28</v>
      </c>
      <c r="J19" s="17" t="s">
        <v>29</v>
      </c>
      <c r="L19" s="31"/>
    </row>
    <row r="20" spans="2:12" s="1" customFormat="1" ht="6.95" customHeight="1">
      <c r="B20" s="31"/>
      <c r="I20" s="92"/>
      <c r="L20" s="31"/>
    </row>
    <row r="21" spans="2:12" s="1" customFormat="1" ht="12" customHeight="1">
      <c r="B21" s="31"/>
      <c r="D21" s="26" t="s">
        <v>30</v>
      </c>
      <c r="I21" s="93" t="s">
        <v>25</v>
      </c>
      <c r="J21" s="27" t="str">
        <f>'Rekapitulace stavby'!AN13</f>
        <v>Vyplň údaj</v>
      </c>
      <c r="L21" s="31"/>
    </row>
    <row r="22" spans="2:12" s="1" customFormat="1" ht="18" customHeight="1">
      <c r="B22" s="31"/>
      <c r="E22" s="251" t="str">
        <f>'Rekapitulace stavby'!E14</f>
        <v>Vyplň údaj</v>
      </c>
      <c r="F22" s="227"/>
      <c r="G22" s="227"/>
      <c r="H22" s="227"/>
      <c r="I22" s="93" t="s">
        <v>28</v>
      </c>
      <c r="J22" s="27" t="str">
        <f>'Rekapitulace stavby'!AN14</f>
        <v>Vyplň údaj</v>
      </c>
      <c r="L22" s="31"/>
    </row>
    <row r="23" spans="2:12" s="1" customFormat="1" ht="6.95" customHeight="1">
      <c r="B23" s="31"/>
      <c r="I23" s="92"/>
      <c r="L23" s="31"/>
    </row>
    <row r="24" spans="2:12" s="1" customFormat="1" ht="12" customHeight="1">
      <c r="B24" s="31"/>
      <c r="D24" s="26" t="s">
        <v>32</v>
      </c>
      <c r="I24" s="93" t="s">
        <v>25</v>
      </c>
      <c r="J24" s="17" t="s">
        <v>33</v>
      </c>
      <c r="L24" s="31"/>
    </row>
    <row r="25" spans="2:12" s="1" customFormat="1" ht="18" customHeight="1">
      <c r="B25" s="31"/>
      <c r="E25" s="17" t="s">
        <v>34</v>
      </c>
      <c r="I25" s="93" t="s">
        <v>28</v>
      </c>
      <c r="J25" s="17" t="s">
        <v>35</v>
      </c>
      <c r="L25" s="31"/>
    </row>
    <row r="26" spans="2:12" s="1" customFormat="1" ht="6.95" customHeight="1">
      <c r="B26" s="31"/>
      <c r="I26" s="92"/>
      <c r="L26" s="31"/>
    </row>
    <row r="27" spans="2:12" s="1" customFormat="1" ht="12" customHeight="1">
      <c r="B27" s="31"/>
      <c r="D27" s="26" t="s">
        <v>37</v>
      </c>
      <c r="I27" s="93" t="s">
        <v>25</v>
      </c>
      <c r="J27" s="17" t="s">
        <v>1</v>
      </c>
      <c r="L27" s="31"/>
    </row>
    <row r="28" spans="2:12" s="1" customFormat="1" ht="18" customHeight="1">
      <c r="B28" s="31"/>
      <c r="E28" s="17" t="s">
        <v>38</v>
      </c>
      <c r="I28" s="93" t="s">
        <v>28</v>
      </c>
      <c r="J28" s="17" t="s">
        <v>1</v>
      </c>
      <c r="L28" s="31"/>
    </row>
    <row r="29" spans="2:12" s="1" customFormat="1" ht="6.95" customHeight="1">
      <c r="B29" s="31"/>
      <c r="I29" s="92"/>
      <c r="L29" s="31"/>
    </row>
    <row r="30" spans="2:12" s="1" customFormat="1" ht="12" customHeight="1">
      <c r="B30" s="31"/>
      <c r="D30" s="26" t="s">
        <v>39</v>
      </c>
      <c r="I30" s="92"/>
      <c r="L30" s="31"/>
    </row>
    <row r="31" spans="2:12" s="7" customFormat="1" ht="123.75" customHeight="1">
      <c r="B31" s="94"/>
      <c r="E31" s="231" t="s">
        <v>152</v>
      </c>
      <c r="F31" s="231"/>
      <c r="G31" s="231"/>
      <c r="H31" s="231"/>
      <c r="I31" s="95"/>
      <c r="L31" s="94"/>
    </row>
    <row r="32" spans="2:12" s="1" customFormat="1" ht="6.95" customHeight="1">
      <c r="B32" s="31"/>
      <c r="I32" s="92"/>
      <c r="L32" s="31"/>
    </row>
    <row r="33" spans="2:12" s="1" customFormat="1" ht="6.95" customHeight="1">
      <c r="B33" s="31"/>
      <c r="D33" s="48"/>
      <c r="E33" s="48"/>
      <c r="F33" s="48"/>
      <c r="G33" s="48"/>
      <c r="H33" s="48"/>
      <c r="I33" s="96"/>
      <c r="J33" s="48"/>
      <c r="K33" s="48"/>
      <c r="L33" s="31"/>
    </row>
    <row r="34" spans="2:12" s="1" customFormat="1" ht="25.35" customHeight="1">
      <c r="B34" s="31"/>
      <c r="D34" s="97" t="s">
        <v>41</v>
      </c>
      <c r="I34" s="92"/>
      <c r="J34" s="61">
        <f>ROUND(J118, 2)</f>
        <v>0</v>
      </c>
      <c r="L34" s="31"/>
    </row>
    <row r="35" spans="2:12" s="1" customFormat="1" ht="6.95" customHeight="1">
      <c r="B35" s="31"/>
      <c r="D35" s="48"/>
      <c r="E35" s="48"/>
      <c r="F35" s="48"/>
      <c r="G35" s="48"/>
      <c r="H35" s="48"/>
      <c r="I35" s="96"/>
      <c r="J35" s="48"/>
      <c r="K35" s="48"/>
      <c r="L35" s="31"/>
    </row>
    <row r="36" spans="2:12" s="1" customFormat="1" ht="14.45" customHeight="1">
      <c r="B36" s="31"/>
      <c r="F36" s="34" t="s">
        <v>43</v>
      </c>
      <c r="I36" s="98" t="s">
        <v>42</v>
      </c>
      <c r="J36" s="34" t="s">
        <v>44</v>
      </c>
      <c r="L36" s="31"/>
    </row>
    <row r="37" spans="2:12" s="1" customFormat="1" ht="14.45" customHeight="1">
      <c r="B37" s="31"/>
      <c r="D37" s="26" t="s">
        <v>45</v>
      </c>
      <c r="E37" s="26" t="s">
        <v>46</v>
      </c>
      <c r="F37" s="99">
        <f>ROUND((SUM(BE118:BE473)),  2)</f>
        <v>0</v>
      </c>
      <c r="I37" s="100">
        <v>0.21</v>
      </c>
      <c r="J37" s="99">
        <f>ROUND(((SUM(BE118:BE473))*I37),  2)</f>
        <v>0</v>
      </c>
      <c r="L37" s="31"/>
    </row>
    <row r="38" spans="2:12" s="1" customFormat="1" ht="14.45" customHeight="1">
      <c r="B38" s="31"/>
      <c r="E38" s="26" t="s">
        <v>47</v>
      </c>
      <c r="F38" s="99">
        <f>ROUND((SUM(BF118:BF473)),  2)</f>
        <v>0</v>
      </c>
      <c r="I38" s="100">
        <v>0.15</v>
      </c>
      <c r="J38" s="99">
        <f>ROUND(((SUM(BF118:BF473))*I38),  2)</f>
        <v>0</v>
      </c>
      <c r="L38" s="31"/>
    </row>
    <row r="39" spans="2:12" s="1" customFormat="1" ht="14.45" hidden="1" customHeight="1">
      <c r="B39" s="31"/>
      <c r="E39" s="26" t="s">
        <v>48</v>
      </c>
      <c r="F39" s="99">
        <f>ROUND((SUM(BG118:BG473)),  2)</f>
        <v>0</v>
      </c>
      <c r="I39" s="100">
        <v>0.21</v>
      </c>
      <c r="J39" s="99">
        <f>0</f>
        <v>0</v>
      </c>
      <c r="L39" s="31"/>
    </row>
    <row r="40" spans="2:12" s="1" customFormat="1" ht="14.45" hidden="1" customHeight="1">
      <c r="B40" s="31"/>
      <c r="E40" s="26" t="s">
        <v>49</v>
      </c>
      <c r="F40" s="99">
        <f>ROUND((SUM(BH118:BH473)),  2)</f>
        <v>0</v>
      </c>
      <c r="I40" s="100">
        <v>0.15</v>
      </c>
      <c r="J40" s="99">
        <f>0</f>
        <v>0</v>
      </c>
      <c r="L40" s="31"/>
    </row>
    <row r="41" spans="2:12" s="1" customFormat="1" ht="14.45" hidden="1" customHeight="1">
      <c r="B41" s="31"/>
      <c r="E41" s="26" t="s">
        <v>50</v>
      </c>
      <c r="F41" s="99">
        <f>ROUND((SUM(BI118:BI473)),  2)</f>
        <v>0</v>
      </c>
      <c r="I41" s="100">
        <v>0</v>
      </c>
      <c r="J41" s="99">
        <f>0</f>
        <v>0</v>
      </c>
      <c r="L41" s="31"/>
    </row>
    <row r="42" spans="2:12" s="1" customFormat="1" ht="6.95" customHeight="1">
      <c r="B42" s="31"/>
      <c r="I42" s="92"/>
      <c r="L42" s="31"/>
    </row>
    <row r="43" spans="2:12" s="1" customFormat="1" ht="25.35" customHeight="1">
      <c r="B43" s="31"/>
      <c r="C43" s="101"/>
      <c r="D43" s="102" t="s">
        <v>51</v>
      </c>
      <c r="E43" s="52"/>
      <c r="F43" s="52"/>
      <c r="G43" s="103" t="s">
        <v>52</v>
      </c>
      <c r="H43" s="104" t="s">
        <v>53</v>
      </c>
      <c r="I43" s="105"/>
      <c r="J43" s="106">
        <f>SUM(J34:J41)</f>
        <v>0</v>
      </c>
      <c r="K43" s="107"/>
      <c r="L43" s="31"/>
    </row>
    <row r="44" spans="2:12" s="1" customFormat="1" ht="14.45" customHeight="1">
      <c r="B44" s="40"/>
      <c r="C44" s="41"/>
      <c r="D44" s="41"/>
      <c r="E44" s="41"/>
      <c r="F44" s="41"/>
      <c r="G44" s="41"/>
      <c r="H44" s="41"/>
      <c r="I44" s="108"/>
      <c r="J44" s="41"/>
      <c r="K44" s="41"/>
      <c r="L44" s="31"/>
    </row>
    <row r="48" spans="2:12" s="1" customFormat="1" ht="6.95" customHeight="1">
      <c r="B48" s="42"/>
      <c r="C48" s="43"/>
      <c r="D48" s="43"/>
      <c r="E48" s="43"/>
      <c r="F48" s="43"/>
      <c r="G48" s="43"/>
      <c r="H48" s="43"/>
      <c r="I48" s="109"/>
      <c r="J48" s="43"/>
      <c r="K48" s="43"/>
      <c r="L48" s="31"/>
    </row>
    <row r="49" spans="2:12" s="1" customFormat="1" ht="24.95" customHeight="1">
      <c r="B49" s="31"/>
      <c r="C49" s="21" t="s">
        <v>153</v>
      </c>
      <c r="I49" s="92"/>
      <c r="L49" s="31"/>
    </row>
    <row r="50" spans="2:12" s="1" customFormat="1" ht="6.95" customHeight="1">
      <c r="B50" s="31"/>
      <c r="I50" s="92"/>
      <c r="L50" s="31"/>
    </row>
    <row r="51" spans="2:12" s="1" customFormat="1" ht="12" customHeight="1">
      <c r="B51" s="31"/>
      <c r="C51" s="26" t="s">
        <v>16</v>
      </c>
      <c r="I51" s="92"/>
      <c r="L51" s="31"/>
    </row>
    <row r="52" spans="2:12" s="1" customFormat="1" ht="16.5" customHeight="1">
      <c r="B52" s="31"/>
      <c r="E52" s="249" t="str">
        <f>E7</f>
        <v>II/332, III/27212, III/3323 Straky</v>
      </c>
      <c r="F52" s="250"/>
      <c r="G52" s="250"/>
      <c r="H52" s="250"/>
      <c r="I52" s="92"/>
      <c r="L52" s="31"/>
    </row>
    <row r="53" spans="2:12" ht="12" customHeight="1">
      <c r="B53" s="20"/>
      <c r="C53" s="26" t="s">
        <v>148</v>
      </c>
      <c r="L53" s="20"/>
    </row>
    <row r="54" spans="2:12" ht="16.5" customHeight="1">
      <c r="B54" s="20"/>
      <c r="E54" s="249" t="s">
        <v>1332</v>
      </c>
      <c r="F54" s="217"/>
      <c r="G54" s="217"/>
      <c r="H54" s="217"/>
      <c r="L54" s="20"/>
    </row>
    <row r="55" spans="2:12" ht="12" customHeight="1">
      <c r="B55" s="20"/>
      <c r="C55" s="26" t="s">
        <v>150</v>
      </c>
      <c r="L55" s="20"/>
    </row>
    <row r="56" spans="2:12" s="1" customFormat="1" ht="16.5" customHeight="1">
      <c r="B56" s="31"/>
      <c r="E56" s="250" t="s">
        <v>911</v>
      </c>
      <c r="F56" s="223"/>
      <c r="G56" s="223"/>
      <c r="H56" s="223"/>
      <c r="I56" s="92"/>
      <c r="L56" s="31"/>
    </row>
    <row r="57" spans="2:12" s="1" customFormat="1" ht="12" customHeight="1">
      <c r="B57" s="31"/>
      <c r="C57" s="26" t="s">
        <v>912</v>
      </c>
      <c r="I57" s="92"/>
      <c r="L57" s="31"/>
    </row>
    <row r="58" spans="2:12" s="1" customFormat="1" ht="16.5" customHeight="1">
      <c r="B58" s="31"/>
      <c r="E58" s="224" t="str">
        <f>E13</f>
        <v>SO.102b.H - SO.102b.H - Komunikace II/332 - Zbožíčko</v>
      </c>
      <c r="F58" s="223"/>
      <c r="G58" s="223"/>
      <c r="H58" s="223"/>
      <c r="I58" s="92"/>
      <c r="L58" s="31"/>
    </row>
    <row r="59" spans="2:12" s="1" customFormat="1" ht="6.95" customHeight="1">
      <c r="B59" s="31"/>
      <c r="I59" s="92"/>
      <c r="L59" s="31"/>
    </row>
    <row r="60" spans="2:12" s="1" customFormat="1" ht="12" customHeight="1">
      <c r="B60" s="31"/>
      <c r="C60" s="26" t="s">
        <v>20</v>
      </c>
      <c r="F60" s="17" t="str">
        <f>F16</f>
        <v>Straky</v>
      </c>
      <c r="I60" s="93" t="s">
        <v>22</v>
      </c>
      <c r="J60" s="47" t="str">
        <f>IF(J16="","",J16)</f>
        <v>7. 5. 2019</v>
      </c>
      <c r="L60" s="31"/>
    </row>
    <row r="61" spans="2:12" s="1" customFormat="1" ht="6.95" customHeight="1">
      <c r="B61" s="31"/>
      <c r="I61" s="92"/>
      <c r="L61" s="31"/>
    </row>
    <row r="62" spans="2:12" s="1" customFormat="1" ht="13.7" customHeight="1">
      <c r="B62" s="31"/>
      <c r="C62" s="26" t="s">
        <v>24</v>
      </c>
      <c r="F62" s="17" t="str">
        <f>E19</f>
        <v>Krajská správa a údržba silnic Středočeského kraje</v>
      </c>
      <c r="I62" s="93" t="s">
        <v>32</v>
      </c>
      <c r="J62" s="29" t="str">
        <f>E25</f>
        <v>CR Project s.r.o.</v>
      </c>
      <c r="L62" s="31"/>
    </row>
    <row r="63" spans="2:12" s="1" customFormat="1" ht="13.7" customHeight="1">
      <c r="B63" s="31"/>
      <c r="C63" s="26" t="s">
        <v>30</v>
      </c>
      <c r="F63" s="17" t="str">
        <f>IF(E22="","",E22)</f>
        <v>Vyplň údaj</v>
      </c>
      <c r="I63" s="93" t="s">
        <v>37</v>
      </c>
      <c r="J63" s="29" t="str">
        <f>E28</f>
        <v>Josef Nentwich</v>
      </c>
      <c r="L63" s="31"/>
    </row>
    <row r="64" spans="2:12" s="1" customFormat="1" ht="10.35" customHeight="1">
      <c r="B64" s="31"/>
      <c r="I64" s="92"/>
      <c r="L64" s="31"/>
    </row>
    <row r="65" spans="2:47" s="1" customFormat="1" ht="29.25" customHeight="1">
      <c r="B65" s="31"/>
      <c r="C65" s="110" t="s">
        <v>154</v>
      </c>
      <c r="D65" s="101"/>
      <c r="E65" s="101"/>
      <c r="F65" s="101"/>
      <c r="G65" s="101"/>
      <c r="H65" s="101"/>
      <c r="I65" s="111"/>
      <c r="J65" s="112" t="s">
        <v>155</v>
      </c>
      <c r="K65" s="101"/>
      <c r="L65" s="31"/>
    </row>
    <row r="66" spans="2:47" s="1" customFormat="1" ht="10.35" customHeight="1">
      <c r="B66" s="31"/>
      <c r="I66" s="92"/>
      <c r="L66" s="31"/>
    </row>
    <row r="67" spans="2:47" s="1" customFormat="1" ht="22.9" customHeight="1">
      <c r="B67" s="31"/>
      <c r="C67" s="113" t="s">
        <v>156</v>
      </c>
      <c r="I67" s="92"/>
      <c r="J67" s="61">
        <f>J118</f>
        <v>0</v>
      </c>
      <c r="L67" s="31"/>
      <c r="AU67" s="17" t="s">
        <v>157</v>
      </c>
    </row>
    <row r="68" spans="2:47" s="8" customFormat="1" ht="24.95" customHeight="1">
      <c r="B68" s="114"/>
      <c r="D68" s="115" t="s">
        <v>158</v>
      </c>
      <c r="E68" s="116"/>
      <c r="F68" s="116"/>
      <c r="G68" s="116"/>
      <c r="H68" s="116"/>
      <c r="I68" s="117"/>
      <c r="J68" s="118">
        <f>J119</f>
        <v>0</v>
      </c>
      <c r="L68" s="114"/>
    </row>
    <row r="69" spans="2:47" s="9" customFormat="1" ht="19.899999999999999" customHeight="1">
      <c r="B69" s="119"/>
      <c r="D69" s="120" t="s">
        <v>159</v>
      </c>
      <c r="E69" s="121"/>
      <c r="F69" s="121"/>
      <c r="G69" s="121"/>
      <c r="H69" s="121"/>
      <c r="I69" s="122"/>
      <c r="J69" s="123">
        <f>J120</f>
        <v>0</v>
      </c>
      <c r="L69" s="119"/>
    </row>
    <row r="70" spans="2:47" s="9" customFormat="1" ht="14.85" customHeight="1">
      <c r="B70" s="119"/>
      <c r="D70" s="120" t="s">
        <v>160</v>
      </c>
      <c r="E70" s="121"/>
      <c r="F70" s="121"/>
      <c r="G70" s="121"/>
      <c r="H70" s="121"/>
      <c r="I70" s="122"/>
      <c r="J70" s="123">
        <f>J121</f>
        <v>0</v>
      </c>
      <c r="L70" s="119"/>
    </row>
    <row r="71" spans="2:47" s="9" customFormat="1" ht="14.85" customHeight="1">
      <c r="B71" s="119"/>
      <c r="D71" s="120" t="s">
        <v>161</v>
      </c>
      <c r="E71" s="121"/>
      <c r="F71" s="121"/>
      <c r="G71" s="121"/>
      <c r="H71" s="121"/>
      <c r="I71" s="122"/>
      <c r="J71" s="123">
        <f>J144</f>
        <v>0</v>
      </c>
      <c r="L71" s="119"/>
    </row>
    <row r="72" spans="2:47" s="9" customFormat="1" ht="14.85" customHeight="1">
      <c r="B72" s="119"/>
      <c r="D72" s="120" t="s">
        <v>162</v>
      </c>
      <c r="E72" s="121"/>
      <c r="F72" s="121"/>
      <c r="G72" s="121"/>
      <c r="H72" s="121"/>
      <c r="I72" s="122"/>
      <c r="J72" s="123">
        <f>J158</f>
        <v>0</v>
      </c>
      <c r="L72" s="119"/>
    </row>
    <row r="73" spans="2:47" s="9" customFormat="1" ht="14.85" customHeight="1">
      <c r="B73" s="119"/>
      <c r="D73" s="120" t="s">
        <v>163</v>
      </c>
      <c r="E73" s="121"/>
      <c r="F73" s="121"/>
      <c r="G73" s="121"/>
      <c r="H73" s="121"/>
      <c r="I73" s="122"/>
      <c r="J73" s="123">
        <f>J194</f>
        <v>0</v>
      </c>
      <c r="L73" s="119"/>
    </row>
    <row r="74" spans="2:47" s="9" customFormat="1" ht="14.85" customHeight="1">
      <c r="B74" s="119"/>
      <c r="D74" s="120" t="s">
        <v>164</v>
      </c>
      <c r="E74" s="121"/>
      <c r="F74" s="121"/>
      <c r="G74" s="121"/>
      <c r="H74" s="121"/>
      <c r="I74" s="122"/>
      <c r="J74" s="123">
        <f>J199</f>
        <v>0</v>
      </c>
      <c r="L74" s="119"/>
    </row>
    <row r="75" spans="2:47" s="9" customFormat="1" ht="19.899999999999999" customHeight="1">
      <c r="B75" s="119"/>
      <c r="D75" s="120" t="s">
        <v>165</v>
      </c>
      <c r="E75" s="121"/>
      <c r="F75" s="121"/>
      <c r="G75" s="121"/>
      <c r="H75" s="121"/>
      <c r="I75" s="122"/>
      <c r="J75" s="123">
        <f>J221</f>
        <v>0</v>
      </c>
      <c r="L75" s="119"/>
    </row>
    <row r="76" spans="2:47" s="9" customFormat="1" ht="14.85" customHeight="1">
      <c r="B76" s="119"/>
      <c r="D76" s="120" t="s">
        <v>166</v>
      </c>
      <c r="E76" s="121"/>
      <c r="F76" s="121"/>
      <c r="G76" s="121"/>
      <c r="H76" s="121"/>
      <c r="I76" s="122"/>
      <c r="J76" s="123">
        <f>J222</f>
        <v>0</v>
      </c>
      <c r="L76" s="119"/>
    </row>
    <row r="77" spans="2:47" s="9" customFormat="1" ht="14.85" customHeight="1">
      <c r="B77" s="119"/>
      <c r="D77" s="120" t="s">
        <v>167</v>
      </c>
      <c r="E77" s="121"/>
      <c r="F77" s="121"/>
      <c r="G77" s="121"/>
      <c r="H77" s="121"/>
      <c r="I77" s="122"/>
      <c r="J77" s="123">
        <f>J232</f>
        <v>0</v>
      </c>
      <c r="L77" s="119"/>
    </row>
    <row r="78" spans="2:47" s="9" customFormat="1" ht="14.85" customHeight="1">
      <c r="B78" s="119"/>
      <c r="D78" s="120" t="s">
        <v>1334</v>
      </c>
      <c r="E78" s="121"/>
      <c r="F78" s="121"/>
      <c r="G78" s="121"/>
      <c r="H78" s="121"/>
      <c r="I78" s="122"/>
      <c r="J78" s="123">
        <f>J247</f>
        <v>0</v>
      </c>
      <c r="L78" s="119"/>
    </row>
    <row r="79" spans="2:47" s="9" customFormat="1" ht="14.85" customHeight="1">
      <c r="B79" s="119"/>
      <c r="D79" s="120" t="s">
        <v>914</v>
      </c>
      <c r="E79" s="121"/>
      <c r="F79" s="121"/>
      <c r="G79" s="121"/>
      <c r="H79" s="121"/>
      <c r="I79" s="122"/>
      <c r="J79" s="123">
        <f>J256</f>
        <v>0</v>
      </c>
      <c r="L79" s="119"/>
    </row>
    <row r="80" spans="2:47" s="9" customFormat="1" ht="19.899999999999999" customHeight="1">
      <c r="B80" s="119"/>
      <c r="D80" s="120" t="s">
        <v>170</v>
      </c>
      <c r="E80" s="121"/>
      <c r="F80" s="121"/>
      <c r="G80" s="121"/>
      <c r="H80" s="121"/>
      <c r="I80" s="122"/>
      <c r="J80" s="123">
        <f>J261</f>
        <v>0</v>
      </c>
      <c r="L80" s="119"/>
    </row>
    <row r="81" spans="2:12" s="9" customFormat="1" ht="14.85" customHeight="1">
      <c r="B81" s="119"/>
      <c r="D81" s="120" t="s">
        <v>171</v>
      </c>
      <c r="E81" s="121"/>
      <c r="F81" s="121"/>
      <c r="G81" s="121"/>
      <c r="H81" s="121"/>
      <c r="I81" s="122"/>
      <c r="J81" s="123">
        <f>J262</f>
        <v>0</v>
      </c>
      <c r="L81" s="119"/>
    </row>
    <row r="82" spans="2:12" s="9" customFormat="1" ht="14.85" customHeight="1">
      <c r="B82" s="119"/>
      <c r="D82" s="120" t="s">
        <v>172</v>
      </c>
      <c r="E82" s="121"/>
      <c r="F82" s="121"/>
      <c r="G82" s="121"/>
      <c r="H82" s="121"/>
      <c r="I82" s="122"/>
      <c r="J82" s="123">
        <f>J264</f>
        <v>0</v>
      </c>
      <c r="L82" s="119"/>
    </row>
    <row r="83" spans="2:12" s="9" customFormat="1" ht="14.85" customHeight="1">
      <c r="B83" s="119"/>
      <c r="D83" s="120" t="s">
        <v>173</v>
      </c>
      <c r="E83" s="121"/>
      <c r="F83" s="121"/>
      <c r="G83" s="121"/>
      <c r="H83" s="121"/>
      <c r="I83" s="122"/>
      <c r="J83" s="123">
        <f>J285</f>
        <v>0</v>
      </c>
      <c r="L83" s="119"/>
    </row>
    <row r="84" spans="2:12" s="9" customFormat="1" ht="14.85" customHeight="1">
      <c r="B84" s="119"/>
      <c r="D84" s="120" t="s">
        <v>1335</v>
      </c>
      <c r="E84" s="121"/>
      <c r="F84" s="121"/>
      <c r="G84" s="121"/>
      <c r="H84" s="121"/>
      <c r="I84" s="122"/>
      <c r="J84" s="123">
        <f>J294</f>
        <v>0</v>
      </c>
      <c r="L84" s="119"/>
    </row>
    <row r="85" spans="2:12" s="9" customFormat="1" ht="14.85" customHeight="1">
      <c r="B85" s="119"/>
      <c r="D85" s="120" t="s">
        <v>174</v>
      </c>
      <c r="E85" s="121"/>
      <c r="F85" s="121"/>
      <c r="G85" s="121"/>
      <c r="H85" s="121"/>
      <c r="I85" s="122"/>
      <c r="J85" s="123">
        <f>J319</f>
        <v>0</v>
      </c>
      <c r="L85" s="119"/>
    </row>
    <row r="86" spans="2:12" s="9" customFormat="1" ht="19.899999999999999" customHeight="1">
      <c r="B86" s="119"/>
      <c r="D86" s="120" t="s">
        <v>175</v>
      </c>
      <c r="E86" s="121"/>
      <c r="F86" s="121"/>
      <c r="G86" s="121"/>
      <c r="H86" s="121"/>
      <c r="I86" s="122"/>
      <c r="J86" s="123">
        <f>J338</f>
        <v>0</v>
      </c>
      <c r="L86" s="119"/>
    </row>
    <row r="87" spans="2:12" s="9" customFormat="1" ht="14.85" customHeight="1">
      <c r="B87" s="119"/>
      <c r="D87" s="120" t="s">
        <v>176</v>
      </c>
      <c r="E87" s="121"/>
      <c r="F87" s="121"/>
      <c r="G87" s="121"/>
      <c r="H87" s="121"/>
      <c r="I87" s="122"/>
      <c r="J87" s="123">
        <f>J339</f>
        <v>0</v>
      </c>
      <c r="L87" s="119"/>
    </row>
    <row r="88" spans="2:12" s="9" customFormat="1" ht="14.85" customHeight="1">
      <c r="B88" s="119"/>
      <c r="D88" s="120" t="s">
        <v>1336</v>
      </c>
      <c r="E88" s="121"/>
      <c r="F88" s="121"/>
      <c r="G88" s="121"/>
      <c r="H88" s="121"/>
      <c r="I88" s="122"/>
      <c r="J88" s="123">
        <f>J355</f>
        <v>0</v>
      </c>
      <c r="L88" s="119"/>
    </row>
    <row r="89" spans="2:12" s="9" customFormat="1" ht="14.85" customHeight="1">
      <c r="B89" s="119"/>
      <c r="D89" s="120" t="s">
        <v>177</v>
      </c>
      <c r="E89" s="121"/>
      <c r="F89" s="121"/>
      <c r="G89" s="121"/>
      <c r="H89" s="121"/>
      <c r="I89" s="122"/>
      <c r="J89" s="123">
        <f>J360</f>
        <v>0</v>
      </c>
      <c r="L89" s="119"/>
    </row>
    <row r="90" spans="2:12" s="9" customFormat="1" ht="14.85" customHeight="1">
      <c r="B90" s="119"/>
      <c r="D90" s="120" t="s">
        <v>178</v>
      </c>
      <c r="E90" s="121"/>
      <c r="F90" s="121"/>
      <c r="G90" s="121"/>
      <c r="H90" s="121"/>
      <c r="I90" s="122"/>
      <c r="J90" s="123">
        <f>J397</f>
        <v>0</v>
      </c>
      <c r="L90" s="119"/>
    </row>
    <row r="91" spans="2:12" s="9" customFormat="1" ht="14.85" customHeight="1">
      <c r="B91" s="119"/>
      <c r="D91" s="120" t="s">
        <v>179</v>
      </c>
      <c r="E91" s="121"/>
      <c r="F91" s="121"/>
      <c r="G91" s="121"/>
      <c r="H91" s="121"/>
      <c r="I91" s="122"/>
      <c r="J91" s="123">
        <f>J418</f>
        <v>0</v>
      </c>
      <c r="L91" s="119"/>
    </row>
    <row r="92" spans="2:12" s="9" customFormat="1" ht="14.85" customHeight="1">
      <c r="B92" s="119"/>
      <c r="D92" s="120" t="s">
        <v>180</v>
      </c>
      <c r="E92" s="121"/>
      <c r="F92" s="121"/>
      <c r="G92" s="121"/>
      <c r="H92" s="121"/>
      <c r="I92" s="122"/>
      <c r="J92" s="123">
        <f>J424</f>
        <v>0</v>
      </c>
      <c r="L92" s="119"/>
    </row>
    <row r="93" spans="2:12" s="9" customFormat="1" ht="14.85" customHeight="1">
      <c r="B93" s="119"/>
      <c r="D93" s="120" t="s">
        <v>181</v>
      </c>
      <c r="E93" s="121"/>
      <c r="F93" s="121"/>
      <c r="G93" s="121"/>
      <c r="H93" s="121"/>
      <c r="I93" s="122"/>
      <c r="J93" s="123">
        <f>J458</f>
        <v>0</v>
      </c>
      <c r="L93" s="119"/>
    </row>
    <row r="94" spans="2:12" s="9" customFormat="1" ht="14.85" customHeight="1">
      <c r="B94" s="119"/>
      <c r="D94" s="120" t="s">
        <v>182</v>
      </c>
      <c r="E94" s="121"/>
      <c r="F94" s="121"/>
      <c r="G94" s="121"/>
      <c r="H94" s="121"/>
      <c r="I94" s="122"/>
      <c r="J94" s="123">
        <f>J469</f>
        <v>0</v>
      </c>
      <c r="L94" s="119"/>
    </row>
    <row r="95" spans="2:12" s="1" customFormat="1" ht="21.75" customHeight="1">
      <c r="B95" s="31"/>
      <c r="I95" s="92"/>
      <c r="L95" s="31"/>
    </row>
    <row r="96" spans="2:12" s="1" customFormat="1" ht="6.95" customHeight="1">
      <c r="B96" s="40"/>
      <c r="C96" s="41"/>
      <c r="D96" s="41"/>
      <c r="E96" s="41"/>
      <c r="F96" s="41"/>
      <c r="G96" s="41"/>
      <c r="H96" s="41"/>
      <c r="I96" s="108"/>
      <c r="J96" s="41"/>
      <c r="K96" s="41"/>
      <c r="L96" s="31"/>
    </row>
    <row r="100" spans="2:12" s="1" customFormat="1" ht="6.95" customHeight="1">
      <c r="B100" s="42"/>
      <c r="C100" s="43"/>
      <c r="D100" s="43"/>
      <c r="E100" s="43"/>
      <c r="F100" s="43"/>
      <c r="G100" s="43"/>
      <c r="H100" s="43"/>
      <c r="I100" s="109"/>
      <c r="J100" s="43"/>
      <c r="K100" s="43"/>
      <c r="L100" s="31"/>
    </row>
    <row r="101" spans="2:12" s="1" customFormat="1" ht="24.95" customHeight="1">
      <c r="B101" s="31"/>
      <c r="C101" s="21" t="s">
        <v>183</v>
      </c>
      <c r="I101" s="92"/>
      <c r="L101" s="31"/>
    </row>
    <row r="102" spans="2:12" s="1" customFormat="1" ht="6.95" customHeight="1">
      <c r="B102" s="31"/>
      <c r="I102" s="92"/>
      <c r="L102" s="31"/>
    </row>
    <row r="103" spans="2:12" s="1" customFormat="1" ht="12" customHeight="1">
      <c r="B103" s="31"/>
      <c r="C103" s="26" t="s">
        <v>16</v>
      </c>
      <c r="I103" s="92"/>
      <c r="L103" s="31"/>
    </row>
    <row r="104" spans="2:12" s="1" customFormat="1" ht="16.5" customHeight="1">
      <c r="B104" s="31"/>
      <c r="E104" s="249" t="str">
        <f>E7</f>
        <v>II/332, III/27212, III/3323 Straky</v>
      </c>
      <c r="F104" s="250"/>
      <c r="G104" s="250"/>
      <c r="H104" s="250"/>
      <c r="I104" s="92"/>
      <c r="L104" s="31"/>
    </row>
    <row r="105" spans="2:12" ht="12" customHeight="1">
      <c r="B105" s="20"/>
      <c r="C105" s="26" t="s">
        <v>148</v>
      </c>
      <c r="L105" s="20"/>
    </row>
    <row r="106" spans="2:12" ht="16.5" customHeight="1">
      <c r="B106" s="20"/>
      <c r="E106" s="249" t="s">
        <v>1332</v>
      </c>
      <c r="F106" s="217"/>
      <c r="G106" s="217"/>
      <c r="H106" s="217"/>
      <c r="L106" s="20"/>
    </row>
    <row r="107" spans="2:12" ht="12" customHeight="1">
      <c r="B107" s="20"/>
      <c r="C107" s="26" t="s">
        <v>150</v>
      </c>
      <c r="L107" s="20"/>
    </row>
    <row r="108" spans="2:12" s="1" customFormat="1" ht="16.5" customHeight="1">
      <c r="B108" s="31"/>
      <c r="E108" s="250" t="s">
        <v>911</v>
      </c>
      <c r="F108" s="223"/>
      <c r="G108" s="223"/>
      <c r="H108" s="223"/>
      <c r="I108" s="92"/>
      <c r="L108" s="31"/>
    </row>
    <row r="109" spans="2:12" s="1" customFormat="1" ht="12" customHeight="1">
      <c r="B109" s="31"/>
      <c r="C109" s="26" t="s">
        <v>912</v>
      </c>
      <c r="I109" s="92"/>
      <c r="L109" s="31"/>
    </row>
    <row r="110" spans="2:12" s="1" customFormat="1" ht="16.5" customHeight="1">
      <c r="B110" s="31"/>
      <c r="E110" s="224" t="str">
        <f>E13</f>
        <v>SO.102b.H - SO.102b.H - Komunikace II/332 - Zbožíčko</v>
      </c>
      <c r="F110" s="223"/>
      <c r="G110" s="223"/>
      <c r="H110" s="223"/>
      <c r="I110" s="92"/>
      <c r="L110" s="31"/>
    </row>
    <row r="111" spans="2:12" s="1" customFormat="1" ht="6.95" customHeight="1">
      <c r="B111" s="31"/>
      <c r="I111" s="92"/>
      <c r="L111" s="31"/>
    </row>
    <row r="112" spans="2:12" s="1" customFormat="1" ht="12" customHeight="1">
      <c r="B112" s="31"/>
      <c r="C112" s="26" t="s">
        <v>20</v>
      </c>
      <c r="F112" s="17" t="str">
        <f>F16</f>
        <v>Straky</v>
      </c>
      <c r="I112" s="93" t="s">
        <v>22</v>
      </c>
      <c r="J112" s="47" t="str">
        <f>IF(J16="","",J16)</f>
        <v>7. 5. 2019</v>
      </c>
      <c r="L112" s="31"/>
    </row>
    <row r="113" spans="2:65" s="1" customFormat="1" ht="6.95" customHeight="1">
      <c r="B113" s="31"/>
      <c r="I113" s="92"/>
      <c r="L113" s="31"/>
    </row>
    <row r="114" spans="2:65" s="1" customFormat="1" ht="13.7" customHeight="1">
      <c r="B114" s="31"/>
      <c r="C114" s="26" t="s">
        <v>24</v>
      </c>
      <c r="F114" s="17" t="str">
        <f>E19</f>
        <v>Krajská správa a údržba silnic Středočeského kraje</v>
      </c>
      <c r="I114" s="93" t="s">
        <v>32</v>
      </c>
      <c r="J114" s="29" t="str">
        <f>E25</f>
        <v>CR Project s.r.o.</v>
      </c>
      <c r="L114" s="31"/>
    </row>
    <row r="115" spans="2:65" s="1" customFormat="1" ht="13.7" customHeight="1">
      <c r="B115" s="31"/>
      <c r="C115" s="26" t="s">
        <v>30</v>
      </c>
      <c r="F115" s="17" t="str">
        <f>IF(E22="","",E22)</f>
        <v>Vyplň údaj</v>
      </c>
      <c r="I115" s="93" t="s">
        <v>37</v>
      </c>
      <c r="J115" s="29" t="str">
        <f>E28</f>
        <v>Josef Nentwich</v>
      </c>
      <c r="L115" s="31"/>
    </row>
    <row r="116" spans="2:65" s="1" customFormat="1" ht="10.35" customHeight="1">
      <c r="B116" s="31"/>
      <c r="I116" s="92"/>
      <c r="L116" s="31"/>
    </row>
    <row r="117" spans="2:65" s="10" customFormat="1" ht="29.25" customHeight="1">
      <c r="B117" s="124"/>
      <c r="C117" s="125" t="s">
        <v>184</v>
      </c>
      <c r="D117" s="126" t="s">
        <v>60</v>
      </c>
      <c r="E117" s="126" t="s">
        <v>56</v>
      </c>
      <c r="F117" s="126" t="s">
        <v>57</v>
      </c>
      <c r="G117" s="126" t="s">
        <v>185</v>
      </c>
      <c r="H117" s="126" t="s">
        <v>186</v>
      </c>
      <c r="I117" s="127" t="s">
        <v>187</v>
      </c>
      <c r="J117" s="126" t="s">
        <v>155</v>
      </c>
      <c r="K117" s="128" t="s">
        <v>188</v>
      </c>
      <c r="L117" s="124"/>
      <c r="M117" s="54" t="s">
        <v>1</v>
      </c>
      <c r="N117" s="55" t="s">
        <v>45</v>
      </c>
      <c r="O117" s="55" t="s">
        <v>189</v>
      </c>
      <c r="P117" s="55" t="s">
        <v>190</v>
      </c>
      <c r="Q117" s="55" t="s">
        <v>191</v>
      </c>
      <c r="R117" s="55" t="s">
        <v>192</v>
      </c>
      <c r="S117" s="55" t="s">
        <v>193</v>
      </c>
      <c r="T117" s="56" t="s">
        <v>194</v>
      </c>
    </row>
    <row r="118" spans="2:65" s="1" customFormat="1" ht="22.9" customHeight="1">
      <c r="B118" s="31"/>
      <c r="C118" s="59" t="s">
        <v>195</v>
      </c>
      <c r="I118" s="92"/>
      <c r="J118" s="129">
        <f>BK118</f>
        <v>0</v>
      </c>
      <c r="L118" s="31"/>
      <c r="M118" s="57"/>
      <c r="N118" s="48"/>
      <c r="O118" s="48"/>
      <c r="P118" s="130">
        <f>P119</f>
        <v>0</v>
      </c>
      <c r="Q118" s="48"/>
      <c r="R118" s="130">
        <f>R119</f>
        <v>4365.1975412350002</v>
      </c>
      <c r="S118" s="48"/>
      <c r="T118" s="131">
        <f>T119</f>
        <v>3394.3634999999999</v>
      </c>
      <c r="AT118" s="17" t="s">
        <v>74</v>
      </c>
      <c r="AU118" s="17" t="s">
        <v>157</v>
      </c>
      <c r="BK118" s="132">
        <f>BK119</f>
        <v>0</v>
      </c>
    </row>
    <row r="119" spans="2:65" s="11" customFormat="1" ht="25.9" customHeight="1">
      <c r="B119" s="133"/>
      <c r="D119" s="134" t="s">
        <v>74</v>
      </c>
      <c r="E119" s="135" t="s">
        <v>196</v>
      </c>
      <c r="F119" s="135" t="s">
        <v>197</v>
      </c>
      <c r="I119" s="136"/>
      <c r="J119" s="137">
        <f>BK119</f>
        <v>0</v>
      </c>
      <c r="L119" s="133"/>
      <c r="M119" s="138"/>
      <c r="N119" s="139"/>
      <c r="O119" s="139"/>
      <c r="P119" s="140">
        <f>P120+P221+P261+P338</f>
        <v>0</v>
      </c>
      <c r="Q119" s="139"/>
      <c r="R119" s="140">
        <f>R120+R221+R261+R338</f>
        <v>4365.1975412350002</v>
      </c>
      <c r="S119" s="139"/>
      <c r="T119" s="141">
        <f>T120+T221+T261+T338</f>
        <v>3394.3634999999999</v>
      </c>
      <c r="AR119" s="134" t="s">
        <v>82</v>
      </c>
      <c r="AT119" s="142" t="s">
        <v>74</v>
      </c>
      <c r="AU119" s="142" t="s">
        <v>75</v>
      </c>
      <c r="AY119" s="134" t="s">
        <v>198</v>
      </c>
      <c r="BK119" s="143">
        <f>BK120+BK221+BK261+BK338</f>
        <v>0</v>
      </c>
    </row>
    <row r="120" spans="2:65" s="11" customFormat="1" ht="22.9" customHeight="1">
      <c r="B120" s="133"/>
      <c r="D120" s="134" t="s">
        <v>74</v>
      </c>
      <c r="E120" s="144" t="s">
        <v>82</v>
      </c>
      <c r="F120" s="144" t="s">
        <v>199</v>
      </c>
      <c r="I120" s="136"/>
      <c r="J120" s="145">
        <f>BK120</f>
        <v>0</v>
      </c>
      <c r="L120" s="133"/>
      <c r="M120" s="138"/>
      <c r="N120" s="139"/>
      <c r="O120" s="139"/>
      <c r="P120" s="140">
        <f>P121+P144+P158+P194+P199</f>
        <v>0</v>
      </c>
      <c r="Q120" s="139"/>
      <c r="R120" s="140">
        <f>R121+R144+R158+R194+R199</f>
        <v>291.75654300000002</v>
      </c>
      <c r="S120" s="139"/>
      <c r="T120" s="141">
        <f>T121+T144+T158+T194+T199</f>
        <v>0</v>
      </c>
      <c r="AR120" s="134" t="s">
        <v>82</v>
      </c>
      <c r="AT120" s="142" t="s">
        <v>74</v>
      </c>
      <c r="AU120" s="142" t="s">
        <v>82</v>
      </c>
      <c r="AY120" s="134" t="s">
        <v>198</v>
      </c>
      <c r="BK120" s="143">
        <f>BK121+BK144+BK158+BK194+BK199</f>
        <v>0</v>
      </c>
    </row>
    <row r="121" spans="2:65" s="11" customFormat="1" ht="20.85" customHeight="1">
      <c r="B121" s="133"/>
      <c r="D121" s="134" t="s">
        <v>74</v>
      </c>
      <c r="E121" s="144" t="s">
        <v>200</v>
      </c>
      <c r="F121" s="144" t="s">
        <v>201</v>
      </c>
      <c r="I121" s="136"/>
      <c r="J121" s="145">
        <f>BK121</f>
        <v>0</v>
      </c>
      <c r="L121" s="133"/>
      <c r="M121" s="138"/>
      <c r="N121" s="139"/>
      <c r="O121" s="139"/>
      <c r="P121" s="140">
        <f>SUM(P122:P143)</f>
        <v>0</v>
      </c>
      <c r="Q121" s="139"/>
      <c r="R121" s="140">
        <f>SUM(R122:R143)</f>
        <v>0</v>
      </c>
      <c r="S121" s="139"/>
      <c r="T121" s="141">
        <f>SUM(T122:T143)</f>
        <v>0</v>
      </c>
      <c r="AR121" s="134" t="s">
        <v>82</v>
      </c>
      <c r="AT121" s="142" t="s">
        <v>74</v>
      </c>
      <c r="AU121" s="142" t="s">
        <v>84</v>
      </c>
      <c r="AY121" s="134" t="s">
        <v>198</v>
      </c>
      <c r="BK121" s="143">
        <f>SUM(BK122:BK143)</f>
        <v>0</v>
      </c>
    </row>
    <row r="122" spans="2:65" s="1" customFormat="1" ht="16.5" customHeight="1">
      <c r="B122" s="146"/>
      <c r="C122" s="147" t="s">
        <v>82</v>
      </c>
      <c r="D122" s="147" t="s">
        <v>202</v>
      </c>
      <c r="E122" s="148" t="s">
        <v>203</v>
      </c>
      <c r="F122" s="149" t="s">
        <v>204</v>
      </c>
      <c r="G122" s="150" t="s">
        <v>205</v>
      </c>
      <c r="H122" s="151">
        <v>102.27500000000001</v>
      </c>
      <c r="I122" s="152"/>
      <c r="J122" s="153">
        <f>ROUND(I122*H122,2)</f>
        <v>0</v>
      </c>
      <c r="K122" s="149" t="s">
        <v>1</v>
      </c>
      <c r="L122" s="31"/>
      <c r="M122" s="154" t="s">
        <v>1</v>
      </c>
      <c r="N122" s="155" t="s">
        <v>46</v>
      </c>
      <c r="O122" s="50"/>
      <c r="P122" s="156">
        <f>O122*H122</f>
        <v>0</v>
      </c>
      <c r="Q122" s="156">
        <v>0</v>
      </c>
      <c r="R122" s="156">
        <f>Q122*H122</f>
        <v>0</v>
      </c>
      <c r="S122" s="156">
        <v>0</v>
      </c>
      <c r="T122" s="157">
        <f>S122*H122</f>
        <v>0</v>
      </c>
      <c r="AR122" s="17" t="s">
        <v>103</v>
      </c>
      <c r="AT122" s="17" t="s">
        <v>202</v>
      </c>
      <c r="AU122" s="17" t="s">
        <v>99</v>
      </c>
      <c r="AY122" s="17" t="s">
        <v>198</v>
      </c>
      <c r="BE122" s="158">
        <f>IF(N122="základní",J122,0)</f>
        <v>0</v>
      </c>
      <c r="BF122" s="158">
        <f>IF(N122="snížená",J122,0)</f>
        <v>0</v>
      </c>
      <c r="BG122" s="158">
        <f>IF(N122="zákl. přenesená",J122,0)</f>
        <v>0</v>
      </c>
      <c r="BH122" s="158">
        <f>IF(N122="sníž. přenesená",J122,0)</f>
        <v>0</v>
      </c>
      <c r="BI122" s="158">
        <f>IF(N122="nulová",J122,0)</f>
        <v>0</v>
      </c>
      <c r="BJ122" s="17" t="s">
        <v>82</v>
      </c>
      <c r="BK122" s="158">
        <f>ROUND(I122*H122,2)</f>
        <v>0</v>
      </c>
      <c r="BL122" s="17" t="s">
        <v>103</v>
      </c>
      <c r="BM122" s="17" t="s">
        <v>206</v>
      </c>
    </row>
    <row r="123" spans="2:65" s="12" customFormat="1" ht="11.25">
      <c r="B123" s="159"/>
      <c r="D123" s="160" t="s">
        <v>207</v>
      </c>
      <c r="E123" s="161" t="s">
        <v>1</v>
      </c>
      <c r="F123" s="162" t="s">
        <v>1337</v>
      </c>
      <c r="H123" s="163">
        <v>102.27500000000001</v>
      </c>
      <c r="I123" s="164"/>
      <c r="L123" s="159"/>
      <c r="M123" s="165"/>
      <c r="N123" s="166"/>
      <c r="O123" s="166"/>
      <c r="P123" s="166"/>
      <c r="Q123" s="166"/>
      <c r="R123" s="166"/>
      <c r="S123" s="166"/>
      <c r="T123" s="167"/>
      <c r="AT123" s="161" t="s">
        <v>207</v>
      </c>
      <c r="AU123" s="161" t="s">
        <v>99</v>
      </c>
      <c r="AV123" s="12" t="s">
        <v>84</v>
      </c>
      <c r="AW123" s="12" t="s">
        <v>36</v>
      </c>
      <c r="AX123" s="12" t="s">
        <v>82</v>
      </c>
      <c r="AY123" s="161" t="s">
        <v>198</v>
      </c>
    </row>
    <row r="124" spans="2:65" s="1" customFormat="1" ht="16.5" customHeight="1">
      <c r="B124" s="146"/>
      <c r="C124" s="147" t="s">
        <v>84</v>
      </c>
      <c r="D124" s="147" t="s">
        <v>202</v>
      </c>
      <c r="E124" s="148" t="s">
        <v>209</v>
      </c>
      <c r="F124" s="149" t="s">
        <v>210</v>
      </c>
      <c r="G124" s="150" t="s">
        <v>205</v>
      </c>
      <c r="H124" s="151">
        <v>95.35</v>
      </c>
      <c r="I124" s="152"/>
      <c r="J124" s="153">
        <f>ROUND(I124*H124,2)</f>
        <v>0</v>
      </c>
      <c r="K124" s="149" t="s">
        <v>211</v>
      </c>
      <c r="L124" s="31"/>
      <c r="M124" s="154" t="s">
        <v>1</v>
      </c>
      <c r="N124" s="155" t="s">
        <v>46</v>
      </c>
      <c r="O124" s="50"/>
      <c r="P124" s="156">
        <f>O124*H124</f>
        <v>0</v>
      </c>
      <c r="Q124" s="156">
        <v>0</v>
      </c>
      <c r="R124" s="156">
        <f>Q124*H124</f>
        <v>0</v>
      </c>
      <c r="S124" s="156">
        <v>0</v>
      </c>
      <c r="T124" s="157">
        <f>S124*H124</f>
        <v>0</v>
      </c>
      <c r="AR124" s="17" t="s">
        <v>103</v>
      </c>
      <c r="AT124" s="17" t="s">
        <v>202</v>
      </c>
      <c r="AU124" s="17" t="s">
        <v>99</v>
      </c>
      <c r="AY124" s="17" t="s">
        <v>198</v>
      </c>
      <c r="BE124" s="158">
        <f>IF(N124="základní",J124,0)</f>
        <v>0</v>
      </c>
      <c r="BF124" s="158">
        <f>IF(N124="snížená",J124,0)</f>
        <v>0</v>
      </c>
      <c r="BG124" s="158">
        <f>IF(N124="zákl. přenesená",J124,0)</f>
        <v>0</v>
      </c>
      <c r="BH124" s="158">
        <f>IF(N124="sníž. přenesená",J124,0)</f>
        <v>0</v>
      </c>
      <c r="BI124" s="158">
        <f>IF(N124="nulová",J124,0)</f>
        <v>0</v>
      </c>
      <c r="BJ124" s="17" t="s">
        <v>82</v>
      </c>
      <c r="BK124" s="158">
        <f>ROUND(I124*H124,2)</f>
        <v>0</v>
      </c>
      <c r="BL124" s="17" t="s">
        <v>103</v>
      </c>
      <c r="BM124" s="17" t="s">
        <v>212</v>
      </c>
    </row>
    <row r="125" spans="2:65" s="13" customFormat="1" ht="11.25">
      <c r="B125" s="168"/>
      <c r="D125" s="160" t="s">
        <v>207</v>
      </c>
      <c r="E125" s="169" t="s">
        <v>1</v>
      </c>
      <c r="F125" s="170" t="s">
        <v>213</v>
      </c>
      <c r="H125" s="169" t="s">
        <v>1</v>
      </c>
      <c r="I125" s="171"/>
      <c r="L125" s="168"/>
      <c r="M125" s="172"/>
      <c r="N125" s="173"/>
      <c r="O125" s="173"/>
      <c r="P125" s="173"/>
      <c r="Q125" s="173"/>
      <c r="R125" s="173"/>
      <c r="S125" s="173"/>
      <c r="T125" s="174"/>
      <c r="AT125" s="169" t="s">
        <v>207</v>
      </c>
      <c r="AU125" s="169" t="s">
        <v>99</v>
      </c>
      <c r="AV125" s="13" t="s">
        <v>82</v>
      </c>
      <c r="AW125" s="13" t="s">
        <v>36</v>
      </c>
      <c r="AX125" s="13" t="s">
        <v>75</v>
      </c>
      <c r="AY125" s="169" t="s">
        <v>198</v>
      </c>
    </row>
    <row r="126" spans="2:65" s="12" customFormat="1" ht="11.25">
      <c r="B126" s="159"/>
      <c r="D126" s="160" t="s">
        <v>207</v>
      </c>
      <c r="E126" s="161" t="s">
        <v>1</v>
      </c>
      <c r="F126" s="162" t="s">
        <v>1338</v>
      </c>
      <c r="H126" s="163">
        <v>95.35</v>
      </c>
      <c r="I126" s="164"/>
      <c r="L126" s="159"/>
      <c r="M126" s="165"/>
      <c r="N126" s="166"/>
      <c r="O126" s="166"/>
      <c r="P126" s="166"/>
      <c r="Q126" s="166"/>
      <c r="R126" s="166"/>
      <c r="S126" s="166"/>
      <c r="T126" s="167"/>
      <c r="AT126" s="161" t="s">
        <v>207</v>
      </c>
      <c r="AU126" s="161" t="s">
        <v>99</v>
      </c>
      <c r="AV126" s="12" t="s">
        <v>84</v>
      </c>
      <c r="AW126" s="12" t="s">
        <v>36</v>
      </c>
      <c r="AX126" s="12" t="s">
        <v>82</v>
      </c>
      <c r="AY126" s="161" t="s">
        <v>198</v>
      </c>
    </row>
    <row r="127" spans="2:65" s="1" customFormat="1" ht="16.5" customHeight="1">
      <c r="B127" s="146"/>
      <c r="C127" s="147" t="s">
        <v>99</v>
      </c>
      <c r="D127" s="147" t="s">
        <v>202</v>
      </c>
      <c r="E127" s="148" t="s">
        <v>215</v>
      </c>
      <c r="F127" s="149" t="s">
        <v>216</v>
      </c>
      <c r="G127" s="150" t="s">
        <v>205</v>
      </c>
      <c r="H127" s="151">
        <v>95.35</v>
      </c>
      <c r="I127" s="152"/>
      <c r="J127" s="153">
        <f>ROUND(I127*H127,2)</f>
        <v>0</v>
      </c>
      <c r="K127" s="149" t="s">
        <v>211</v>
      </c>
      <c r="L127" s="31"/>
      <c r="M127" s="154" t="s">
        <v>1</v>
      </c>
      <c r="N127" s="155" t="s">
        <v>46</v>
      </c>
      <c r="O127" s="50"/>
      <c r="P127" s="156">
        <f>O127*H127</f>
        <v>0</v>
      </c>
      <c r="Q127" s="156">
        <v>0</v>
      </c>
      <c r="R127" s="156">
        <f>Q127*H127</f>
        <v>0</v>
      </c>
      <c r="S127" s="156">
        <v>0</v>
      </c>
      <c r="T127" s="157">
        <f>S127*H127</f>
        <v>0</v>
      </c>
      <c r="AR127" s="17" t="s">
        <v>103</v>
      </c>
      <c r="AT127" s="17" t="s">
        <v>202</v>
      </c>
      <c r="AU127" s="17" t="s">
        <v>99</v>
      </c>
      <c r="AY127" s="17" t="s">
        <v>198</v>
      </c>
      <c r="BE127" s="158">
        <f>IF(N127="základní",J127,0)</f>
        <v>0</v>
      </c>
      <c r="BF127" s="158">
        <f>IF(N127="snížená",J127,0)</f>
        <v>0</v>
      </c>
      <c r="BG127" s="158">
        <f>IF(N127="zákl. přenesená",J127,0)</f>
        <v>0</v>
      </c>
      <c r="BH127" s="158">
        <f>IF(N127="sníž. přenesená",J127,0)</f>
        <v>0</v>
      </c>
      <c r="BI127" s="158">
        <f>IF(N127="nulová",J127,0)</f>
        <v>0</v>
      </c>
      <c r="BJ127" s="17" t="s">
        <v>82</v>
      </c>
      <c r="BK127" s="158">
        <f>ROUND(I127*H127,2)</f>
        <v>0</v>
      </c>
      <c r="BL127" s="17" t="s">
        <v>103</v>
      </c>
      <c r="BM127" s="17" t="s">
        <v>217</v>
      </c>
    </row>
    <row r="128" spans="2:65" s="13" customFormat="1" ht="11.25">
      <c r="B128" s="168"/>
      <c r="D128" s="160" t="s">
        <v>207</v>
      </c>
      <c r="E128" s="169" t="s">
        <v>1</v>
      </c>
      <c r="F128" s="170" t="s">
        <v>218</v>
      </c>
      <c r="H128" s="169" t="s">
        <v>1</v>
      </c>
      <c r="I128" s="171"/>
      <c r="L128" s="168"/>
      <c r="M128" s="172"/>
      <c r="N128" s="173"/>
      <c r="O128" s="173"/>
      <c r="P128" s="173"/>
      <c r="Q128" s="173"/>
      <c r="R128" s="173"/>
      <c r="S128" s="173"/>
      <c r="T128" s="174"/>
      <c r="AT128" s="169" t="s">
        <v>207</v>
      </c>
      <c r="AU128" s="169" t="s">
        <v>99</v>
      </c>
      <c r="AV128" s="13" t="s">
        <v>82</v>
      </c>
      <c r="AW128" s="13" t="s">
        <v>36</v>
      </c>
      <c r="AX128" s="13" t="s">
        <v>75</v>
      </c>
      <c r="AY128" s="169" t="s">
        <v>198</v>
      </c>
    </row>
    <row r="129" spans="2:65" s="12" customFormat="1" ht="11.25">
      <c r="B129" s="159"/>
      <c r="D129" s="160" t="s">
        <v>207</v>
      </c>
      <c r="E129" s="161" t="s">
        <v>1</v>
      </c>
      <c r="F129" s="162" t="s">
        <v>1338</v>
      </c>
      <c r="H129" s="163">
        <v>95.35</v>
      </c>
      <c r="I129" s="164"/>
      <c r="L129" s="159"/>
      <c r="M129" s="165"/>
      <c r="N129" s="166"/>
      <c r="O129" s="166"/>
      <c r="P129" s="166"/>
      <c r="Q129" s="166"/>
      <c r="R129" s="166"/>
      <c r="S129" s="166"/>
      <c r="T129" s="167"/>
      <c r="AT129" s="161" t="s">
        <v>207</v>
      </c>
      <c r="AU129" s="161" t="s">
        <v>99</v>
      </c>
      <c r="AV129" s="12" t="s">
        <v>84</v>
      </c>
      <c r="AW129" s="12" t="s">
        <v>36</v>
      </c>
      <c r="AX129" s="12" t="s">
        <v>82</v>
      </c>
      <c r="AY129" s="161" t="s">
        <v>198</v>
      </c>
    </row>
    <row r="130" spans="2:65" s="1" customFormat="1" ht="16.5" customHeight="1">
      <c r="B130" s="146"/>
      <c r="C130" s="147" t="s">
        <v>103</v>
      </c>
      <c r="D130" s="147" t="s">
        <v>202</v>
      </c>
      <c r="E130" s="148" t="s">
        <v>219</v>
      </c>
      <c r="F130" s="149" t="s">
        <v>220</v>
      </c>
      <c r="G130" s="150" t="s">
        <v>205</v>
      </c>
      <c r="H130" s="151">
        <v>1933.9179999999999</v>
      </c>
      <c r="I130" s="152"/>
      <c r="J130" s="153">
        <f>ROUND(I130*H130,2)</f>
        <v>0</v>
      </c>
      <c r="K130" s="149" t="s">
        <v>211</v>
      </c>
      <c r="L130" s="31"/>
      <c r="M130" s="154" t="s">
        <v>1</v>
      </c>
      <c r="N130" s="155" t="s">
        <v>46</v>
      </c>
      <c r="O130" s="50"/>
      <c r="P130" s="156">
        <f>O130*H130</f>
        <v>0</v>
      </c>
      <c r="Q130" s="156">
        <v>0</v>
      </c>
      <c r="R130" s="156">
        <f>Q130*H130</f>
        <v>0</v>
      </c>
      <c r="S130" s="156">
        <v>0</v>
      </c>
      <c r="T130" s="157">
        <f>S130*H130</f>
        <v>0</v>
      </c>
      <c r="AR130" s="17" t="s">
        <v>103</v>
      </c>
      <c r="AT130" s="17" t="s">
        <v>202</v>
      </c>
      <c r="AU130" s="17" t="s">
        <v>99</v>
      </c>
      <c r="AY130" s="17" t="s">
        <v>198</v>
      </c>
      <c r="BE130" s="158">
        <f>IF(N130="základní",J130,0)</f>
        <v>0</v>
      </c>
      <c r="BF130" s="158">
        <f>IF(N130="snížená",J130,0)</f>
        <v>0</v>
      </c>
      <c r="BG130" s="158">
        <f>IF(N130="zákl. přenesená",J130,0)</f>
        <v>0</v>
      </c>
      <c r="BH130" s="158">
        <f>IF(N130="sníž. přenesená",J130,0)</f>
        <v>0</v>
      </c>
      <c r="BI130" s="158">
        <f>IF(N130="nulová",J130,0)</f>
        <v>0</v>
      </c>
      <c r="BJ130" s="17" t="s">
        <v>82</v>
      </c>
      <c r="BK130" s="158">
        <f>ROUND(I130*H130,2)</f>
        <v>0</v>
      </c>
      <c r="BL130" s="17" t="s">
        <v>103</v>
      </c>
      <c r="BM130" s="17" t="s">
        <v>221</v>
      </c>
    </row>
    <row r="131" spans="2:65" s="13" customFormat="1" ht="11.25">
      <c r="B131" s="168"/>
      <c r="D131" s="160" t="s">
        <v>207</v>
      </c>
      <c r="E131" s="169" t="s">
        <v>1</v>
      </c>
      <c r="F131" s="170" t="s">
        <v>222</v>
      </c>
      <c r="H131" s="169" t="s">
        <v>1</v>
      </c>
      <c r="I131" s="171"/>
      <c r="L131" s="168"/>
      <c r="M131" s="172"/>
      <c r="N131" s="173"/>
      <c r="O131" s="173"/>
      <c r="P131" s="173"/>
      <c r="Q131" s="173"/>
      <c r="R131" s="173"/>
      <c r="S131" s="173"/>
      <c r="T131" s="174"/>
      <c r="AT131" s="169" t="s">
        <v>207</v>
      </c>
      <c r="AU131" s="169" t="s">
        <v>99</v>
      </c>
      <c r="AV131" s="13" t="s">
        <v>82</v>
      </c>
      <c r="AW131" s="13" t="s">
        <v>36</v>
      </c>
      <c r="AX131" s="13" t="s">
        <v>75</v>
      </c>
      <c r="AY131" s="169" t="s">
        <v>198</v>
      </c>
    </row>
    <row r="132" spans="2:65" s="12" customFormat="1" ht="11.25">
      <c r="B132" s="159"/>
      <c r="D132" s="160" t="s">
        <v>207</v>
      </c>
      <c r="E132" s="161" t="s">
        <v>1</v>
      </c>
      <c r="F132" s="162" t="s">
        <v>1339</v>
      </c>
      <c r="H132" s="163">
        <v>1447.7180000000001</v>
      </c>
      <c r="I132" s="164"/>
      <c r="L132" s="159"/>
      <c r="M132" s="165"/>
      <c r="N132" s="166"/>
      <c r="O132" s="166"/>
      <c r="P132" s="166"/>
      <c r="Q132" s="166"/>
      <c r="R132" s="166"/>
      <c r="S132" s="166"/>
      <c r="T132" s="167"/>
      <c r="AT132" s="161" t="s">
        <v>207</v>
      </c>
      <c r="AU132" s="161" t="s">
        <v>99</v>
      </c>
      <c r="AV132" s="12" t="s">
        <v>84</v>
      </c>
      <c r="AW132" s="12" t="s">
        <v>36</v>
      </c>
      <c r="AX132" s="12" t="s">
        <v>75</v>
      </c>
      <c r="AY132" s="161" t="s">
        <v>198</v>
      </c>
    </row>
    <row r="133" spans="2:65" s="12" customFormat="1" ht="11.25">
      <c r="B133" s="159"/>
      <c r="D133" s="160" t="s">
        <v>207</v>
      </c>
      <c r="E133" s="161" t="s">
        <v>1</v>
      </c>
      <c r="F133" s="162" t="s">
        <v>1340</v>
      </c>
      <c r="H133" s="163">
        <v>38.25</v>
      </c>
      <c r="I133" s="164"/>
      <c r="L133" s="159"/>
      <c r="M133" s="165"/>
      <c r="N133" s="166"/>
      <c r="O133" s="166"/>
      <c r="P133" s="166"/>
      <c r="Q133" s="166"/>
      <c r="R133" s="166"/>
      <c r="S133" s="166"/>
      <c r="T133" s="167"/>
      <c r="AT133" s="161" t="s">
        <v>207</v>
      </c>
      <c r="AU133" s="161" t="s">
        <v>99</v>
      </c>
      <c r="AV133" s="12" t="s">
        <v>84</v>
      </c>
      <c r="AW133" s="12" t="s">
        <v>36</v>
      </c>
      <c r="AX133" s="12" t="s">
        <v>75</v>
      </c>
      <c r="AY133" s="161" t="s">
        <v>198</v>
      </c>
    </row>
    <row r="134" spans="2:65" s="12" customFormat="1" ht="11.25">
      <c r="B134" s="159"/>
      <c r="D134" s="160" t="s">
        <v>207</v>
      </c>
      <c r="E134" s="161" t="s">
        <v>1</v>
      </c>
      <c r="F134" s="162" t="s">
        <v>1341</v>
      </c>
      <c r="H134" s="163">
        <v>237.9</v>
      </c>
      <c r="I134" s="164"/>
      <c r="L134" s="159"/>
      <c r="M134" s="165"/>
      <c r="N134" s="166"/>
      <c r="O134" s="166"/>
      <c r="P134" s="166"/>
      <c r="Q134" s="166"/>
      <c r="R134" s="166"/>
      <c r="S134" s="166"/>
      <c r="T134" s="167"/>
      <c r="AT134" s="161" t="s">
        <v>207</v>
      </c>
      <c r="AU134" s="161" t="s">
        <v>99</v>
      </c>
      <c r="AV134" s="12" t="s">
        <v>84</v>
      </c>
      <c r="AW134" s="12" t="s">
        <v>36</v>
      </c>
      <c r="AX134" s="12" t="s">
        <v>75</v>
      </c>
      <c r="AY134" s="161" t="s">
        <v>198</v>
      </c>
    </row>
    <row r="135" spans="2:65" s="12" customFormat="1" ht="11.25">
      <c r="B135" s="159"/>
      <c r="D135" s="160" t="s">
        <v>207</v>
      </c>
      <c r="E135" s="161" t="s">
        <v>1</v>
      </c>
      <c r="F135" s="162" t="s">
        <v>1342</v>
      </c>
      <c r="H135" s="163">
        <v>210.05</v>
      </c>
      <c r="I135" s="164"/>
      <c r="L135" s="159"/>
      <c r="M135" s="165"/>
      <c r="N135" s="166"/>
      <c r="O135" s="166"/>
      <c r="P135" s="166"/>
      <c r="Q135" s="166"/>
      <c r="R135" s="166"/>
      <c r="S135" s="166"/>
      <c r="T135" s="167"/>
      <c r="AT135" s="161" t="s">
        <v>207</v>
      </c>
      <c r="AU135" s="161" t="s">
        <v>99</v>
      </c>
      <c r="AV135" s="12" t="s">
        <v>84</v>
      </c>
      <c r="AW135" s="12" t="s">
        <v>36</v>
      </c>
      <c r="AX135" s="12" t="s">
        <v>75</v>
      </c>
      <c r="AY135" s="161" t="s">
        <v>198</v>
      </c>
    </row>
    <row r="136" spans="2:65" s="14" customFormat="1" ht="11.25">
      <c r="B136" s="175"/>
      <c r="D136" s="160" t="s">
        <v>207</v>
      </c>
      <c r="E136" s="176" t="s">
        <v>1</v>
      </c>
      <c r="F136" s="177" t="s">
        <v>227</v>
      </c>
      <c r="H136" s="178">
        <v>1933.9179999999999</v>
      </c>
      <c r="I136" s="179"/>
      <c r="L136" s="175"/>
      <c r="M136" s="180"/>
      <c r="N136" s="181"/>
      <c r="O136" s="181"/>
      <c r="P136" s="181"/>
      <c r="Q136" s="181"/>
      <c r="R136" s="181"/>
      <c r="S136" s="181"/>
      <c r="T136" s="182"/>
      <c r="AT136" s="176" t="s">
        <v>207</v>
      </c>
      <c r="AU136" s="176" t="s">
        <v>99</v>
      </c>
      <c r="AV136" s="14" t="s">
        <v>103</v>
      </c>
      <c r="AW136" s="14" t="s">
        <v>36</v>
      </c>
      <c r="AX136" s="14" t="s">
        <v>82</v>
      </c>
      <c r="AY136" s="176" t="s">
        <v>198</v>
      </c>
    </row>
    <row r="137" spans="2:65" s="1" customFormat="1" ht="16.5" customHeight="1">
      <c r="B137" s="146"/>
      <c r="C137" s="147" t="s">
        <v>228</v>
      </c>
      <c r="D137" s="147" t="s">
        <v>202</v>
      </c>
      <c r="E137" s="148" t="s">
        <v>229</v>
      </c>
      <c r="F137" s="149" t="s">
        <v>230</v>
      </c>
      <c r="G137" s="150" t="s">
        <v>205</v>
      </c>
      <c r="H137" s="151">
        <v>1933.9179999999999</v>
      </c>
      <c r="I137" s="152"/>
      <c r="J137" s="153">
        <f>ROUND(I137*H137,2)</f>
        <v>0</v>
      </c>
      <c r="K137" s="149" t="s">
        <v>211</v>
      </c>
      <c r="L137" s="31"/>
      <c r="M137" s="154" t="s">
        <v>1</v>
      </c>
      <c r="N137" s="155" t="s">
        <v>46</v>
      </c>
      <c r="O137" s="50"/>
      <c r="P137" s="156">
        <f>O137*H137</f>
        <v>0</v>
      </c>
      <c r="Q137" s="156">
        <v>0</v>
      </c>
      <c r="R137" s="156">
        <f>Q137*H137</f>
        <v>0</v>
      </c>
      <c r="S137" s="156">
        <v>0</v>
      </c>
      <c r="T137" s="157">
        <f>S137*H137</f>
        <v>0</v>
      </c>
      <c r="AR137" s="17" t="s">
        <v>103</v>
      </c>
      <c r="AT137" s="17" t="s">
        <v>202</v>
      </c>
      <c r="AU137" s="17" t="s">
        <v>99</v>
      </c>
      <c r="AY137" s="17" t="s">
        <v>198</v>
      </c>
      <c r="BE137" s="158">
        <f>IF(N137="základní",J137,0)</f>
        <v>0</v>
      </c>
      <c r="BF137" s="158">
        <f>IF(N137="snížená",J137,0)</f>
        <v>0</v>
      </c>
      <c r="BG137" s="158">
        <f>IF(N137="zákl. přenesená",J137,0)</f>
        <v>0</v>
      </c>
      <c r="BH137" s="158">
        <f>IF(N137="sníž. přenesená",J137,0)</f>
        <v>0</v>
      </c>
      <c r="BI137" s="158">
        <f>IF(N137="nulová",J137,0)</f>
        <v>0</v>
      </c>
      <c r="BJ137" s="17" t="s">
        <v>82</v>
      </c>
      <c r="BK137" s="158">
        <f>ROUND(I137*H137,2)</f>
        <v>0</v>
      </c>
      <c r="BL137" s="17" t="s">
        <v>103</v>
      </c>
      <c r="BM137" s="17" t="s">
        <v>231</v>
      </c>
    </row>
    <row r="138" spans="2:65" s="12" customFormat="1" ht="11.25">
      <c r="B138" s="159"/>
      <c r="D138" s="160" t="s">
        <v>207</v>
      </c>
      <c r="E138" s="161" t="s">
        <v>1</v>
      </c>
      <c r="F138" s="162" t="s">
        <v>1343</v>
      </c>
      <c r="H138" s="163">
        <v>1933.9179999999999</v>
      </c>
      <c r="I138" s="164"/>
      <c r="L138" s="159"/>
      <c r="M138" s="165"/>
      <c r="N138" s="166"/>
      <c r="O138" s="166"/>
      <c r="P138" s="166"/>
      <c r="Q138" s="166"/>
      <c r="R138" s="166"/>
      <c r="S138" s="166"/>
      <c r="T138" s="167"/>
      <c r="AT138" s="161" t="s">
        <v>207</v>
      </c>
      <c r="AU138" s="161" t="s">
        <v>99</v>
      </c>
      <c r="AV138" s="12" t="s">
        <v>84</v>
      </c>
      <c r="AW138" s="12" t="s">
        <v>36</v>
      </c>
      <c r="AX138" s="12" t="s">
        <v>82</v>
      </c>
      <c r="AY138" s="161" t="s">
        <v>198</v>
      </c>
    </row>
    <row r="139" spans="2:65" s="1" customFormat="1" ht="16.5" customHeight="1">
      <c r="B139" s="146"/>
      <c r="C139" s="147" t="s">
        <v>233</v>
      </c>
      <c r="D139" s="147" t="s">
        <v>202</v>
      </c>
      <c r="E139" s="148" t="s">
        <v>234</v>
      </c>
      <c r="F139" s="149" t="s">
        <v>235</v>
      </c>
      <c r="G139" s="150" t="s">
        <v>236</v>
      </c>
      <c r="H139" s="151">
        <v>3577.748</v>
      </c>
      <c r="I139" s="152"/>
      <c r="J139" s="153">
        <f>ROUND(I139*H139,2)</f>
        <v>0</v>
      </c>
      <c r="K139" s="149" t="s">
        <v>211</v>
      </c>
      <c r="L139" s="31"/>
      <c r="M139" s="154" t="s">
        <v>1</v>
      </c>
      <c r="N139" s="155" t="s">
        <v>46</v>
      </c>
      <c r="O139" s="50"/>
      <c r="P139" s="156">
        <f>O139*H139</f>
        <v>0</v>
      </c>
      <c r="Q139" s="156">
        <v>0</v>
      </c>
      <c r="R139" s="156">
        <f>Q139*H139</f>
        <v>0</v>
      </c>
      <c r="S139" s="156">
        <v>0</v>
      </c>
      <c r="T139" s="157">
        <f>S139*H139</f>
        <v>0</v>
      </c>
      <c r="AR139" s="17" t="s">
        <v>103</v>
      </c>
      <c r="AT139" s="17" t="s">
        <v>202</v>
      </c>
      <c r="AU139" s="17" t="s">
        <v>99</v>
      </c>
      <c r="AY139" s="17" t="s">
        <v>198</v>
      </c>
      <c r="BE139" s="158">
        <f>IF(N139="základní",J139,0)</f>
        <v>0</v>
      </c>
      <c r="BF139" s="158">
        <f>IF(N139="snížená",J139,0)</f>
        <v>0</v>
      </c>
      <c r="BG139" s="158">
        <f>IF(N139="zákl. přenesená",J139,0)</f>
        <v>0</v>
      </c>
      <c r="BH139" s="158">
        <f>IF(N139="sníž. přenesená",J139,0)</f>
        <v>0</v>
      </c>
      <c r="BI139" s="158">
        <f>IF(N139="nulová",J139,0)</f>
        <v>0</v>
      </c>
      <c r="BJ139" s="17" t="s">
        <v>82</v>
      </c>
      <c r="BK139" s="158">
        <f>ROUND(I139*H139,2)</f>
        <v>0</v>
      </c>
      <c r="BL139" s="17" t="s">
        <v>103</v>
      </c>
      <c r="BM139" s="17" t="s">
        <v>237</v>
      </c>
    </row>
    <row r="140" spans="2:65" s="12" customFormat="1" ht="11.25">
      <c r="B140" s="159"/>
      <c r="D140" s="160" t="s">
        <v>207</v>
      </c>
      <c r="E140" s="161" t="s">
        <v>1</v>
      </c>
      <c r="F140" s="162" t="s">
        <v>1344</v>
      </c>
      <c r="H140" s="163">
        <v>3577.748</v>
      </c>
      <c r="I140" s="164"/>
      <c r="L140" s="159"/>
      <c r="M140" s="165"/>
      <c r="N140" s="166"/>
      <c r="O140" s="166"/>
      <c r="P140" s="166"/>
      <c r="Q140" s="166"/>
      <c r="R140" s="166"/>
      <c r="S140" s="166"/>
      <c r="T140" s="167"/>
      <c r="AT140" s="161" t="s">
        <v>207</v>
      </c>
      <c r="AU140" s="161" t="s">
        <v>99</v>
      </c>
      <c r="AV140" s="12" t="s">
        <v>84</v>
      </c>
      <c r="AW140" s="12" t="s">
        <v>36</v>
      </c>
      <c r="AX140" s="12" t="s">
        <v>82</v>
      </c>
      <c r="AY140" s="161" t="s">
        <v>198</v>
      </c>
    </row>
    <row r="141" spans="2:65" s="1" customFormat="1" ht="16.5" customHeight="1">
      <c r="B141" s="146"/>
      <c r="C141" s="147" t="s">
        <v>239</v>
      </c>
      <c r="D141" s="147" t="s">
        <v>202</v>
      </c>
      <c r="E141" s="148" t="s">
        <v>240</v>
      </c>
      <c r="F141" s="149" t="s">
        <v>241</v>
      </c>
      <c r="G141" s="150" t="s">
        <v>242</v>
      </c>
      <c r="H141" s="151">
        <v>3080.25</v>
      </c>
      <c r="I141" s="152"/>
      <c r="J141" s="153">
        <f>ROUND(I141*H141,2)</f>
        <v>0</v>
      </c>
      <c r="K141" s="149" t="s">
        <v>211</v>
      </c>
      <c r="L141" s="31"/>
      <c r="M141" s="154" t="s">
        <v>1</v>
      </c>
      <c r="N141" s="155" t="s">
        <v>46</v>
      </c>
      <c r="O141" s="50"/>
      <c r="P141" s="156">
        <f>O141*H141</f>
        <v>0</v>
      </c>
      <c r="Q141" s="156">
        <v>0</v>
      </c>
      <c r="R141" s="156">
        <f>Q141*H141</f>
        <v>0</v>
      </c>
      <c r="S141" s="156">
        <v>0</v>
      </c>
      <c r="T141" s="157">
        <f>S141*H141</f>
        <v>0</v>
      </c>
      <c r="AR141" s="17" t="s">
        <v>103</v>
      </c>
      <c r="AT141" s="17" t="s">
        <v>202</v>
      </c>
      <c r="AU141" s="17" t="s">
        <v>99</v>
      </c>
      <c r="AY141" s="17" t="s">
        <v>198</v>
      </c>
      <c r="BE141" s="158">
        <f>IF(N141="základní",J141,0)</f>
        <v>0</v>
      </c>
      <c r="BF141" s="158">
        <f>IF(N141="snížená",J141,0)</f>
        <v>0</v>
      </c>
      <c r="BG141" s="158">
        <f>IF(N141="zákl. přenesená",J141,0)</f>
        <v>0</v>
      </c>
      <c r="BH141" s="158">
        <f>IF(N141="sníž. přenesená",J141,0)</f>
        <v>0</v>
      </c>
      <c r="BI141" s="158">
        <f>IF(N141="nulová",J141,0)</f>
        <v>0</v>
      </c>
      <c r="BJ141" s="17" t="s">
        <v>82</v>
      </c>
      <c r="BK141" s="158">
        <f>ROUND(I141*H141,2)</f>
        <v>0</v>
      </c>
      <c r="BL141" s="17" t="s">
        <v>103</v>
      </c>
      <c r="BM141" s="17" t="s">
        <v>243</v>
      </c>
    </row>
    <row r="142" spans="2:65" s="13" customFormat="1" ht="11.25">
      <c r="B142" s="168"/>
      <c r="D142" s="160" t="s">
        <v>207</v>
      </c>
      <c r="E142" s="169" t="s">
        <v>1</v>
      </c>
      <c r="F142" s="170" t="s">
        <v>244</v>
      </c>
      <c r="H142" s="169" t="s">
        <v>1</v>
      </c>
      <c r="I142" s="171"/>
      <c r="L142" s="168"/>
      <c r="M142" s="172"/>
      <c r="N142" s="173"/>
      <c r="O142" s="173"/>
      <c r="P142" s="173"/>
      <c r="Q142" s="173"/>
      <c r="R142" s="173"/>
      <c r="S142" s="173"/>
      <c r="T142" s="174"/>
      <c r="AT142" s="169" t="s">
        <v>207</v>
      </c>
      <c r="AU142" s="169" t="s">
        <v>99</v>
      </c>
      <c r="AV142" s="13" t="s">
        <v>82</v>
      </c>
      <c r="AW142" s="13" t="s">
        <v>36</v>
      </c>
      <c r="AX142" s="13" t="s">
        <v>75</v>
      </c>
      <c r="AY142" s="169" t="s">
        <v>198</v>
      </c>
    </row>
    <row r="143" spans="2:65" s="12" customFormat="1" ht="11.25">
      <c r="B143" s="159"/>
      <c r="D143" s="160" t="s">
        <v>207</v>
      </c>
      <c r="E143" s="161" t="s">
        <v>1</v>
      </c>
      <c r="F143" s="162" t="s">
        <v>1345</v>
      </c>
      <c r="H143" s="163">
        <v>3080.25</v>
      </c>
      <c r="I143" s="164"/>
      <c r="L143" s="159"/>
      <c r="M143" s="165"/>
      <c r="N143" s="166"/>
      <c r="O143" s="166"/>
      <c r="P143" s="166"/>
      <c r="Q143" s="166"/>
      <c r="R143" s="166"/>
      <c r="S143" s="166"/>
      <c r="T143" s="167"/>
      <c r="AT143" s="161" t="s">
        <v>207</v>
      </c>
      <c r="AU143" s="161" t="s">
        <v>99</v>
      </c>
      <c r="AV143" s="12" t="s">
        <v>84</v>
      </c>
      <c r="AW143" s="12" t="s">
        <v>36</v>
      </c>
      <c r="AX143" s="12" t="s">
        <v>82</v>
      </c>
      <c r="AY143" s="161" t="s">
        <v>198</v>
      </c>
    </row>
    <row r="144" spans="2:65" s="11" customFormat="1" ht="20.85" customHeight="1">
      <c r="B144" s="133"/>
      <c r="D144" s="134" t="s">
        <v>74</v>
      </c>
      <c r="E144" s="144" t="s">
        <v>248</v>
      </c>
      <c r="F144" s="144" t="s">
        <v>249</v>
      </c>
      <c r="I144" s="136"/>
      <c r="J144" s="145">
        <f>BK144</f>
        <v>0</v>
      </c>
      <c r="L144" s="133"/>
      <c r="M144" s="138"/>
      <c r="N144" s="139"/>
      <c r="O144" s="139"/>
      <c r="P144" s="140">
        <f>SUM(P145:P157)</f>
        <v>0</v>
      </c>
      <c r="Q144" s="139"/>
      <c r="R144" s="140">
        <f>SUM(R145:R157)</f>
        <v>0</v>
      </c>
      <c r="S144" s="139"/>
      <c r="T144" s="141">
        <f>SUM(T145:T157)</f>
        <v>0</v>
      </c>
      <c r="AR144" s="134" t="s">
        <v>82</v>
      </c>
      <c r="AT144" s="142" t="s">
        <v>74</v>
      </c>
      <c r="AU144" s="142" t="s">
        <v>84</v>
      </c>
      <c r="AY144" s="134" t="s">
        <v>198</v>
      </c>
      <c r="BK144" s="143">
        <f>SUM(BK145:BK157)</f>
        <v>0</v>
      </c>
    </row>
    <row r="145" spans="2:65" s="1" customFormat="1" ht="16.5" customHeight="1">
      <c r="B145" s="146"/>
      <c r="C145" s="147" t="s">
        <v>250</v>
      </c>
      <c r="D145" s="147" t="s">
        <v>202</v>
      </c>
      <c r="E145" s="148" t="s">
        <v>251</v>
      </c>
      <c r="F145" s="149" t="s">
        <v>252</v>
      </c>
      <c r="G145" s="150" t="s">
        <v>205</v>
      </c>
      <c r="H145" s="151">
        <v>1447.7180000000001</v>
      </c>
      <c r="I145" s="152"/>
      <c r="J145" s="153">
        <f>ROUND(I145*H145,2)</f>
        <v>0</v>
      </c>
      <c r="K145" s="149" t="s">
        <v>211</v>
      </c>
      <c r="L145" s="31"/>
      <c r="M145" s="154" t="s">
        <v>1</v>
      </c>
      <c r="N145" s="155" t="s">
        <v>46</v>
      </c>
      <c r="O145" s="50"/>
      <c r="P145" s="156">
        <f>O145*H145</f>
        <v>0</v>
      </c>
      <c r="Q145" s="156">
        <v>0</v>
      </c>
      <c r="R145" s="156">
        <f>Q145*H145</f>
        <v>0</v>
      </c>
      <c r="S145" s="156">
        <v>0</v>
      </c>
      <c r="T145" s="157">
        <f>S145*H145</f>
        <v>0</v>
      </c>
      <c r="AR145" s="17" t="s">
        <v>103</v>
      </c>
      <c r="AT145" s="17" t="s">
        <v>202</v>
      </c>
      <c r="AU145" s="17" t="s">
        <v>99</v>
      </c>
      <c r="AY145" s="17" t="s">
        <v>198</v>
      </c>
      <c r="BE145" s="158">
        <f>IF(N145="základní",J145,0)</f>
        <v>0</v>
      </c>
      <c r="BF145" s="158">
        <f>IF(N145="snížená",J145,0)</f>
        <v>0</v>
      </c>
      <c r="BG145" s="158">
        <f>IF(N145="zákl. přenesená",J145,0)</f>
        <v>0</v>
      </c>
      <c r="BH145" s="158">
        <f>IF(N145="sníž. přenesená",J145,0)</f>
        <v>0</v>
      </c>
      <c r="BI145" s="158">
        <f>IF(N145="nulová",J145,0)</f>
        <v>0</v>
      </c>
      <c r="BJ145" s="17" t="s">
        <v>82</v>
      </c>
      <c r="BK145" s="158">
        <f>ROUND(I145*H145,2)</f>
        <v>0</v>
      </c>
      <c r="BL145" s="17" t="s">
        <v>103</v>
      </c>
      <c r="BM145" s="17" t="s">
        <v>253</v>
      </c>
    </row>
    <row r="146" spans="2:65" s="13" customFormat="1" ht="11.25">
      <c r="B146" s="168"/>
      <c r="D146" s="160" t="s">
        <v>207</v>
      </c>
      <c r="E146" s="169" t="s">
        <v>1</v>
      </c>
      <c r="F146" s="170" t="s">
        <v>254</v>
      </c>
      <c r="H146" s="169" t="s">
        <v>1</v>
      </c>
      <c r="I146" s="171"/>
      <c r="L146" s="168"/>
      <c r="M146" s="172"/>
      <c r="N146" s="173"/>
      <c r="O146" s="173"/>
      <c r="P146" s="173"/>
      <c r="Q146" s="173"/>
      <c r="R146" s="173"/>
      <c r="S146" s="173"/>
      <c r="T146" s="174"/>
      <c r="AT146" s="169" t="s">
        <v>207</v>
      </c>
      <c r="AU146" s="169" t="s">
        <v>99</v>
      </c>
      <c r="AV146" s="13" t="s">
        <v>82</v>
      </c>
      <c r="AW146" s="13" t="s">
        <v>36</v>
      </c>
      <c r="AX146" s="13" t="s">
        <v>75</v>
      </c>
      <c r="AY146" s="169" t="s">
        <v>198</v>
      </c>
    </row>
    <row r="147" spans="2:65" s="12" customFormat="1" ht="11.25">
      <c r="B147" s="159"/>
      <c r="D147" s="160" t="s">
        <v>207</v>
      </c>
      <c r="E147" s="161" t="s">
        <v>1</v>
      </c>
      <c r="F147" s="162" t="s">
        <v>1346</v>
      </c>
      <c r="H147" s="163">
        <v>215.61799999999999</v>
      </c>
      <c r="I147" s="164"/>
      <c r="L147" s="159"/>
      <c r="M147" s="165"/>
      <c r="N147" s="166"/>
      <c r="O147" s="166"/>
      <c r="P147" s="166"/>
      <c r="Q147" s="166"/>
      <c r="R147" s="166"/>
      <c r="S147" s="166"/>
      <c r="T147" s="167"/>
      <c r="AT147" s="161" t="s">
        <v>207</v>
      </c>
      <c r="AU147" s="161" t="s">
        <v>99</v>
      </c>
      <c r="AV147" s="12" t="s">
        <v>84</v>
      </c>
      <c r="AW147" s="12" t="s">
        <v>36</v>
      </c>
      <c r="AX147" s="12" t="s">
        <v>75</v>
      </c>
      <c r="AY147" s="161" t="s">
        <v>198</v>
      </c>
    </row>
    <row r="148" spans="2:65" s="15" customFormat="1" ht="11.25">
      <c r="B148" s="183"/>
      <c r="D148" s="160" t="s">
        <v>207</v>
      </c>
      <c r="E148" s="184" t="s">
        <v>1</v>
      </c>
      <c r="F148" s="185" t="s">
        <v>258</v>
      </c>
      <c r="H148" s="186">
        <v>215.61799999999999</v>
      </c>
      <c r="I148" s="187"/>
      <c r="L148" s="183"/>
      <c r="M148" s="188"/>
      <c r="N148" s="189"/>
      <c r="O148" s="189"/>
      <c r="P148" s="189"/>
      <c r="Q148" s="189"/>
      <c r="R148" s="189"/>
      <c r="S148" s="189"/>
      <c r="T148" s="190"/>
      <c r="AT148" s="184" t="s">
        <v>207</v>
      </c>
      <c r="AU148" s="184" t="s">
        <v>99</v>
      </c>
      <c r="AV148" s="15" t="s">
        <v>99</v>
      </c>
      <c r="AW148" s="15" t="s">
        <v>36</v>
      </c>
      <c r="AX148" s="15" t="s">
        <v>75</v>
      </c>
      <c r="AY148" s="184" t="s">
        <v>198</v>
      </c>
    </row>
    <row r="149" spans="2:65" s="13" customFormat="1" ht="11.25">
      <c r="B149" s="168"/>
      <c r="D149" s="160" t="s">
        <v>207</v>
      </c>
      <c r="E149" s="169" t="s">
        <v>1</v>
      </c>
      <c r="F149" s="170" t="s">
        <v>259</v>
      </c>
      <c r="H149" s="169" t="s">
        <v>1</v>
      </c>
      <c r="I149" s="171"/>
      <c r="L149" s="168"/>
      <c r="M149" s="172"/>
      <c r="N149" s="173"/>
      <c r="O149" s="173"/>
      <c r="P149" s="173"/>
      <c r="Q149" s="173"/>
      <c r="R149" s="173"/>
      <c r="S149" s="173"/>
      <c r="T149" s="174"/>
      <c r="AT149" s="169" t="s">
        <v>207</v>
      </c>
      <c r="AU149" s="169" t="s">
        <v>99</v>
      </c>
      <c r="AV149" s="13" t="s">
        <v>82</v>
      </c>
      <c r="AW149" s="13" t="s">
        <v>36</v>
      </c>
      <c r="AX149" s="13" t="s">
        <v>75</v>
      </c>
      <c r="AY149" s="169" t="s">
        <v>198</v>
      </c>
    </row>
    <row r="150" spans="2:65" s="12" customFormat="1" ht="11.25">
      <c r="B150" s="159"/>
      <c r="D150" s="160" t="s">
        <v>207</v>
      </c>
      <c r="E150" s="161" t="s">
        <v>1</v>
      </c>
      <c r="F150" s="162" t="s">
        <v>1347</v>
      </c>
      <c r="H150" s="163">
        <v>1232.0999999999999</v>
      </c>
      <c r="I150" s="164"/>
      <c r="L150" s="159"/>
      <c r="M150" s="165"/>
      <c r="N150" s="166"/>
      <c r="O150" s="166"/>
      <c r="P150" s="166"/>
      <c r="Q150" s="166"/>
      <c r="R150" s="166"/>
      <c r="S150" s="166"/>
      <c r="T150" s="167"/>
      <c r="AT150" s="161" t="s">
        <v>207</v>
      </c>
      <c r="AU150" s="161" t="s">
        <v>99</v>
      </c>
      <c r="AV150" s="12" t="s">
        <v>84</v>
      </c>
      <c r="AW150" s="12" t="s">
        <v>36</v>
      </c>
      <c r="AX150" s="12" t="s">
        <v>75</v>
      </c>
      <c r="AY150" s="161" t="s">
        <v>198</v>
      </c>
    </row>
    <row r="151" spans="2:65" s="15" customFormat="1" ht="11.25">
      <c r="B151" s="183"/>
      <c r="D151" s="160" t="s">
        <v>207</v>
      </c>
      <c r="E151" s="184" t="s">
        <v>1</v>
      </c>
      <c r="F151" s="185" t="s">
        <v>258</v>
      </c>
      <c r="H151" s="186">
        <v>1232.0999999999999</v>
      </c>
      <c r="I151" s="187"/>
      <c r="L151" s="183"/>
      <c r="M151" s="188"/>
      <c r="N151" s="189"/>
      <c r="O151" s="189"/>
      <c r="P151" s="189"/>
      <c r="Q151" s="189"/>
      <c r="R151" s="189"/>
      <c r="S151" s="189"/>
      <c r="T151" s="190"/>
      <c r="AT151" s="184" t="s">
        <v>207</v>
      </c>
      <c r="AU151" s="184" t="s">
        <v>99</v>
      </c>
      <c r="AV151" s="15" t="s">
        <v>99</v>
      </c>
      <c r="AW151" s="15" t="s">
        <v>36</v>
      </c>
      <c r="AX151" s="15" t="s">
        <v>75</v>
      </c>
      <c r="AY151" s="184" t="s">
        <v>198</v>
      </c>
    </row>
    <row r="152" spans="2:65" s="14" customFormat="1" ht="11.25">
      <c r="B152" s="175"/>
      <c r="D152" s="160" t="s">
        <v>207</v>
      </c>
      <c r="E152" s="176" t="s">
        <v>1</v>
      </c>
      <c r="F152" s="177" t="s">
        <v>227</v>
      </c>
      <c r="H152" s="178">
        <v>1447.7180000000001</v>
      </c>
      <c r="I152" s="179"/>
      <c r="L152" s="175"/>
      <c r="M152" s="180"/>
      <c r="N152" s="181"/>
      <c r="O152" s="181"/>
      <c r="P152" s="181"/>
      <c r="Q152" s="181"/>
      <c r="R152" s="181"/>
      <c r="S152" s="181"/>
      <c r="T152" s="182"/>
      <c r="AT152" s="176" t="s">
        <v>207</v>
      </c>
      <c r="AU152" s="176" t="s">
        <v>99</v>
      </c>
      <c r="AV152" s="14" t="s">
        <v>103</v>
      </c>
      <c r="AW152" s="14" t="s">
        <v>36</v>
      </c>
      <c r="AX152" s="14" t="s">
        <v>82</v>
      </c>
      <c r="AY152" s="176" t="s">
        <v>198</v>
      </c>
    </row>
    <row r="153" spans="2:65" s="1" customFormat="1" ht="16.5" customHeight="1">
      <c r="B153" s="146"/>
      <c r="C153" s="147" t="s">
        <v>263</v>
      </c>
      <c r="D153" s="147" t="s">
        <v>202</v>
      </c>
      <c r="E153" s="148" t="s">
        <v>264</v>
      </c>
      <c r="F153" s="149" t="s">
        <v>265</v>
      </c>
      <c r="G153" s="150" t="s">
        <v>205</v>
      </c>
      <c r="H153" s="151">
        <v>1447.7180000000001</v>
      </c>
      <c r="I153" s="152"/>
      <c r="J153" s="153">
        <f>ROUND(I153*H153,2)</f>
        <v>0</v>
      </c>
      <c r="K153" s="149" t="s">
        <v>211</v>
      </c>
      <c r="L153" s="31"/>
      <c r="M153" s="154" t="s">
        <v>1</v>
      </c>
      <c r="N153" s="155" t="s">
        <v>46</v>
      </c>
      <c r="O153" s="50"/>
      <c r="P153" s="156">
        <f>O153*H153</f>
        <v>0</v>
      </c>
      <c r="Q153" s="156">
        <v>0</v>
      </c>
      <c r="R153" s="156">
        <f>Q153*H153</f>
        <v>0</v>
      </c>
      <c r="S153" s="156">
        <v>0</v>
      </c>
      <c r="T153" s="157">
        <f>S153*H153</f>
        <v>0</v>
      </c>
      <c r="AR153" s="17" t="s">
        <v>103</v>
      </c>
      <c r="AT153" s="17" t="s">
        <v>202</v>
      </c>
      <c r="AU153" s="17" t="s">
        <v>99</v>
      </c>
      <c r="AY153" s="17" t="s">
        <v>198</v>
      </c>
      <c r="BE153" s="158">
        <f>IF(N153="základní",J153,0)</f>
        <v>0</v>
      </c>
      <c r="BF153" s="158">
        <f>IF(N153="snížená",J153,0)</f>
        <v>0</v>
      </c>
      <c r="BG153" s="158">
        <f>IF(N153="zákl. přenesená",J153,0)</f>
        <v>0</v>
      </c>
      <c r="BH153" s="158">
        <f>IF(N153="sníž. přenesená",J153,0)</f>
        <v>0</v>
      </c>
      <c r="BI153" s="158">
        <f>IF(N153="nulová",J153,0)</f>
        <v>0</v>
      </c>
      <c r="BJ153" s="17" t="s">
        <v>82</v>
      </c>
      <c r="BK153" s="158">
        <f>ROUND(I153*H153,2)</f>
        <v>0</v>
      </c>
      <c r="BL153" s="17" t="s">
        <v>103</v>
      </c>
      <c r="BM153" s="17" t="s">
        <v>266</v>
      </c>
    </row>
    <row r="154" spans="2:65" s="12" customFormat="1" ht="11.25">
      <c r="B154" s="159"/>
      <c r="D154" s="160" t="s">
        <v>207</v>
      </c>
      <c r="E154" s="161" t="s">
        <v>1</v>
      </c>
      <c r="F154" s="162" t="s">
        <v>1348</v>
      </c>
      <c r="H154" s="163">
        <v>1447.7180000000001</v>
      </c>
      <c r="I154" s="164"/>
      <c r="L154" s="159"/>
      <c r="M154" s="165"/>
      <c r="N154" s="166"/>
      <c r="O154" s="166"/>
      <c r="P154" s="166"/>
      <c r="Q154" s="166"/>
      <c r="R154" s="166"/>
      <c r="S154" s="166"/>
      <c r="T154" s="167"/>
      <c r="AT154" s="161" t="s">
        <v>207</v>
      </c>
      <c r="AU154" s="161" t="s">
        <v>99</v>
      </c>
      <c r="AV154" s="12" t="s">
        <v>84</v>
      </c>
      <c r="AW154" s="12" t="s">
        <v>36</v>
      </c>
      <c r="AX154" s="12" t="s">
        <v>82</v>
      </c>
      <c r="AY154" s="161" t="s">
        <v>198</v>
      </c>
    </row>
    <row r="155" spans="2:65" s="1" customFormat="1" ht="16.5" customHeight="1">
      <c r="B155" s="146"/>
      <c r="C155" s="147" t="s">
        <v>268</v>
      </c>
      <c r="D155" s="147" t="s">
        <v>202</v>
      </c>
      <c r="E155" s="148" t="s">
        <v>269</v>
      </c>
      <c r="F155" s="149" t="s">
        <v>270</v>
      </c>
      <c r="G155" s="150" t="s">
        <v>205</v>
      </c>
      <c r="H155" s="151">
        <v>217.15799999999999</v>
      </c>
      <c r="I155" s="152"/>
      <c r="J155" s="153">
        <f>ROUND(I155*H155,2)</f>
        <v>0</v>
      </c>
      <c r="K155" s="149" t="s">
        <v>211</v>
      </c>
      <c r="L155" s="31"/>
      <c r="M155" s="154" t="s">
        <v>1</v>
      </c>
      <c r="N155" s="155" t="s">
        <v>46</v>
      </c>
      <c r="O155" s="50"/>
      <c r="P155" s="156">
        <f>O155*H155</f>
        <v>0</v>
      </c>
      <c r="Q155" s="156">
        <v>0</v>
      </c>
      <c r="R155" s="156">
        <f>Q155*H155</f>
        <v>0</v>
      </c>
      <c r="S155" s="156">
        <v>0</v>
      </c>
      <c r="T155" s="157">
        <f>S155*H155</f>
        <v>0</v>
      </c>
      <c r="AR155" s="17" t="s">
        <v>103</v>
      </c>
      <c r="AT155" s="17" t="s">
        <v>202</v>
      </c>
      <c r="AU155" s="17" t="s">
        <v>99</v>
      </c>
      <c r="AY155" s="17" t="s">
        <v>198</v>
      </c>
      <c r="BE155" s="158">
        <f>IF(N155="základní",J155,0)</f>
        <v>0</v>
      </c>
      <c r="BF155" s="158">
        <f>IF(N155="snížená",J155,0)</f>
        <v>0</v>
      </c>
      <c r="BG155" s="158">
        <f>IF(N155="zákl. přenesená",J155,0)</f>
        <v>0</v>
      </c>
      <c r="BH155" s="158">
        <f>IF(N155="sníž. přenesená",J155,0)</f>
        <v>0</v>
      </c>
      <c r="BI155" s="158">
        <f>IF(N155="nulová",J155,0)</f>
        <v>0</v>
      </c>
      <c r="BJ155" s="17" t="s">
        <v>82</v>
      </c>
      <c r="BK155" s="158">
        <f>ROUND(I155*H155,2)</f>
        <v>0</v>
      </c>
      <c r="BL155" s="17" t="s">
        <v>103</v>
      </c>
      <c r="BM155" s="17" t="s">
        <v>271</v>
      </c>
    </row>
    <row r="156" spans="2:65" s="13" customFormat="1" ht="11.25">
      <c r="B156" s="168"/>
      <c r="D156" s="160" t="s">
        <v>207</v>
      </c>
      <c r="E156" s="169" t="s">
        <v>1</v>
      </c>
      <c r="F156" s="170" t="s">
        <v>272</v>
      </c>
      <c r="H156" s="169" t="s">
        <v>1</v>
      </c>
      <c r="I156" s="171"/>
      <c r="L156" s="168"/>
      <c r="M156" s="172"/>
      <c r="N156" s="173"/>
      <c r="O156" s="173"/>
      <c r="P156" s="173"/>
      <c r="Q156" s="173"/>
      <c r="R156" s="173"/>
      <c r="S156" s="173"/>
      <c r="T156" s="174"/>
      <c r="AT156" s="169" t="s">
        <v>207</v>
      </c>
      <c r="AU156" s="169" t="s">
        <v>99</v>
      </c>
      <c r="AV156" s="13" t="s">
        <v>82</v>
      </c>
      <c r="AW156" s="13" t="s">
        <v>36</v>
      </c>
      <c r="AX156" s="13" t="s">
        <v>75</v>
      </c>
      <c r="AY156" s="169" t="s">
        <v>198</v>
      </c>
    </row>
    <row r="157" spans="2:65" s="12" customFormat="1" ht="11.25">
      <c r="B157" s="159"/>
      <c r="D157" s="160" t="s">
        <v>207</v>
      </c>
      <c r="E157" s="161" t="s">
        <v>1</v>
      </c>
      <c r="F157" s="162" t="s">
        <v>1349</v>
      </c>
      <c r="H157" s="163">
        <v>217.15799999999999</v>
      </c>
      <c r="I157" s="164"/>
      <c r="L157" s="159"/>
      <c r="M157" s="165"/>
      <c r="N157" s="166"/>
      <c r="O157" s="166"/>
      <c r="P157" s="166"/>
      <c r="Q157" s="166"/>
      <c r="R157" s="166"/>
      <c r="S157" s="166"/>
      <c r="T157" s="167"/>
      <c r="AT157" s="161" t="s">
        <v>207</v>
      </c>
      <c r="AU157" s="161" t="s">
        <v>99</v>
      </c>
      <c r="AV157" s="12" t="s">
        <v>84</v>
      </c>
      <c r="AW157" s="12" t="s">
        <v>36</v>
      </c>
      <c r="AX157" s="12" t="s">
        <v>82</v>
      </c>
      <c r="AY157" s="161" t="s">
        <v>198</v>
      </c>
    </row>
    <row r="158" spans="2:65" s="11" customFormat="1" ht="20.85" customHeight="1">
      <c r="B158" s="133"/>
      <c r="D158" s="134" t="s">
        <v>74</v>
      </c>
      <c r="E158" s="144" t="s">
        <v>274</v>
      </c>
      <c r="F158" s="144" t="s">
        <v>275</v>
      </c>
      <c r="I158" s="136"/>
      <c r="J158" s="145">
        <f>BK158</f>
        <v>0</v>
      </c>
      <c r="L158" s="133"/>
      <c r="M158" s="138"/>
      <c r="N158" s="139"/>
      <c r="O158" s="139"/>
      <c r="P158" s="140">
        <f>SUM(P159:P193)</f>
        <v>0</v>
      </c>
      <c r="Q158" s="139"/>
      <c r="R158" s="140">
        <f>SUM(R159:R193)</f>
        <v>291.744685</v>
      </c>
      <c r="S158" s="139"/>
      <c r="T158" s="141">
        <f>SUM(T159:T193)</f>
        <v>0</v>
      </c>
      <c r="AR158" s="134" t="s">
        <v>82</v>
      </c>
      <c r="AT158" s="142" t="s">
        <v>74</v>
      </c>
      <c r="AU158" s="142" t="s">
        <v>84</v>
      </c>
      <c r="AY158" s="134" t="s">
        <v>198</v>
      </c>
      <c r="BK158" s="143">
        <f>SUM(BK159:BK193)</f>
        <v>0</v>
      </c>
    </row>
    <row r="159" spans="2:65" s="1" customFormat="1" ht="16.5" customHeight="1">
      <c r="B159" s="146"/>
      <c r="C159" s="147" t="s">
        <v>276</v>
      </c>
      <c r="D159" s="147" t="s">
        <v>202</v>
      </c>
      <c r="E159" s="148" t="s">
        <v>277</v>
      </c>
      <c r="F159" s="149" t="s">
        <v>278</v>
      </c>
      <c r="G159" s="150" t="s">
        <v>205</v>
      </c>
      <c r="H159" s="151">
        <v>38.25</v>
      </c>
      <c r="I159" s="152"/>
      <c r="J159" s="153">
        <f>ROUND(I159*H159,2)</f>
        <v>0</v>
      </c>
      <c r="K159" s="149" t="s">
        <v>211</v>
      </c>
      <c r="L159" s="31"/>
      <c r="M159" s="154" t="s">
        <v>1</v>
      </c>
      <c r="N159" s="155" t="s">
        <v>46</v>
      </c>
      <c r="O159" s="50"/>
      <c r="P159" s="156">
        <f>O159*H159</f>
        <v>0</v>
      </c>
      <c r="Q159" s="156">
        <v>0</v>
      </c>
      <c r="R159" s="156">
        <f>Q159*H159</f>
        <v>0</v>
      </c>
      <c r="S159" s="156">
        <v>0</v>
      </c>
      <c r="T159" s="157">
        <f>S159*H159</f>
        <v>0</v>
      </c>
      <c r="AR159" s="17" t="s">
        <v>103</v>
      </c>
      <c r="AT159" s="17" t="s">
        <v>202</v>
      </c>
      <c r="AU159" s="17" t="s">
        <v>99</v>
      </c>
      <c r="AY159" s="17" t="s">
        <v>198</v>
      </c>
      <c r="BE159" s="158">
        <f>IF(N159="základní",J159,0)</f>
        <v>0</v>
      </c>
      <c r="BF159" s="158">
        <f>IF(N159="snížená",J159,0)</f>
        <v>0</v>
      </c>
      <c r="BG159" s="158">
        <f>IF(N159="zákl. přenesená",J159,0)</f>
        <v>0</v>
      </c>
      <c r="BH159" s="158">
        <f>IF(N159="sníž. přenesená",J159,0)</f>
        <v>0</v>
      </c>
      <c r="BI159" s="158">
        <f>IF(N159="nulová",J159,0)</f>
        <v>0</v>
      </c>
      <c r="BJ159" s="17" t="s">
        <v>82</v>
      </c>
      <c r="BK159" s="158">
        <f>ROUND(I159*H159,2)</f>
        <v>0</v>
      </c>
      <c r="BL159" s="17" t="s">
        <v>103</v>
      </c>
      <c r="BM159" s="17" t="s">
        <v>279</v>
      </c>
    </row>
    <row r="160" spans="2:65" s="12" customFormat="1" ht="11.25">
      <c r="B160" s="159"/>
      <c r="D160" s="160" t="s">
        <v>207</v>
      </c>
      <c r="E160" s="161" t="s">
        <v>1</v>
      </c>
      <c r="F160" s="162" t="s">
        <v>1350</v>
      </c>
      <c r="H160" s="163">
        <v>38.25</v>
      </c>
      <c r="I160" s="164"/>
      <c r="L160" s="159"/>
      <c r="M160" s="165"/>
      <c r="N160" s="166"/>
      <c r="O160" s="166"/>
      <c r="P160" s="166"/>
      <c r="Q160" s="166"/>
      <c r="R160" s="166"/>
      <c r="S160" s="166"/>
      <c r="T160" s="167"/>
      <c r="AT160" s="161" t="s">
        <v>207</v>
      </c>
      <c r="AU160" s="161" t="s">
        <v>99</v>
      </c>
      <c r="AV160" s="12" t="s">
        <v>84</v>
      </c>
      <c r="AW160" s="12" t="s">
        <v>36</v>
      </c>
      <c r="AX160" s="12" t="s">
        <v>82</v>
      </c>
      <c r="AY160" s="161" t="s">
        <v>198</v>
      </c>
    </row>
    <row r="161" spans="2:65" s="1" customFormat="1" ht="16.5" customHeight="1">
      <c r="B161" s="146"/>
      <c r="C161" s="147" t="s">
        <v>281</v>
      </c>
      <c r="D161" s="147" t="s">
        <v>202</v>
      </c>
      <c r="E161" s="148" t="s">
        <v>282</v>
      </c>
      <c r="F161" s="149" t="s">
        <v>283</v>
      </c>
      <c r="G161" s="150" t="s">
        <v>205</v>
      </c>
      <c r="H161" s="151">
        <v>38.25</v>
      </c>
      <c r="I161" s="152"/>
      <c r="J161" s="153">
        <f>ROUND(I161*H161,2)</f>
        <v>0</v>
      </c>
      <c r="K161" s="149" t="s">
        <v>211</v>
      </c>
      <c r="L161" s="31"/>
      <c r="M161" s="154" t="s">
        <v>1</v>
      </c>
      <c r="N161" s="155" t="s">
        <v>46</v>
      </c>
      <c r="O161" s="50"/>
      <c r="P161" s="156">
        <f>O161*H161</f>
        <v>0</v>
      </c>
      <c r="Q161" s="156">
        <v>0</v>
      </c>
      <c r="R161" s="156">
        <f>Q161*H161</f>
        <v>0</v>
      </c>
      <c r="S161" s="156">
        <v>0</v>
      </c>
      <c r="T161" s="157">
        <f>S161*H161</f>
        <v>0</v>
      </c>
      <c r="AR161" s="17" t="s">
        <v>103</v>
      </c>
      <c r="AT161" s="17" t="s">
        <v>202</v>
      </c>
      <c r="AU161" s="17" t="s">
        <v>99</v>
      </c>
      <c r="AY161" s="17" t="s">
        <v>198</v>
      </c>
      <c r="BE161" s="158">
        <f>IF(N161="základní",J161,0)</f>
        <v>0</v>
      </c>
      <c r="BF161" s="158">
        <f>IF(N161="snížená",J161,0)</f>
        <v>0</v>
      </c>
      <c r="BG161" s="158">
        <f>IF(N161="zákl. přenesená",J161,0)</f>
        <v>0</v>
      </c>
      <c r="BH161" s="158">
        <f>IF(N161="sníž. přenesená",J161,0)</f>
        <v>0</v>
      </c>
      <c r="BI161" s="158">
        <f>IF(N161="nulová",J161,0)</f>
        <v>0</v>
      </c>
      <c r="BJ161" s="17" t="s">
        <v>82</v>
      </c>
      <c r="BK161" s="158">
        <f>ROUND(I161*H161,2)</f>
        <v>0</v>
      </c>
      <c r="BL161" s="17" t="s">
        <v>103</v>
      </c>
      <c r="BM161" s="17" t="s">
        <v>284</v>
      </c>
    </row>
    <row r="162" spans="2:65" s="12" customFormat="1" ht="11.25">
      <c r="B162" s="159"/>
      <c r="D162" s="160" t="s">
        <v>207</v>
      </c>
      <c r="E162" s="161" t="s">
        <v>1</v>
      </c>
      <c r="F162" s="162" t="s">
        <v>1351</v>
      </c>
      <c r="H162" s="163">
        <v>38.25</v>
      </c>
      <c r="I162" s="164"/>
      <c r="L162" s="159"/>
      <c r="M162" s="165"/>
      <c r="N162" s="166"/>
      <c r="O162" s="166"/>
      <c r="P162" s="166"/>
      <c r="Q162" s="166"/>
      <c r="R162" s="166"/>
      <c r="S162" s="166"/>
      <c r="T162" s="167"/>
      <c r="AT162" s="161" t="s">
        <v>207</v>
      </c>
      <c r="AU162" s="161" t="s">
        <v>99</v>
      </c>
      <c r="AV162" s="12" t="s">
        <v>84</v>
      </c>
      <c r="AW162" s="12" t="s">
        <v>36</v>
      </c>
      <c r="AX162" s="12" t="s">
        <v>82</v>
      </c>
      <c r="AY162" s="161" t="s">
        <v>198</v>
      </c>
    </row>
    <row r="163" spans="2:65" s="1" customFormat="1" ht="16.5" customHeight="1">
      <c r="B163" s="146"/>
      <c r="C163" s="147" t="s">
        <v>286</v>
      </c>
      <c r="D163" s="147" t="s">
        <v>202</v>
      </c>
      <c r="E163" s="148" t="s">
        <v>287</v>
      </c>
      <c r="F163" s="149" t="s">
        <v>288</v>
      </c>
      <c r="G163" s="150" t="s">
        <v>205</v>
      </c>
      <c r="H163" s="151">
        <v>237.9</v>
      </c>
      <c r="I163" s="152"/>
      <c r="J163" s="153">
        <f>ROUND(I163*H163,2)</f>
        <v>0</v>
      </c>
      <c r="K163" s="149" t="s">
        <v>211</v>
      </c>
      <c r="L163" s="31"/>
      <c r="M163" s="154" t="s">
        <v>1</v>
      </c>
      <c r="N163" s="155" t="s">
        <v>46</v>
      </c>
      <c r="O163" s="50"/>
      <c r="P163" s="156">
        <f>O163*H163</f>
        <v>0</v>
      </c>
      <c r="Q163" s="156">
        <v>0</v>
      </c>
      <c r="R163" s="156">
        <f>Q163*H163</f>
        <v>0</v>
      </c>
      <c r="S163" s="156">
        <v>0</v>
      </c>
      <c r="T163" s="157">
        <f>S163*H163</f>
        <v>0</v>
      </c>
      <c r="AR163" s="17" t="s">
        <v>103</v>
      </c>
      <c r="AT163" s="17" t="s">
        <v>202</v>
      </c>
      <c r="AU163" s="17" t="s">
        <v>99</v>
      </c>
      <c r="AY163" s="17" t="s">
        <v>198</v>
      </c>
      <c r="BE163" s="158">
        <f>IF(N163="základní",J163,0)</f>
        <v>0</v>
      </c>
      <c r="BF163" s="158">
        <f>IF(N163="snížená",J163,0)</f>
        <v>0</v>
      </c>
      <c r="BG163" s="158">
        <f>IF(N163="zákl. přenesená",J163,0)</f>
        <v>0</v>
      </c>
      <c r="BH163" s="158">
        <f>IF(N163="sníž. přenesená",J163,0)</f>
        <v>0</v>
      </c>
      <c r="BI163" s="158">
        <f>IF(N163="nulová",J163,0)</f>
        <v>0</v>
      </c>
      <c r="BJ163" s="17" t="s">
        <v>82</v>
      </c>
      <c r="BK163" s="158">
        <f>ROUND(I163*H163,2)</f>
        <v>0</v>
      </c>
      <c r="BL163" s="17" t="s">
        <v>103</v>
      </c>
      <c r="BM163" s="17" t="s">
        <v>289</v>
      </c>
    </row>
    <row r="164" spans="2:65" s="12" customFormat="1" ht="11.25">
      <c r="B164" s="159"/>
      <c r="D164" s="160" t="s">
        <v>207</v>
      </c>
      <c r="E164" s="161" t="s">
        <v>1</v>
      </c>
      <c r="F164" s="162" t="s">
        <v>1352</v>
      </c>
      <c r="H164" s="163">
        <v>237.9</v>
      </c>
      <c r="I164" s="164"/>
      <c r="L164" s="159"/>
      <c r="M164" s="165"/>
      <c r="N164" s="166"/>
      <c r="O164" s="166"/>
      <c r="P164" s="166"/>
      <c r="Q164" s="166"/>
      <c r="R164" s="166"/>
      <c r="S164" s="166"/>
      <c r="T164" s="167"/>
      <c r="AT164" s="161" t="s">
        <v>207</v>
      </c>
      <c r="AU164" s="161" t="s">
        <v>99</v>
      </c>
      <c r="AV164" s="12" t="s">
        <v>84</v>
      </c>
      <c r="AW164" s="12" t="s">
        <v>36</v>
      </c>
      <c r="AX164" s="12" t="s">
        <v>82</v>
      </c>
      <c r="AY164" s="161" t="s">
        <v>198</v>
      </c>
    </row>
    <row r="165" spans="2:65" s="1" customFormat="1" ht="16.5" customHeight="1">
      <c r="B165" s="146"/>
      <c r="C165" s="147" t="s">
        <v>291</v>
      </c>
      <c r="D165" s="147" t="s">
        <v>202</v>
      </c>
      <c r="E165" s="148" t="s">
        <v>292</v>
      </c>
      <c r="F165" s="149" t="s">
        <v>293</v>
      </c>
      <c r="G165" s="150" t="s">
        <v>205</v>
      </c>
      <c r="H165" s="151">
        <v>237.9</v>
      </c>
      <c r="I165" s="152"/>
      <c r="J165" s="153">
        <f>ROUND(I165*H165,2)</f>
        <v>0</v>
      </c>
      <c r="K165" s="149" t="s">
        <v>211</v>
      </c>
      <c r="L165" s="31"/>
      <c r="M165" s="154" t="s">
        <v>1</v>
      </c>
      <c r="N165" s="155" t="s">
        <v>46</v>
      </c>
      <c r="O165" s="50"/>
      <c r="P165" s="156">
        <f>O165*H165</f>
        <v>0</v>
      </c>
      <c r="Q165" s="156">
        <v>0</v>
      </c>
      <c r="R165" s="156">
        <f>Q165*H165</f>
        <v>0</v>
      </c>
      <c r="S165" s="156">
        <v>0</v>
      </c>
      <c r="T165" s="157">
        <f>S165*H165</f>
        <v>0</v>
      </c>
      <c r="AR165" s="17" t="s">
        <v>103</v>
      </c>
      <c r="AT165" s="17" t="s">
        <v>202</v>
      </c>
      <c r="AU165" s="17" t="s">
        <v>99</v>
      </c>
      <c r="AY165" s="17" t="s">
        <v>198</v>
      </c>
      <c r="BE165" s="158">
        <f>IF(N165="základní",J165,0)</f>
        <v>0</v>
      </c>
      <c r="BF165" s="158">
        <f>IF(N165="snížená",J165,0)</f>
        <v>0</v>
      </c>
      <c r="BG165" s="158">
        <f>IF(N165="zákl. přenesená",J165,0)</f>
        <v>0</v>
      </c>
      <c r="BH165" s="158">
        <f>IF(N165="sníž. přenesená",J165,0)</f>
        <v>0</v>
      </c>
      <c r="BI165" s="158">
        <f>IF(N165="nulová",J165,0)</f>
        <v>0</v>
      </c>
      <c r="BJ165" s="17" t="s">
        <v>82</v>
      </c>
      <c r="BK165" s="158">
        <f>ROUND(I165*H165,2)</f>
        <v>0</v>
      </c>
      <c r="BL165" s="17" t="s">
        <v>103</v>
      </c>
      <c r="BM165" s="17" t="s">
        <v>294</v>
      </c>
    </row>
    <row r="166" spans="2:65" s="12" customFormat="1" ht="11.25">
      <c r="B166" s="159"/>
      <c r="D166" s="160" t="s">
        <v>207</v>
      </c>
      <c r="E166" s="161" t="s">
        <v>1</v>
      </c>
      <c r="F166" s="162" t="s">
        <v>1353</v>
      </c>
      <c r="H166" s="163">
        <v>237.9</v>
      </c>
      <c r="I166" s="164"/>
      <c r="L166" s="159"/>
      <c r="M166" s="165"/>
      <c r="N166" s="166"/>
      <c r="O166" s="166"/>
      <c r="P166" s="166"/>
      <c r="Q166" s="166"/>
      <c r="R166" s="166"/>
      <c r="S166" s="166"/>
      <c r="T166" s="167"/>
      <c r="AT166" s="161" t="s">
        <v>207</v>
      </c>
      <c r="AU166" s="161" t="s">
        <v>99</v>
      </c>
      <c r="AV166" s="12" t="s">
        <v>84</v>
      </c>
      <c r="AW166" s="12" t="s">
        <v>36</v>
      </c>
      <c r="AX166" s="12" t="s">
        <v>82</v>
      </c>
      <c r="AY166" s="161" t="s">
        <v>198</v>
      </c>
    </row>
    <row r="167" spans="2:65" s="1" customFormat="1" ht="16.5" customHeight="1">
      <c r="B167" s="146"/>
      <c r="C167" s="147" t="s">
        <v>8</v>
      </c>
      <c r="D167" s="147" t="s">
        <v>202</v>
      </c>
      <c r="E167" s="148" t="s">
        <v>296</v>
      </c>
      <c r="F167" s="149" t="s">
        <v>297</v>
      </c>
      <c r="G167" s="150" t="s">
        <v>205</v>
      </c>
      <c r="H167" s="151">
        <v>210.05</v>
      </c>
      <c r="I167" s="152"/>
      <c r="J167" s="153">
        <f>ROUND(I167*H167,2)</f>
        <v>0</v>
      </c>
      <c r="K167" s="149" t="s">
        <v>211</v>
      </c>
      <c r="L167" s="31"/>
      <c r="M167" s="154" t="s">
        <v>1</v>
      </c>
      <c r="N167" s="155" t="s">
        <v>46</v>
      </c>
      <c r="O167" s="50"/>
      <c r="P167" s="156">
        <f>O167*H167</f>
        <v>0</v>
      </c>
      <c r="Q167" s="156">
        <v>0</v>
      </c>
      <c r="R167" s="156">
        <f>Q167*H167</f>
        <v>0</v>
      </c>
      <c r="S167" s="156">
        <v>0</v>
      </c>
      <c r="T167" s="157">
        <f>S167*H167</f>
        <v>0</v>
      </c>
      <c r="AR167" s="17" t="s">
        <v>103</v>
      </c>
      <c r="AT167" s="17" t="s">
        <v>202</v>
      </c>
      <c r="AU167" s="17" t="s">
        <v>99</v>
      </c>
      <c r="AY167" s="17" t="s">
        <v>198</v>
      </c>
      <c r="BE167" s="158">
        <f>IF(N167="základní",J167,0)</f>
        <v>0</v>
      </c>
      <c r="BF167" s="158">
        <f>IF(N167="snížená",J167,0)</f>
        <v>0</v>
      </c>
      <c r="BG167" s="158">
        <f>IF(N167="zákl. přenesená",J167,0)</f>
        <v>0</v>
      </c>
      <c r="BH167" s="158">
        <f>IF(N167="sníž. přenesená",J167,0)</f>
        <v>0</v>
      </c>
      <c r="BI167" s="158">
        <f>IF(N167="nulová",J167,0)</f>
        <v>0</v>
      </c>
      <c r="BJ167" s="17" t="s">
        <v>82</v>
      </c>
      <c r="BK167" s="158">
        <f>ROUND(I167*H167,2)</f>
        <v>0</v>
      </c>
      <c r="BL167" s="17" t="s">
        <v>103</v>
      </c>
      <c r="BM167" s="17" t="s">
        <v>298</v>
      </c>
    </row>
    <row r="168" spans="2:65" s="12" customFormat="1" ht="11.25">
      <c r="B168" s="159"/>
      <c r="D168" s="160" t="s">
        <v>207</v>
      </c>
      <c r="E168" s="161" t="s">
        <v>1</v>
      </c>
      <c r="F168" s="162" t="s">
        <v>1354</v>
      </c>
      <c r="H168" s="163">
        <v>121.55</v>
      </c>
      <c r="I168" s="164"/>
      <c r="L168" s="159"/>
      <c r="M168" s="165"/>
      <c r="N168" s="166"/>
      <c r="O168" s="166"/>
      <c r="P168" s="166"/>
      <c r="Q168" s="166"/>
      <c r="R168" s="166"/>
      <c r="S168" s="166"/>
      <c r="T168" s="167"/>
      <c r="AT168" s="161" t="s">
        <v>207</v>
      </c>
      <c r="AU168" s="161" t="s">
        <v>99</v>
      </c>
      <c r="AV168" s="12" t="s">
        <v>84</v>
      </c>
      <c r="AW168" s="12" t="s">
        <v>36</v>
      </c>
      <c r="AX168" s="12" t="s">
        <v>75</v>
      </c>
      <c r="AY168" s="161" t="s">
        <v>198</v>
      </c>
    </row>
    <row r="169" spans="2:65" s="12" customFormat="1" ht="11.25">
      <c r="B169" s="159"/>
      <c r="D169" s="160" t="s">
        <v>207</v>
      </c>
      <c r="E169" s="161" t="s">
        <v>1</v>
      </c>
      <c r="F169" s="162" t="s">
        <v>1355</v>
      </c>
      <c r="H169" s="163">
        <v>88.5</v>
      </c>
      <c r="I169" s="164"/>
      <c r="L169" s="159"/>
      <c r="M169" s="165"/>
      <c r="N169" s="166"/>
      <c r="O169" s="166"/>
      <c r="P169" s="166"/>
      <c r="Q169" s="166"/>
      <c r="R169" s="166"/>
      <c r="S169" s="166"/>
      <c r="T169" s="167"/>
      <c r="AT169" s="161" t="s">
        <v>207</v>
      </c>
      <c r="AU169" s="161" t="s">
        <v>99</v>
      </c>
      <c r="AV169" s="12" t="s">
        <v>84</v>
      </c>
      <c r="AW169" s="12" t="s">
        <v>36</v>
      </c>
      <c r="AX169" s="12" t="s">
        <v>75</v>
      </c>
      <c r="AY169" s="161" t="s">
        <v>198</v>
      </c>
    </row>
    <row r="170" spans="2:65" s="14" customFormat="1" ht="11.25">
      <c r="B170" s="175"/>
      <c r="D170" s="160" t="s">
        <v>207</v>
      </c>
      <c r="E170" s="176" t="s">
        <v>1</v>
      </c>
      <c r="F170" s="177" t="s">
        <v>227</v>
      </c>
      <c r="H170" s="178">
        <v>210.05</v>
      </c>
      <c r="I170" s="179"/>
      <c r="L170" s="175"/>
      <c r="M170" s="180"/>
      <c r="N170" s="181"/>
      <c r="O170" s="181"/>
      <c r="P170" s="181"/>
      <c r="Q170" s="181"/>
      <c r="R170" s="181"/>
      <c r="S170" s="181"/>
      <c r="T170" s="182"/>
      <c r="AT170" s="176" t="s">
        <v>207</v>
      </c>
      <c r="AU170" s="176" t="s">
        <v>99</v>
      </c>
      <c r="AV170" s="14" t="s">
        <v>103</v>
      </c>
      <c r="AW170" s="14" t="s">
        <v>36</v>
      </c>
      <c r="AX170" s="14" t="s">
        <v>82</v>
      </c>
      <c r="AY170" s="176" t="s">
        <v>198</v>
      </c>
    </row>
    <row r="171" spans="2:65" s="1" customFormat="1" ht="16.5" customHeight="1">
      <c r="B171" s="146"/>
      <c r="C171" s="147" t="s">
        <v>301</v>
      </c>
      <c r="D171" s="147" t="s">
        <v>202</v>
      </c>
      <c r="E171" s="148" t="s">
        <v>302</v>
      </c>
      <c r="F171" s="149" t="s">
        <v>303</v>
      </c>
      <c r="G171" s="150" t="s">
        <v>205</v>
      </c>
      <c r="H171" s="151">
        <v>210.05</v>
      </c>
      <c r="I171" s="152"/>
      <c r="J171" s="153">
        <f>ROUND(I171*H171,2)</f>
        <v>0</v>
      </c>
      <c r="K171" s="149" t="s">
        <v>211</v>
      </c>
      <c r="L171" s="31"/>
      <c r="M171" s="154" t="s">
        <v>1</v>
      </c>
      <c r="N171" s="155" t="s">
        <v>46</v>
      </c>
      <c r="O171" s="50"/>
      <c r="P171" s="156">
        <f>O171*H171</f>
        <v>0</v>
      </c>
      <c r="Q171" s="156">
        <v>0</v>
      </c>
      <c r="R171" s="156">
        <f>Q171*H171</f>
        <v>0</v>
      </c>
      <c r="S171" s="156">
        <v>0</v>
      </c>
      <c r="T171" s="157">
        <f>S171*H171</f>
        <v>0</v>
      </c>
      <c r="AR171" s="17" t="s">
        <v>103</v>
      </c>
      <c r="AT171" s="17" t="s">
        <v>202</v>
      </c>
      <c r="AU171" s="17" t="s">
        <v>99</v>
      </c>
      <c r="AY171" s="17" t="s">
        <v>198</v>
      </c>
      <c r="BE171" s="158">
        <f>IF(N171="základní",J171,0)</f>
        <v>0</v>
      </c>
      <c r="BF171" s="158">
        <f>IF(N171="snížená",J171,0)</f>
        <v>0</v>
      </c>
      <c r="BG171" s="158">
        <f>IF(N171="zákl. přenesená",J171,0)</f>
        <v>0</v>
      </c>
      <c r="BH171" s="158">
        <f>IF(N171="sníž. přenesená",J171,0)</f>
        <v>0</v>
      </c>
      <c r="BI171" s="158">
        <f>IF(N171="nulová",J171,0)</f>
        <v>0</v>
      </c>
      <c r="BJ171" s="17" t="s">
        <v>82</v>
      </c>
      <c r="BK171" s="158">
        <f>ROUND(I171*H171,2)</f>
        <v>0</v>
      </c>
      <c r="BL171" s="17" t="s">
        <v>103</v>
      </c>
      <c r="BM171" s="17" t="s">
        <v>304</v>
      </c>
    </row>
    <row r="172" spans="2:65" s="12" customFormat="1" ht="11.25">
      <c r="B172" s="159"/>
      <c r="D172" s="160" t="s">
        <v>207</v>
      </c>
      <c r="E172" s="161" t="s">
        <v>1</v>
      </c>
      <c r="F172" s="162" t="s">
        <v>1356</v>
      </c>
      <c r="H172" s="163">
        <v>210.05</v>
      </c>
      <c r="I172" s="164"/>
      <c r="L172" s="159"/>
      <c r="M172" s="165"/>
      <c r="N172" s="166"/>
      <c r="O172" s="166"/>
      <c r="P172" s="166"/>
      <c r="Q172" s="166"/>
      <c r="R172" s="166"/>
      <c r="S172" s="166"/>
      <c r="T172" s="167"/>
      <c r="AT172" s="161" t="s">
        <v>207</v>
      </c>
      <c r="AU172" s="161" t="s">
        <v>99</v>
      </c>
      <c r="AV172" s="12" t="s">
        <v>84</v>
      </c>
      <c r="AW172" s="12" t="s">
        <v>36</v>
      </c>
      <c r="AX172" s="12" t="s">
        <v>82</v>
      </c>
      <c r="AY172" s="161" t="s">
        <v>198</v>
      </c>
    </row>
    <row r="173" spans="2:65" s="1" customFormat="1" ht="16.5" customHeight="1">
      <c r="B173" s="146"/>
      <c r="C173" s="147" t="s">
        <v>306</v>
      </c>
      <c r="D173" s="147" t="s">
        <v>202</v>
      </c>
      <c r="E173" s="148" t="s">
        <v>307</v>
      </c>
      <c r="F173" s="149" t="s">
        <v>308</v>
      </c>
      <c r="G173" s="150" t="s">
        <v>242</v>
      </c>
      <c r="H173" s="151">
        <v>516.1</v>
      </c>
      <c r="I173" s="152"/>
      <c r="J173" s="153">
        <f>ROUND(I173*H173,2)</f>
        <v>0</v>
      </c>
      <c r="K173" s="149" t="s">
        <v>211</v>
      </c>
      <c r="L173" s="31"/>
      <c r="M173" s="154" t="s">
        <v>1</v>
      </c>
      <c r="N173" s="155" t="s">
        <v>46</v>
      </c>
      <c r="O173" s="50"/>
      <c r="P173" s="156">
        <f>O173*H173</f>
        <v>0</v>
      </c>
      <c r="Q173" s="156">
        <v>8.4999999999999995E-4</v>
      </c>
      <c r="R173" s="156">
        <f>Q173*H173</f>
        <v>0.43868499999999999</v>
      </c>
      <c r="S173" s="156">
        <v>0</v>
      </c>
      <c r="T173" s="157">
        <f>S173*H173</f>
        <v>0</v>
      </c>
      <c r="AR173" s="17" t="s">
        <v>103</v>
      </c>
      <c r="AT173" s="17" t="s">
        <v>202</v>
      </c>
      <c r="AU173" s="17" t="s">
        <v>99</v>
      </c>
      <c r="AY173" s="17" t="s">
        <v>198</v>
      </c>
      <c r="BE173" s="158">
        <f>IF(N173="základní",J173,0)</f>
        <v>0</v>
      </c>
      <c r="BF173" s="158">
        <f>IF(N173="snížená",J173,0)</f>
        <v>0</v>
      </c>
      <c r="BG173" s="158">
        <f>IF(N173="zákl. přenesená",J173,0)</f>
        <v>0</v>
      </c>
      <c r="BH173" s="158">
        <f>IF(N173="sníž. přenesená",J173,0)</f>
        <v>0</v>
      </c>
      <c r="BI173" s="158">
        <f>IF(N173="nulová",J173,0)</f>
        <v>0</v>
      </c>
      <c r="BJ173" s="17" t="s">
        <v>82</v>
      </c>
      <c r="BK173" s="158">
        <f>ROUND(I173*H173,2)</f>
        <v>0</v>
      </c>
      <c r="BL173" s="17" t="s">
        <v>103</v>
      </c>
      <c r="BM173" s="17" t="s">
        <v>309</v>
      </c>
    </row>
    <row r="174" spans="2:65" s="12" customFormat="1" ht="11.25">
      <c r="B174" s="159"/>
      <c r="D174" s="160" t="s">
        <v>207</v>
      </c>
      <c r="E174" s="161" t="s">
        <v>1</v>
      </c>
      <c r="F174" s="162" t="s">
        <v>1357</v>
      </c>
      <c r="H174" s="163">
        <v>102</v>
      </c>
      <c r="I174" s="164"/>
      <c r="L174" s="159"/>
      <c r="M174" s="165"/>
      <c r="N174" s="166"/>
      <c r="O174" s="166"/>
      <c r="P174" s="166"/>
      <c r="Q174" s="166"/>
      <c r="R174" s="166"/>
      <c r="S174" s="166"/>
      <c r="T174" s="167"/>
      <c r="AT174" s="161" t="s">
        <v>207</v>
      </c>
      <c r="AU174" s="161" t="s">
        <v>99</v>
      </c>
      <c r="AV174" s="12" t="s">
        <v>84</v>
      </c>
      <c r="AW174" s="12" t="s">
        <v>36</v>
      </c>
      <c r="AX174" s="12" t="s">
        <v>75</v>
      </c>
      <c r="AY174" s="161" t="s">
        <v>198</v>
      </c>
    </row>
    <row r="175" spans="2:65" s="12" customFormat="1" ht="11.25">
      <c r="B175" s="159"/>
      <c r="D175" s="160" t="s">
        <v>207</v>
      </c>
      <c r="E175" s="161" t="s">
        <v>1</v>
      </c>
      <c r="F175" s="162" t="s">
        <v>1358</v>
      </c>
      <c r="H175" s="163">
        <v>243.1</v>
      </c>
      <c r="I175" s="164"/>
      <c r="L175" s="159"/>
      <c r="M175" s="165"/>
      <c r="N175" s="166"/>
      <c r="O175" s="166"/>
      <c r="P175" s="166"/>
      <c r="Q175" s="166"/>
      <c r="R175" s="166"/>
      <c r="S175" s="166"/>
      <c r="T175" s="167"/>
      <c r="AT175" s="161" t="s">
        <v>207</v>
      </c>
      <c r="AU175" s="161" t="s">
        <v>99</v>
      </c>
      <c r="AV175" s="12" t="s">
        <v>84</v>
      </c>
      <c r="AW175" s="12" t="s">
        <v>36</v>
      </c>
      <c r="AX175" s="12" t="s">
        <v>75</v>
      </c>
      <c r="AY175" s="161" t="s">
        <v>198</v>
      </c>
    </row>
    <row r="176" spans="2:65" s="12" customFormat="1" ht="11.25">
      <c r="B176" s="159"/>
      <c r="D176" s="160" t="s">
        <v>207</v>
      </c>
      <c r="E176" s="161" t="s">
        <v>1</v>
      </c>
      <c r="F176" s="162" t="s">
        <v>1359</v>
      </c>
      <c r="H176" s="163">
        <v>171</v>
      </c>
      <c r="I176" s="164"/>
      <c r="L176" s="159"/>
      <c r="M176" s="165"/>
      <c r="N176" s="166"/>
      <c r="O176" s="166"/>
      <c r="P176" s="166"/>
      <c r="Q176" s="166"/>
      <c r="R176" s="166"/>
      <c r="S176" s="166"/>
      <c r="T176" s="167"/>
      <c r="AT176" s="161" t="s">
        <v>207</v>
      </c>
      <c r="AU176" s="161" t="s">
        <v>99</v>
      </c>
      <c r="AV176" s="12" t="s">
        <v>84</v>
      </c>
      <c r="AW176" s="12" t="s">
        <v>36</v>
      </c>
      <c r="AX176" s="12" t="s">
        <v>75</v>
      </c>
      <c r="AY176" s="161" t="s">
        <v>198</v>
      </c>
    </row>
    <row r="177" spans="2:65" s="14" customFormat="1" ht="11.25">
      <c r="B177" s="175"/>
      <c r="D177" s="160" t="s">
        <v>207</v>
      </c>
      <c r="E177" s="176" t="s">
        <v>1</v>
      </c>
      <c r="F177" s="177" t="s">
        <v>227</v>
      </c>
      <c r="H177" s="178">
        <v>516.1</v>
      </c>
      <c r="I177" s="179"/>
      <c r="L177" s="175"/>
      <c r="M177" s="180"/>
      <c r="N177" s="181"/>
      <c r="O177" s="181"/>
      <c r="P177" s="181"/>
      <c r="Q177" s="181"/>
      <c r="R177" s="181"/>
      <c r="S177" s="181"/>
      <c r="T177" s="182"/>
      <c r="AT177" s="176" t="s">
        <v>207</v>
      </c>
      <c r="AU177" s="176" t="s">
        <v>99</v>
      </c>
      <c r="AV177" s="14" t="s">
        <v>103</v>
      </c>
      <c r="AW177" s="14" t="s">
        <v>36</v>
      </c>
      <c r="AX177" s="14" t="s">
        <v>82</v>
      </c>
      <c r="AY177" s="176" t="s">
        <v>198</v>
      </c>
    </row>
    <row r="178" spans="2:65" s="1" customFormat="1" ht="16.5" customHeight="1">
      <c r="B178" s="146"/>
      <c r="C178" s="147" t="s">
        <v>312</v>
      </c>
      <c r="D178" s="147" t="s">
        <v>202</v>
      </c>
      <c r="E178" s="148" t="s">
        <v>313</v>
      </c>
      <c r="F178" s="149" t="s">
        <v>314</v>
      </c>
      <c r="G178" s="150" t="s">
        <v>242</v>
      </c>
      <c r="H178" s="151">
        <v>516.1</v>
      </c>
      <c r="I178" s="152"/>
      <c r="J178" s="153">
        <f>ROUND(I178*H178,2)</f>
        <v>0</v>
      </c>
      <c r="K178" s="149" t="s">
        <v>211</v>
      </c>
      <c r="L178" s="31"/>
      <c r="M178" s="154" t="s">
        <v>1</v>
      </c>
      <c r="N178" s="155" t="s">
        <v>46</v>
      </c>
      <c r="O178" s="50"/>
      <c r="P178" s="156">
        <f>O178*H178</f>
        <v>0</v>
      </c>
      <c r="Q178" s="156">
        <v>0</v>
      </c>
      <c r="R178" s="156">
        <f>Q178*H178</f>
        <v>0</v>
      </c>
      <c r="S178" s="156">
        <v>0</v>
      </c>
      <c r="T178" s="157">
        <f>S178*H178</f>
        <v>0</v>
      </c>
      <c r="AR178" s="17" t="s">
        <v>103</v>
      </c>
      <c r="AT178" s="17" t="s">
        <v>202</v>
      </c>
      <c r="AU178" s="17" t="s">
        <v>99</v>
      </c>
      <c r="AY178" s="17" t="s">
        <v>198</v>
      </c>
      <c r="BE178" s="158">
        <f>IF(N178="základní",J178,0)</f>
        <v>0</v>
      </c>
      <c r="BF178" s="158">
        <f>IF(N178="snížená",J178,0)</f>
        <v>0</v>
      </c>
      <c r="BG178" s="158">
        <f>IF(N178="zákl. přenesená",J178,0)</f>
        <v>0</v>
      </c>
      <c r="BH178" s="158">
        <f>IF(N178="sníž. přenesená",J178,0)</f>
        <v>0</v>
      </c>
      <c r="BI178" s="158">
        <f>IF(N178="nulová",J178,0)</f>
        <v>0</v>
      </c>
      <c r="BJ178" s="17" t="s">
        <v>82</v>
      </c>
      <c r="BK178" s="158">
        <f>ROUND(I178*H178,2)</f>
        <v>0</v>
      </c>
      <c r="BL178" s="17" t="s">
        <v>103</v>
      </c>
      <c r="BM178" s="17" t="s">
        <v>315</v>
      </c>
    </row>
    <row r="179" spans="2:65" s="12" customFormat="1" ht="11.25">
      <c r="B179" s="159"/>
      <c r="D179" s="160" t="s">
        <v>207</v>
      </c>
      <c r="E179" s="161" t="s">
        <v>1</v>
      </c>
      <c r="F179" s="162" t="s">
        <v>1360</v>
      </c>
      <c r="H179" s="163">
        <v>516.1</v>
      </c>
      <c r="I179" s="164"/>
      <c r="L179" s="159"/>
      <c r="M179" s="165"/>
      <c r="N179" s="166"/>
      <c r="O179" s="166"/>
      <c r="P179" s="166"/>
      <c r="Q179" s="166"/>
      <c r="R179" s="166"/>
      <c r="S179" s="166"/>
      <c r="T179" s="167"/>
      <c r="AT179" s="161" t="s">
        <v>207</v>
      </c>
      <c r="AU179" s="161" t="s">
        <v>99</v>
      </c>
      <c r="AV179" s="12" t="s">
        <v>84</v>
      </c>
      <c r="AW179" s="12" t="s">
        <v>36</v>
      </c>
      <c r="AX179" s="12" t="s">
        <v>82</v>
      </c>
      <c r="AY179" s="161" t="s">
        <v>198</v>
      </c>
    </row>
    <row r="180" spans="2:65" s="1" customFormat="1" ht="16.5" customHeight="1">
      <c r="B180" s="146"/>
      <c r="C180" s="147" t="s">
        <v>317</v>
      </c>
      <c r="D180" s="147" t="s">
        <v>202</v>
      </c>
      <c r="E180" s="148" t="s">
        <v>318</v>
      </c>
      <c r="F180" s="149" t="s">
        <v>319</v>
      </c>
      <c r="G180" s="150" t="s">
        <v>205</v>
      </c>
      <c r="H180" s="151">
        <v>486.2</v>
      </c>
      <c r="I180" s="152"/>
      <c r="J180" s="153">
        <f>ROUND(I180*H180,2)</f>
        <v>0</v>
      </c>
      <c r="K180" s="149" t="s">
        <v>211</v>
      </c>
      <c r="L180" s="31"/>
      <c r="M180" s="154" t="s">
        <v>1</v>
      </c>
      <c r="N180" s="155" t="s">
        <v>46</v>
      </c>
      <c r="O180" s="50"/>
      <c r="P180" s="156">
        <f>O180*H180</f>
        <v>0</v>
      </c>
      <c r="Q180" s="156">
        <v>0</v>
      </c>
      <c r="R180" s="156">
        <f>Q180*H180</f>
        <v>0</v>
      </c>
      <c r="S180" s="156">
        <v>0</v>
      </c>
      <c r="T180" s="157">
        <f>S180*H180</f>
        <v>0</v>
      </c>
      <c r="AR180" s="17" t="s">
        <v>103</v>
      </c>
      <c r="AT180" s="17" t="s">
        <v>202</v>
      </c>
      <c r="AU180" s="17" t="s">
        <v>99</v>
      </c>
      <c r="AY180" s="17" t="s">
        <v>198</v>
      </c>
      <c r="BE180" s="158">
        <f>IF(N180="základní",J180,0)</f>
        <v>0</v>
      </c>
      <c r="BF180" s="158">
        <f>IF(N180="snížená",J180,0)</f>
        <v>0</v>
      </c>
      <c r="BG180" s="158">
        <f>IF(N180="zákl. přenesená",J180,0)</f>
        <v>0</v>
      </c>
      <c r="BH180" s="158">
        <f>IF(N180="sníž. přenesená",J180,0)</f>
        <v>0</v>
      </c>
      <c r="BI180" s="158">
        <f>IF(N180="nulová",J180,0)</f>
        <v>0</v>
      </c>
      <c r="BJ180" s="17" t="s">
        <v>82</v>
      </c>
      <c r="BK180" s="158">
        <f>ROUND(I180*H180,2)</f>
        <v>0</v>
      </c>
      <c r="BL180" s="17" t="s">
        <v>103</v>
      </c>
      <c r="BM180" s="17" t="s">
        <v>320</v>
      </c>
    </row>
    <row r="181" spans="2:65" s="12" customFormat="1" ht="11.25">
      <c r="B181" s="159"/>
      <c r="D181" s="160" t="s">
        <v>207</v>
      </c>
      <c r="E181" s="161" t="s">
        <v>1</v>
      </c>
      <c r="F181" s="162" t="s">
        <v>1340</v>
      </c>
      <c r="H181" s="163">
        <v>38.25</v>
      </c>
      <c r="I181" s="164"/>
      <c r="L181" s="159"/>
      <c r="M181" s="165"/>
      <c r="N181" s="166"/>
      <c r="O181" s="166"/>
      <c r="P181" s="166"/>
      <c r="Q181" s="166"/>
      <c r="R181" s="166"/>
      <c r="S181" s="166"/>
      <c r="T181" s="167"/>
      <c r="AT181" s="161" t="s">
        <v>207</v>
      </c>
      <c r="AU181" s="161" t="s">
        <v>99</v>
      </c>
      <c r="AV181" s="12" t="s">
        <v>84</v>
      </c>
      <c r="AW181" s="12" t="s">
        <v>36</v>
      </c>
      <c r="AX181" s="12" t="s">
        <v>75</v>
      </c>
      <c r="AY181" s="161" t="s">
        <v>198</v>
      </c>
    </row>
    <row r="182" spans="2:65" s="12" customFormat="1" ht="11.25">
      <c r="B182" s="159"/>
      <c r="D182" s="160" t="s">
        <v>207</v>
      </c>
      <c r="E182" s="161" t="s">
        <v>1</v>
      </c>
      <c r="F182" s="162" t="s">
        <v>1341</v>
      </c>
      <c r="H182" s="163">
        <v>237.9</v>
      </c>
      <c r="I182" s="164"/>
      <c r="L182" s="159"/>
      <c r="M182" s="165"/>
      <c r="N182" s="166"/>
      <c r="O182" s="166"/>
      <c r="P182" s="166"/>
      <c r="Q182" s="166"/>
      <c r="R182" s="166"/>
      <c r="S182" s="166"/>
      <c r="T182" s="167"/>
      <c r="AT182" s="161" t="s">
        <v>207</v>
      </c>
      <c r="AU182" s="161" t="s">
        <v>99</v>
      </c>
      <c r="AV182" s="12" t="s">
        <v>84</v>
      </c>
      <c r="AW182" s="12" t="s">
        <v>36</v>
      </c>
      <c r="AX182" s="12" t="s">
        <v>75</v>
      </c>
      <c r="AY182" s="161" t="s">
        <v>198</v>
      </c>
    </row>
    <row r="183" spans="2:65" s="12" customFormat="1" ht="11.25">
      <c r="B183" s="159"/>
      <c r="D183" s="160" t="s">
        <v>207</v>
      </c>
      <c r="E183" s="161" t="s">
        <v>1</v>
      </c>
      <c r="F183" s="162" t="s">
        <v>1342</v>
      </c>
      <c r="H183" s="163">
        <v>210.05</v>
      </c>
      <c r="I183" s="164"/>
      <c r="L183" s="159"/>
      <c r="M183" s="165"/>
      <c r="N183" s="166"/>
      <c r="O183" s="166"/>
      <c r="P183" s="166"/>
      <c r="Q183" s="166"/>
      <c r="R183" s="166"/>
      <c r="S183" s="166"/>
      <c r="T183" s="167"/>
      <c r="AT183" s="161" t="s">
        <v>207</v>
      </c>
      <c r="AU183" s="161" t="s">
        <v>99</v>
      </c>
      <c r="AV183" s="12" t="s">
        <v>84</v>
      </c>
      <c r="AW183" s="12" t="s">
        <v>36</v>
      </c>
      <c r="AX183" s="12" t="s">
        <v>75</v>
      </c>
      <c r="AY183" s="161" t="s">
        <v>198</v>
      </c>
    </row>
    <row r="184" spans="2:65" s="14" customFormat="1" ht="11.25">
      <c r="B184" s="175"/>
      <c r="D184" s="160" t="s">
        <v>207</v>
      </c>
      <c r="E184" s="176" t="s">
        <v>1</v>
      </c>
      <c r="F184" s="177" t="s">
        <v>227</v>
      </c>
      <c r="H184" s="178">
        <v>486.2</v>
      </c>
      <c r="I184" s="179"/>
      <c r="L184" s="175"/>
      <c r="M184" s="180"/>
      <c r="N184" s="181"/>
      <c r="O184" s="181"/>
      <c r="P184" s="181"/>
      <c r="Q184" s="181"/>
      <c r="R184" s="181"/>
      <c r="S184" s="181"/>
      <c r="T184" s="182"/>
      <c r="AT184" s="176" t="s">
        <v>207</v>
      </c>
      <c r="AU184" s="176" t="s">
        <v>99</v>
      </c>
      <c r="AV184" s="14" t="s">
        <v>103</v>
      </c>
      <c r="AW184" s="14" t="s">
        <v>36</v>
      </c>
      <c r="AX184" s="14" t="s">
        <v>82</v>
      </c>
      <c r="AY184" s="176" t="s">
        <v>198</v>
      </c>
    </row>
    <row r="185" spans="2:65" s="1" customFormat="1" ht="16.5" customHeight="1">
      <c r="B185" s="146"/>
      <c r="C185" s="147" t="s">
        <v>323</v>
      </c>
      <c r="D185" s="147" t="s">
        <v>202</v>
      </c>
      <c r="E185" s="148" t="s">
        <v>324</v>
      </c>
      <c r="F185" s="149" t="s">
        <v>325</v>
      </c>
      <c r="G185" s="150" t="s">
        <v>205</v>
      </c>
      <c r="H185" s="151">
        <v>142.1</v>
      </c>
      <c r="I185" s="152"/>
      <c r="J185" s="153">
        <f>ROUND(I185*H185,2)</f>
        <v>0</v>
      </c>
      <c r="K185" s="149" t="s">
        <v>211</v>
      </c>
      <c r="L185" s="31"/>
      <c r="M185" s="154" t="s">
        <v>1</v>
      </c>
      <c r="N185" s="155" t="s">
        <v>46</v>
      </c>
      <c r="O185" s="50"/>
      <c r="P185" s="156">
        <f>O185*H185</f>
        <v>0</v>
      </c>
      <c r="Q185" s="156">
        <v>0</v>
      </c>
      <c r="R185" s="156">
        <f>Q185*H185</f>
        <v>0</v>
      </c>
      <c r="S185" s="156">
        <v>0</v>
      </c>
      <c r="T185" s="157">
        <f>S185*H185</f>
        <v>0</v>
      </c>
      <c r="AR185" s="17" t="s">
        <v>103</v>
      </c>
      <c r="AT185" s="17" t="s">
        <v>202</v>
      </c>
      <c r="AU185" s="17" t="s">
        <v>99</v>
      </c>
      <c r="AY185" s="17" t="s">
        <v>198</v>
      </c>
      <c r="BE185" s="158">
        <f>IF(N185="základní",J185,0)</f>
        <v>0</v>
      </c>
      <c r="BF185" s="158">
        <f>IF(N185="snížená",J185,0)</f>
        <v>0</v>
      </c>
      <c r="BG185" s="158">
        <f>IF(N185="zákl. přenesená",J185,0)</f>
        <v>0</v>
      </c>
      <c r="BH185" s="158">
        <f>IF(N185="sníž. přenesená",J185,0)</f>
        <v>0</v>
      </c>
      <c r="BI185" s="158">
        <f>IF(N185="nulová",J185,0)</f>
        <v>0</v>
      </c>
      <c r="BJ185" s="17" t="s">
        <v>82</v>
      </c>
      <c r="BK185" s="158">
        <f>ROUND(I185*H185,2)</f>
        <v>0</v>
      </c>
      <c r="BL185" s="17" t="s">
        <v>103</v>
      </c>
      <c r="BM185" s="17" t="s">
        <v>326</v>
      </c>
    </row>
    <row r="186" spans="2:65" s="12" customFormat="1" ht="11.25">
      <c r="B186" s="159"/>
      <c r="D186" s="160" t="s">
        <v>207</v>
      </c>
      <c r="E186" s="161" t="s">
        <v>1</v>
      </c>
      <c r="F186" s="162" t="s">
        <v>1361</v>
      </c>
      <c r="H186" s="163">
        <v>34.85</v>
      </c>
      <c r="I186" s="164"/>
      <c r="L186" s="159"/>
      <c r="M186" s="165"/>
      <c r="N186" s="166"/>
      <c r="O186" s="166"/>
      <c r="P186" s="166"/>
      <c r="Q186" s="166"/>
      <c r="R186" s="166"/>
      <c r="S186" s="166"/>
      <c r="T186" s="167"/>
      <c r="AT186" s="161" t="s">
        <v>207</v>
      </c>
      <c r="AU186" s="161" t="s">
        <v>99</v>
      </c>
      <c r="AV186" s="12" t="s">
        <v>84</v>
      </c>
      <c r="AW186" s="12" t="s">
        <v>36</v>
      </c>
      <c r="AX186" s="12" t="s">
        <v>75</v>
      </c>
      <c r="AY186" s="161" t="s">
        <v>198</v>
      </c>
    </row>
    <row r="187" spans="2:65" s="12" customFormat="1" ht="11.25">
      <c r="B187" s="159"/>
      <c r="D187" s="160" t="s">
        <v>207</v>
      </c>
      <c r="E187" s="161" t="s">
        <v>1</v>
      </c>
      <c r="F187" s="162" t="s">
        <v>1362</v>
      </c>
      <c r="H187" s="163">
        <v>107.25</v>
      </c>
      <c r="I187" s="164"/>
      <c r="L187" s="159"/>
      <c r="M187" s="165"/>
      <c r="N187" s="166"/>
      <c r="O187" s="166"/>
      <c r="P187" s="166"/>
      <c r="Q187" s="166"/>
      <c r="R187" s="166"/>
      <c r="S187" s="166"/>
      <c r="T187" s="167"/>
      <c r="AT187" s="161" t="s">
        <v>207</v>
      </c>
      <c r="AU187" s="161" t="s">
        <v>99</v>
      </c>
      <c r="AV187" s="12" t="s">
        <v>84</v>
      </c>
      <c r="AW187" s="12" t="s">
        <v>36</v>
      </c>
      <c r="AX187" s="12" t="s">
        <v>75</v>
      </c>
      <c r="AY187" s="161" t="s">
        <v>198</v>
      </c>
    </row>
    <row r="188" spans="2:65" s="14" customFormat="1" ht="11.25">
      <c r="B188" s="175"/>
      <c r="D188" s="160" t="s">
        <v>207</v>
      </c>
      <c r="E188" s="176" t="s">
        <v>1</v>
      </c>
      <c r="F188" s="177" t="s">
        <v>227</v>
      </c>
      <c r="H188" s="178">
        <v>142.1</v>
      </c>
      <c r="I188" s="179"/>
      <c r="L188" s="175"/>
      <c r="M188" s="180"/>
      <c r="N188" s="181"/>
      <c r="O188" s="181"/>
      <c r="P188" s="181"/>
      <c r="Q188" s="181"/>
      <c r="R188" s="181"/>
      <c r="S188" s="181"/>
      <c r="T188" s="182"/>
      <c r="AT188" s="176" t="s">
        <v>207</v>
      </c>
      <c r="AU188" s="176" t="s">
        <v>99</v>
      </c>
      <c r="AV188" s="14" t="s">
        <v>103</v>
      </c>
      <c r="AW188" s="14" t="s">
        <v>36</v>
      </c>
      <c r="AX188" s="14" t="s">
        <v>82</v>
      </c>
      <c r="AY188" s="176" t="s">
        <v>198</v>
      </c>
    </row>
    <row r="189" spans="2:65" s="1" customFormat="1" ht="16.5" customHeight="1">
      <c r="B189" s="146"/>
      <c r="C189" s="191" t="s">
        <v>7</v>
      </c>
      <c r="D189" s="191" t="s">
        <v>329</v>
      </c>
      <c r="E189" s="192" t="s">
        <v>330</v>
      </c>
      <c r="F189" s="193" t="s">
        <v>331</v>
      </c>
      <c r="G189" s="194" t="s">
        <v>236</v>
      </c>
      <c r="H189" s="195">
        <v>291.30599999999998</v>
      </c>
      <c r="I189" s="196"/>
      <c r="J189" s="197">
        <f>ROUND(I189*H189,2)</f>
        <v>0</v>
      </c>
      <c r="K189" s="193" t="s">
        <v>1</v>
      </c>
      <c r="L189" s="198"/>
      <c r="M189" s="199" t="s">
        <v>1</v>
      </c>
      <c r="N189" s="200" t="s">
        <v>46</v>
      </c>
      <c r="O189" s="50"/>
      <c r="P189" s="156">
        <f>O189*H189</f>
        <v>0</v>
      </c>
      <c r="Q189" s="156">
        <v>1</v>
      </c>
      <c r="R189" s="156">
        <f>Q189*H189</f>
        <v>291.30599999999998</v>
      </c>
      <c r="S189" s="156">
        <v>0</v>
      </c>
      <c r="T189" s="157">
        <f>S189*H189</f>
        <v>0</v>
      </c>
      <c r="AR189" s="17" t="s">
        <v>250</v>
      </c>
      <c r="AT189" s="17" t="s">
        <v>329</v>
      </c>
      <c r="AU189" s="17" t="s">
        <v>99</v>
      </c>
      <c r="AY189" s="17" t="s">
        <v>198</v>
      </c>
      <c r="BE189" s="158">
        <f>IF(N189="základní",J189,0)</f>
        <v>0</v>
      </c>
      <c r="BF189" s="158">
        <f>IF(N189="snížená",J189,0)</f>
        <v>0</v>
      </c>
      <c r="BG189" s="158">
        <f>IF(N189="zákl. přenesená",J189,0)</f>
        <v>0</v>
      </c>
      <c r="BH189" s="158">
        <f>IF(N189="sníž. přenesená",J189,0)</f>
        <v>0</v>
      </c>
      <c r="BI189" s="158">
        <f>IF(N189="nulová",J189,0)</f>
        <v>0</v>
      </c>
      <c r="BJ189" s="17" t="s">
        <v>82</v>
      </c>
      <c r="BK189" s="158">
        <f>ROUND(I189*H189,2)</f>
        <v>0</v>
      </c>
      <c r="BL189" s="17" t="s">
        <v>103</v>
      </c>
      <c r="BM189" s="17" t="s">
        <v>332</v>
      </c>
    </row>
    <row r="190" spans="2:65" s="13" customFormat="1" ht="11.25">
      <c r="B190" s="168"/>
      <c r="D190" s="160" t="s">
        <v>207</v>
      </c>
      <c r="E190" s="169" t="s">
        <v>1</v>
      </c>
      <c r="F190" s="170" t="s">
        <v>333</v>
      </c>
      <c r="H190" s="169" t="s">
        <v>1</v>
      </c>
      <c r="I190" s="171"/>
      <c r="L190" s="168"/>
      <c r="M190" s="172"/>
      <c r="N190" s="173"/>
      <c r="O190" s="173"/>
      <c r="P190" s="173"/>
      <c r="Q190" s="173"/>
      <c r="R190" s="173"/>
      <c r="S190" s="173"/>
      <c r="T190" s="174"/>
      <c r="AT190" s="169" t="s">
        <v>207</v>
      </c>
      <c r="AU190" s="169" t="s">
        <v>99</v>
      </c>
      <c r="AV190" s="13" t="s">
        <v>82</v>
      </c>
      <c r="AW190" s="13" t="s">
        <v>36</v>
      </c>
      <c r="AX190" s="13" t="s">
        <v>75</v>
      </c>
      <c r="AY190" s="169" t="s">
        <v>198</v>
      </c>
    </row>
    <row r="191" spans="2:65" s="12" customFormat="1" ht="11.25">
      <c r="B191" s="159"/>
      <c r="D191" s="160" t="s">
        <v>207</v>
      </c>
      <c r="E191" s="161" t="s">
        <v>1</v>
      </c>
      <c r="F191" s="162" t="s">
        <v>1363</v>
      </c>
      <c r="H191" s="163">
        <v>71.442999999999998</v>
      </c>
      <c r="I191" s="164"/>
      <c r="L191" s="159"/>
      <c r="M191" s="165"/>
      <c r="N191" s="166"/>
      <c r="O191" s="166"/>
      <c r="P191" s="166"/>
      <c r="Q191" s="166"/>
      <c r="R191" s="166"/>
      <c r="S191" s="166"/>
      <c r="T191" s="167"/>
      <c r="AT191" s="161" t="s">
        <v>207</v>
      </c>
      <c r="AU191" s="161" t="s">
        <v>99</v>
      </c>
      <c r="AV191" s="12" t="s">
        <v>84</v>
      </c>
      <c r="AW191" s="12" t="s">
        <v>36</v>
      </c>
      <c r="AX191" s="12" t="s">
        <v>75</v>
      </c>
      <c r="AY191" s="161" t="s">
        <v>198</v>
      </c>
    </row>
    <row r="192" spans="2:65" s="12" customFormat="1" ht="11.25">
      <c r="B192" s="159"/>
      <c r="D192" s="160" t="s">
        <v>207</v>
      </c>
      <c r="E192" s="161" t="s">
        <v>1</v>
      </c>
      <c r="F192" s="162" t="s">
        <v>1364</v>
      </c>
      <c r="H192" s="163">
        <v>219.863</v>
      </c>
      <c r="I192" s="164"/>
      <c r="L192" s="159"/>
      <c r="M192" s="165"/>
      <c r="N192" s="166"/>
      <c r="O192" s="166"/>
      <c r="P192" s="166"/>
      <c r="Q192" s="166"/>
      <c r="R192" s="166"/>
      <c r="S192" s="166"/>
      <c r="T192" s="167"/>
      <c r="AT192" s="161" t="s">
        <v>207</v>
      </c>
      <c r="AU192" s="161" t="s">
        <v>99</v>
      </c>
      <c r="AV192" s="12" t="s">
        <v>84</v>
      </c>
      <c r="AW192" s="12" t="s">
        <v>36</v>
      </c>
      <c r="AX192" s="12" t="s">
        <v>75</v>
      </c>
      <c r="AY192" s="161" t="s">
        <v>198</v>
      </c>
    </row>
    <row r="193" spans="2:65" s="14" customFormat="1" ht="11.25">
      <c r="B193" s="175"/>
      <c r="D193" s="160" t="s">
        <v>207</v>
      </c>
      <c r="E193" s="176" t="s">
        <v>1</v>
      </c>
      <c r="F193" s="177" t="s">
        <v>227</v>
      </c>
      <c r="H193" s="178">
        <v>291.30599999999998</v>
      </c>
      <c r="I193" s="179"/>
      <c r="L193" s="175"/>
      <c r="M193" s="180"/>
      <c r="N193" s="181"/>
      <c r="O193" s="181"/>
      <c r="P193" s="181"/>
      <c r="Q193" s="181"/>
      <c r="R193" s="181"/>
      <c r="S193" s="181"/>
      <c r="T193" s="182"/>
      <c r="AT193" s="176" t="s">
        <v>207</v>
      </c>
      <c r="AU193" s="176" t="s">
        <v>99</v>
      </c>
      <c r="AV193" s="14" t="s">
        <v>103</v>
      </c>
      <c r="AW193" s="14" t="s">
        <v>36</v>
      </c>
      <c r="AX193" s="14" t="s">
        <v>82</v>
      </c>
      <c r="AY193" s="176" t="s">
        <v>198</v>
      </c>
    </row>
    <row r="194" spans="2:65" s="11" customFormat="1" ht="20.85" customHeight="1">
      <c r="B194" s="133"/>
      <c r="D194" s="134" t="s">
        <v>74</v>
      </c>
      <c r="E194" s="144" t="s">
        <v>336</v>
      </c>
      <c r="F194" s="144" t="s">
        <v>337</v>
      </c>
      <c r="I194" s="136"/>
      <c r="J194" s="145">
        <f>BK194</f>
        <v>0</v>
      </c>
      <c r="L194" s="133"/>
      <c r="M194" s="138"/>
      <c r="N194" s="139"/>
      <c r="O194" s="139"/>
      <c r="P194" s="140">
        <f>SUM(P195:P198)</f>
        <v>0</v>
      </c>
      <c r="Q194" s="139"/>
      <c r="R194" s="140">
        <f>SUM(R195:R198)</f>
        <v>0</v>
      </c>
      <c r="S194" s="139"/>
      <c r="T194" s="141">
        <f>SUM(T195:T198)</f>
        <v>0</v>
      </c>
      <c r="AR194" s="134" t="s">
        <v>82</v>
      </c>
      <c r="AT194" s="142" t="s">
        <v>74</v>
      </c>
      <c r="AU194" s="142" t="s">
        <v>84</v>
      </c>
      <c r="AY194" s="134" t="s">
        <v>198</v>
      </c>
      <c r="BK194" s="143">
        <f>SUM(BK195:BK198)</f>
        <v>0</v>
      </c>
    </row>
    <row r="195" spans="2:65" s="1" customFormat="1" ht="16.5" customHeight="1">
      <c r="B195" s="146"/>
      <c r="C195" s="147" t="s">
        <v>338</v>
      </c>
      <c r="D195" s="147" t="s">
        <v>202</v>
      </c>
      <c r="E195" s="148" t="s">
        <v>339</v>
      </c>
      <c r="F195" s="149" t="s">
        <v>340</v>
      </c>
      <c r="G195" s="150" t="s">
        <v>205</v>
      </c>
      <c r="H195" s="151">
        <v>95.35</v>
      </c>
      <c r="I195" s="152"/>
      <c r="J195" s="153">
        <f>ROUND(I195*H195,2)</f>
        <v>0</v>
      </c>
      <c r="K195" s="149" t="s">
        <v>211</v>
      </c>
      <c r="L195" s="31"/>
      <c r="M195" s="154" t="s">
        <v>1</v>
      </c>
      <c r="N195" s="155" t="s">
        <v>46</v>
      </c>
      <c r="O195" s="50"/>
      <c r="P195" s="156">
        <f>O195*H195</f>
        <v>0</v>
      </c>
      <c r="Q195" s="156">
        <v>0</v>
      </c>
      <c r="R195" s="156">
        <f>Q195*H195</f>
        <v>0</v>
      </c>
      <c r="S195" s="156">
        <v>0</v>
      </c>
      <c r="T195" s="157">
        <f>S195*H195</f>
        <v>0</v>
      </c>
      <c r="AR195" s="17" t="s">
        <v>103</v>
      </c>
      <c r="AT195" s="17" t="s">
        <v>202</v>
      </c>
      <c r="AU195" s="17" t="s">
        <v>99</v>
      </c>
      <c r="AY195" s="17" t="s">
        <v>198</v>
      </c>
      <c r="BE195" s="158">
        <f>IF(N195="základní",J195,0)</f>
        <v>0</v>
      </c>
      <c r="BF195" s="158">
        <f>IF(N195="snížená",J195,0)</f>
        <v>0</v>
      </c>
      <c r="BG195" s="158">
        <f>IF(N195="zákl. přenesená",J195,0)</f>
        <v>0</v>
      </c>
      <c r="BH195" s="158">
        <f>IF(N195="sníž. přenesená",J195,0)</f>
        <v>0</v>
      </c>
      <c r="BI195" s="158">
        <f>IF(N195="nulová",J195,0)</f>
        <v>0</v>
      </c>
      <c r="BJ195" s="17" t="s">
        <v>82</v>
      </c>
      <c r="BK195" s="158">
        <f>ROUND(I195*H195,2)</f>
        <v>0</v>
      </c>
      <c r="BL195" s="17" t="s">
        <v>103</v>
      </c>
      <c r="BM195" s="17" t="s">
        <v>341</v>
      </c>
    </row>
    <row r="196" spans="2:65" s="13" customFormat="1" ht="11.25">
      <c r="B196" s="168"/>
      <c r="D196" s="160" t="s">
        <v>207</v>
      </c>
      <c r="E196" s="169" t="s">
        <v>1</v>
      </c>
      <c r="F196" s="170" t="s">
        <v>342</v>
      </c>
      <c r="H196" s="169" t="s">
        <v>1</v>
      </c>
      <c r="I196" s="171"/>
      <c r="L196" s="168"/>
      <c r="M196" s="172"/>
      <c r="N196" s="173"/>
      <c r="O196" s="173"/>
      <c r="P196" s="173"/>
      <c r="Q196" s="173"/>
      <c r="R196" s="173"/>
      <c r="S196" s="173"/>
      <c r="T196" s="174"/>
      <c r="AT196" s="169" t="s">
        <v>207</v>
      </c>
      <c r="AU196" s="169" t="s">
        <v>99</v>
      </c>
      <c r="AV196" s="13" t="s">
        <v>82</v>
      </c>
      <c r="AW196" s="13" t="s">
        <v>36</v>
      </c>
      <c r="AX196" s="13" t="s">
        <v>75</v>
      </c>
      <c r="AY196" s="169" t="s">
        <v>198</v>
      </c>
    </row>
    <row r="197" spans="2:65" s="13" customFormat="1" ht="11.25">
      <c r="B197" s="168"/>
      <c r="D197" s="160" t="s">
        <v>207</v>
      </c>
      <c r="E197" s="169" t="s">
        <v>1</v>
      </c>
      <c r="F197" s="170" t="s">
        <v>343</v>
      </c>
      <c r="H197" s="169" t="s">
        <v>1</v>
      </c>
      <c r="I197" s="171"/>
      <c r="L197" s="168"/>
      <c r="M197" s="172"/>
      <c r="N197" s="173"/>
      <c r="O197" s="173"/>
      <c r="P197" s="173"/>
      <c r="Q197" s="173"/>
      <c r="R197" s="173"/>
      <c r="S197" s="173"/>
      <c r="T197" s="174"/>
      <c r="AT197" s="169" t="s">
        <v>207</v>
      </c>
      <c r="AU197" s="169" t="s">
        <v>99</v>
      </c>
      <c r="AV197" s="13" t="s">
        <v>82</v>
      </c>
      <c r="AW197" s="13" t="s">
        <v>36</v>
      </c>
      <c r="AX197" s="13" t="s">
        <v>75</v>
      </c>
      <c r="AY197" s="169" t="s">
        <v>198</v>
      </c>
    </row>
    <row r="198" spans="2:65" s="12" customFormat="1" ht="11.25">
      <c r="B198" s="159"/>
      <c r="D198" s="160" t="s">
        <v>207</v>
      </c>
      <c r="E198" s="161" t="s">
        <v>1</v>
      </c>
      <c r="F198" s="162" t="s">
        <v>1365</v>
      </c>
      <c r="H198" s="163">
        <v>95.35</v>
      </c>
      <c r="I198" s="164"/>
      <c r="L198" s="159"/>
      <c r="M198" s="165"/>
      <c r="N198" s="166"/>
      <c r="O198" s="166"/>
      <c r="P198" s="166"/>
      <c r="Q198" s="166"/>
      <c r="R198" s="166"/>
      <c r="S198" s="166"/>
      <c r="T198" s="167"/>
      <c r="AT198" s="161" t="s">
        <v>207</v>
      </c>
      <c r="AU198" s="161" t="s">
        <v>99</v>
      </c>
      <c r="AV198" s="12" t="s">
        <v>84</v>
      </c>
      <c r="AW198" s="12" t="s">
        <v>36</v>
      </c>
      <c r="AX198" s="12" t="s">
        <v>82</v>
      </c>
      <c r="AY198" s="161" t="s">
        <v>198</v>
      </c>
    </row>
    <row r="199" spans="2:65" s="11" customFormat="1" ht="20.85" customHeight="1">
      <c r="B199" s="133"/>
      <c r="D199" s="134" t="s">
        <v>74</v>
      </c>
      <c r="E199" s="144" t="s">
        <v>345</v>
      </c>
      <c r="F199" s="144" t="s">
        <v>346</v>
      </c>
      <c r="I199" s="136"/>
      <c r="J199" s="145">
        <f>BK199</f>
        <v>0</v>
      </c>
      <c r="L199" s="133"/>
      <c r="M199" s="138"/>
      <c r="N199" s="139"/>
      <c r="O199" s="139"/>
      <c r="P199" s="140">
        <f>SUM(P200:P220)</f>
        <v>0</v>
      </c>
      <c r="Q199" s="139"/>
      <c r="R199" s="140">
        <f>SUM(R200:R220)</f>
        <v>1.1858E-2</v>
      </c>
      <c r="S199" s="139"/>
      <c r="T199" s="141">
        <f>SUM(T200:T220)</f>
        <v>0</v>
      </c>
      <c r="AR199" s="134" t="s">
        <v>82</v>
      </c>
      <c r="AT199" s="142" t="s">
        <v>74</v>
      </c>
      <c r="AU199" s="142" t="s">
        <v>84</v>
      </c>
      <c r="AY199" s="134" t="s">
        <v>198</v>
      </c>
      <c r="BK199" s="143">
        <f>SUM(BK200:BK220)</f>
        <v>0</v>
      </c>
    </row>
    <row r="200" spans="2:65" s="1" customFormat="1" ht="16.5" customHeight="1">
      <c r="B200" s="146"/>
      <c r="C200" s="147" t="s">
        <v>347</v>
      </c>
      <c r="D200" s="147" t="s">
        <v>202</v>
      </c>
      <c r="E200" s="148" t="s">
        <v>348</v>
      </c>
      <c r="F200" s="149" t="s">
        <v>349</v>
      </c>
      <c r="G200" s="150" t="s">
        <v>242</v>
      </c>
      <c r="H200" s="151">
        <v>790.5</v>
      </c>
      <c r="I200" s="152"/>
      <c r="J200" s="153">
        <f>ROUND(I200*H200,2)</f>
        <v>0</v>
      </c>
      <c r="K200" s="149" t="s">
        <v>211</v>
      </c>
      <c r="L200" s="31"/>
      <c r="M200" s="154" t="s">
        <v>1</v>
      </c>
      <c r="N200" s="155" t="s">
        <v>46</v>
      </c>
      <c r="O200" s="50"/>
      <c r="P200" s="156">
        <f>O200*H200</f>
        <v>0</v>
      </c>
      <c r="Q200" s="156">
        <v>0</v>
      </c>
      <c r="R200" s="156">
        <f>Q200*H200</f>
        <v>0</v>
      </c>
      <c r="S200" s="156">
        <v>0</v>
      </c>
      <c r="T200" s="157">
        <f>S200*H200</f>
        <v>0</v>
      </c>
      <c r="AR200" s="17" t="s">
        <v>103</v>
      </c>
      <c r="AT200" s="17" t="s">
        <v>202</v>
      </c>
      <c r="AU200" s="17" t="s">
        <v>99</v>
      </c>
      <c r="AY200" s="17" t="s">
        <v>198</v>
      </c>
      <c r="BE200" s="158">
        <f>IF(N200="základní",J200,0)</f>
        <v>0</v>
      </c>
      <c r="BF200" s="158">
        <f>IF(N200="snížená",J200,0)</f>
        <v>0</v>
      </c>
      <c r="BG200" s="158">
        <f>IF(N200="zákl. přenesená",J200,0)</f>
        <v>0</v>
      </c>
      <c r="BH200" s="158">
        <f>IF(N200="sníž. přenesená",J200,0)</f>
        <v>0</v>
      </c>
      <c r="BI200" s="158">
        <f>IF(N200="nulová",J200,0)</f>
        <v>0</v>
      </c>
      <c r="BJ200" s="17" t="s">
        <v>82</v>
      </c>
      <c r="BK200" s="158">
        <f>ROUND(I200*H200,2)</f>
        <v>0</v>
      </c>
      <c r="BL200" s="17" t="s">
        <v>103</v>
      </c>
      <c r="BM200" s="17" t="s">
        <v>350</v>
      </c>
    </row>
    <row r="201" spans="2:65" s="12" customFormat="1" ht="22.5">
      <c r="B201" s="159"/>
      <c r="D201" s="160" t="s">
        <v>207</v>
      </c>
      <c r="E201" s="161" t="s">
        <v>1</v>
      </c>
      <c r="F201" s="162" t="s">
        <v>1366</v>
      </c>
      <c r="H201" s="163">
        <v>790.5</v>
      </c>
      <c r="I201" s="164"/>
      <c r="L201" s="159"/>
      <c r="M201" s="165"/>
      <c r="N201" s="166"/>
      <c r="O201" s="166"/>
      <c r="P201" s="166"/>
      <c r="Q201" s="166"/>
      <c r="R201" s="166"/>
      <c r="S201" s="166"/>
      <c r="T201" s="167"/>
      <c r="AT201" s="161" t="s">
        <v>207</v>
      </c>
      <c r="AU201" s="161" t="s">
        <v>99</v>
      </c>
      <c r="AV201" s="12" t="s">
        <v>84</v>
      </c>
      <c r="AW201" s="12" t="s">
        <v>36</v>
      </c>
      <c r="AX201" s="12" t="s">
        <v>82</v>
      </c>
      <c r="AY201" s="161" t="s">
        <v>198</v>
      </c>
    </row>
    <row r="202" spans="2:65" s="1" customFormat="1" ht="16.5" customHeight="1">
      <c r="B202" s="146"/>
      <c r="C202" s="147" t="s">
        <v>352</v>
      </c>
      <c r="D202" s="147" t="s">
        <v>202</v>
      </c>
      <c r="E202" s="148" t="s">
        <v>353</v>
      </c>
      <c r="F202" s="149" t="s">
        <v>354</v>
      </c>
      <c r="G202" s="150" t="s">
        <v>242</v>
      </c>
      <c r="H202" s="151">
        <v>790.5</v>
      </c>
      <c r="I202" s="152"/>
      <c r="J202" s="153">
        <f>ROUND(I202*H202,2)</f>
        <v>0</v>
      </c>
      <c r="K202" s="149" t="s">
        <v>211</v>
      </c>
      <c r="L202" s="31"/>
      <c r="M202" s="154" t="s">
        <v>1</v>
      </c>
      <c r="N202" s="155" t="s">
        <v>46</v>
      </c>
      <c r="O202" s="50"/>
      <c r="P202" s="156">
        <f>O202*H202</f>
        <v>0</v>
      </c>
      <c r="Q202" s="156">
        <v>0</v>
      </c>
      <c r="R202" s="156">
        <f>Q202*H202</f>
        <v>0</v>
      </c>
      <c r="S202" s="156">
        <v>0</v>
      </c>
      <c r="T202" s="157">
        <f>S202*H202</f>
        <v>0</v>
      </c>
      <c r="AR202" s="17" t="s">
        <v>103</v>
      </c>
      <c r="AT202" s="17" t="s">
        <v>202</v>
      </c>
      <c r="AU202" s="17" t="s">
        <v>99</v>
      </c>
      <c r="AY202" s="17" t="s">
        <v>198</v>
      </c>
      <c r="BE202" s="158">
        <f>IF(N202="základní",J202,0)</f>
        <v>0</v>
      </c>
      <c r="BF202" s="158">
        <f>IF(N202="snížená",J202,0)</f>
        <v>0</v>
      </c>
      <c r="BG202" s="158">
        <f>IF(N202="zákl. přenesená",J202,0)</f>
        <v>0</v>
      </c>
      <c r="BH202" s="158">
        <f>IF(N202="sníž. přenesená",J202,0)</f>
        <v>0</v>
      </c>
      <c r="BI202" s="158">
        <f>IF(N202="nulová",J202,0)</f>
        <v>0</v>
      </c>
      <c r="BJ202" s="17" t="s">
        <v>82</v>
      </c>
      <c r="BK202" s="158">
        <f>ROUND(I202*H202,2)</f>
        <v>0</v>
      </c>
      <c r="BL202" s="17" t="s">
        <v>103</v>
      </c>
      <c r="BM202" s="17" t="s">
        <v>355</v>
      </c>
    </row>
    <row r="203" spans="2:65" s="12" customFormat="1" ht="11.25">
      <c r="B203" s="159"/>
      <c r="D203" s="160" t="s">
        <v>207</v>
      </c>
      <c r="E203" s="161" t="s">
        <v>1</v>
      </c>
      <c r="F203" s="162" t="s">
        <v>1367</v>
      </c>
      <c r="H203" s="163">
        <v>790.5</v>
      </c>
      <c r="I203" s="164"/>
      <c r="L203" s="159"/>
      <c r="M203" s="165"/>
      <c r="N203" s="166"/>
      <c r="O203" s="166"/>
      <c r="P203" s="166"/>
      <c r="Q203" s="166"/>
      <c r="R203" s="166"/>
      <c r="S203" s="166"/>
      <c r="T203" s="167"/>
      <c r="AT203" s="161" t="s">
        <v>207</v>
      </c>
      <c r="AU203" s="161" t="s">
        <v>99</v>
      </c>
      <c r="AV203" s="12" t="s">
        <v>84</v>
      </c>
      <c r="AW203" s="12" t="s">
        <v>36</v>
      </c>
      <c r="AX203" s="12" t="s">
        <v>82</v>
      </c>
      <c r="AY203" s="161" t="s">
        <v>198</v>
      </c>
    </row>
    <row r="204" spans="2:65" s="1" customFormat="1" ht="16.5" customHeight="1">
      <c r="B204" s="146"/>
      <c r="C204" s="147" t="s">
        <v>357</v>
      </c>
      <c r="D204" s="147" t="s">
        <v>202</v>
      </c>
      <c r="E204" s="148" t="s">
        <v>358</v>
      </c>
      <c r="F204" s="149" t="s">
        <v>359</v>
      </c>
      <c r="G204" s="150" t="s">
        <v>242</v>
      </c>
      <c r="H204" s="151">
        <v>790.5</v>
      </c>
      <c r="I204" s="152"/>
      <c r="J204" s="153">
        <f>ROUND(I204*H204,2)</f>
        <v>0</v>
      </c>
      <c r="K204" s="149" t="s">
        <v>211</v>
      </c>
      <c r="L204" s="31"/>
      <c r="M204" s="154" t="s">
        <v>1</v>
      </c>
      <c r="N204" s="155" t="s">
        <v>46</v>
      </c>
      <c r="O204" s="50"/>
      <c r="P204" s="156">
        <f>O204*H204</f>
        <v>0</v>
      </c>
      <c r="Q204" s="156">
        <v>0</v>
      </c>
      <c r="R204" s="156">
        <f>Q204*H204</f>
        <v>0</v>
      </c>
      <c r="S204" s="156">
        <v>0</v>
      </c>
      <c r="T204" s="157">
        <f>S204*H204</f>
        <v>0</v>
      </c>
      <c r="AR204" s="17" t="s">
        <v>103</v>
      </c>
      <c r="AT204" s="17" t="s">
        <v>202</v>
      </c>
      <c r="AU204" s="17" t="s">
        <v>99</v>
      </c>
      <c r="AY204" s="17" t="s">
        <v>198</v>
      </c>
      <c r="BE204" s="158">
        <f>IF(N204="základní",J204,0)</f>
        <v>0</v>
      </c>
      <c r="BF204" s="158">
        <f>IF(N204="snížená",J204,0)</f>
        <v>0</v>
      </c>
      <c r="BG204" s="158">
        <f>IF(N204="zákl. přenesená",J204,0)</f>
        <v>0</v>
      </c>
      <c r="BH204" s="158">
        <f>IF(N204="sníž. přenesená",J204,0)</f>
        <v>0</v>
      </c>
      <c r="BI204" s="158">
        <f>IF(N204="nulová",J204,0)</f>
        <v>0</v>
      </c>
      <c r="BJ204" s="17" t="s">
        <v>82</v>
      </c>
      <c r="BK204" s="158">
        <f>ROUND(I204*H204,2)</f>
        <v>0</v>
      </c>
      <c r="BL204" s="17" t="s">
        <v>103</v>
      </c>
      <c r="BM204" s="17" t="s">
        <v>360</v>
      </c>
    </row>
    <row r="205" spans="2:65" s="12" customFormat="1" ht="11.25">
      <c r="B205" s="159"/>
      <c r="D205" s="160" t="s">
        <v>207</v>
      </c>
      <c r="E205" s="161" t="s">
        <v>1</v>
      </c>
      <c r="F205" s="162" t="s">
        <v>1367</v>
      </c>
      <c r="H205" s="163">
        <v>790.5</v>
      </c>
      <c r="I205" s="164"/>
      <c r="L205" s="159"/>
      <c r="M205" s="165"/>
      <c r="N205" s="166"/>
      <c r="O205" s="166"/>
      <c r="P205" s="166"/>
      <c r="Q205" s="166"/>
      <c r="R205" s="166"/>
      <c r="S205" s="166"/>
      <c r="T205" s="167"/>
      <c r="AT205" s="161" t="s">
        <v>207</v>
      </c>
      <c r="AU205" s="161" t="s">
        <v>99</v>
      </c>
      <c r="AV205" s="12" t="s">
        <v>84</v>
      </c>
      <c r="AW205" s="12" t="s">
        <v>36</v>
      </c>
      <c r="AX205" s="12" t="s">
        <v>82</v>
      </c>
      <c r="AY205" s="161" t="s">
        <v>198</v>
      </c>
    </row>
    <row r="206" spans="2:65" s="1" customFormat="1" ht="16.5" customHeight="1">
      <c r="B206" s="146"/>
      <c r="C206" s="147" t="s">
        <v>361</v>
      </c>
      <c r="D206" s="147" t="s">
        <v>202</v>
      </c>
      <c r="E206" s="148" t="s">
        <v>362</v>
      </c>
      <c r="F206" s="149" t="s">
        <v>363</v>
      </c>
      <c r="G206" s="150" t="s">
        <v>242</v>
      </c>
      <c r="H206" s="151">
        <v>790.5</v>
      </c>
      <c r="I206" s="152"/>
      <c r="J206" s="153">
        <f>ROUND(I206*H206,2)</f>
        <v>0</v>
      </c>
      <c r="K206" s="149" t="s">
        <v>211</v>
      </c>
      <c r="L206" s="31"/>
      <c r="M206" s="154" t="s">
        <v>1</v>
      </c>
      <c r="N206" s="155" t="s">
        <v>46</v>
      </c>
      <c r="O206" s="50"/>
      <c r="P206" s="156">
        <f>O206*H206</f>
        <v>0</v>
      </c>
      <c r="Q206" s="156">
        <v>0</v>
      </c>
      <c r="R206" s="156">
        <f>Q206*H206</f>
        <v>0</v>
      </c>
      <c r="S206" s="156">
        <v>0</v>
      </c>
      <c r="T206" s="157">
        <f>S206*H206</f>
        <v>0</v>
      </c>
      <c r="AR206" s="17" t="s">
        <v>103</v>
      </c>
      <c r="AT206" s="17" t="s">
        <v>202</v>
      </c>
      <c r="AU206" s="17" t="s">
        <v>99</v>
      </c>
      <c r="AY206" s="17" t="s">
        <v>198</v>
      </c>
      <c r="BE206" s="158">
        <f>IF(N206="základní",J206,0)</f>
        <v>0</v>
      </c>
      <c r="BF206" s="158">
        <f>IF(N206="snížená",J206,0)</f>
        <v>0</v>
      </c>
      <c r="BG206" s="158">
        <f>IF(N206="zákl. přenesená",J206,0)</f>
        <v>0</v>
      </c>
      <c r="BH206" s="158">
        <f>IF(N206="sníž. přenesená",J206,0)</f>
        <v>0</v>
      </c>
      <c r="BI206" s="158">
        <f>IF(N206="nulová",J206,0)</f>
        <v>0</v>
      </c>
      <c r="BJ206" s="17" t="s">
        <v>82</v>
      </c>
      <c r="BK206" s="158">
        <f>ROUND(I206*H206,2)</f>
        <v>0</v>
      </c>
      <c r="BL206" s="17" t="s">
        <v>103</v>
      </c>
      <c r="BM206" s="17" t="s">
        <v>364</v>
      </c>
    </row>
    <row r="207" spans="2:65" s="13" customFormat="1" ht="11.25">
      <c r="B207" s="168"/>
      <c r="D207" s="160" t="s">
        <v>207</v>
      </c>
      <c r="E207" s="169" t="s">
        <v>1</v>
      </c>
      <c r="F207" s="170" t="s">
        <v>365</v>
      </c>
      <c r="H207" s="169" t="s">
        <v>1</v>
      </c>
      <c r="I207" s="171"/>
      <c r="L207" s="168"/>
      <c r="M207" s="172"/>
      <c r="N207" s="173"/>
      <c r="O207" s="173"/>
      <c r="P207" s="173"/>
      <c r="Q207" s="173"/>
      <c r="R207" s="173"/>
      <c r="S207" s="173"/>
      <c r="T207" s="174"/>
      <c r="AT207" s="169" t="s">
        <v>207</v>
      </c>
      <c r="AU207" s="169" t="s">
        <v>99</v>
      </c>
      <c r="AV207" s="13" t="s">
        <v>82</v>
      </c>
      <c r="AW207" s="13" t="s">
        <v>36</v>
      </c>
      <c r="AX207" s="13" t="s">
        <v>75</v>
      </c>
      <c r="AY207" s="169" t="s">
        <v>198</v>
      </c>
    </row>
    <row r="208" spans="2:65" s="12" customFormat="1" ht="11.25">
      <c r="B208" s="159"/>
      <c r="D208" s="160" t="s">
        <v>207</v>
      </c>
      <c r="E208" s="161" t="s">
        <v>1</v>
      </c>
      <c r="F208" s="162" t="s">
        <v>1368</v>
      </c>
      <c r="H208" s="163">
        <v>790.5</v>
      </c>
      <c r="I208" s="164"/>
      <c r="L208" s="159"/>
      <c r="M208" s="165"/>
      <c r="N208" s="166"/>
      <c r="O208" s="166"/>
      <c r="P208" s="166"/>
      <c r="Q208" s="166"/>
      <c r="R208" s="166"/>
      <c r="S208" s="166"/>
      <c r="T208" s="167"/>
      <c r="AT208" s="161" t="s">
        <v>207</v>
      </c>
      <c r="AU208" s="161" t="s">
        <v>99</v>
      </c>
      <c r="AV208" s="12" t="s">
        <v>84</v>
      </c>
      <c r="AW208" s="12" t="s">
        <v>36</v>
      </c>
      <c r="AX208" s="12" t="s">
        <v>82</v>
      </c>
      <c r="AY208" s="161" t="s">
        <v>198</v>
      </c>
    </row>
    <row r="209" spans="2:65" s="1" customFormat="1" ht="16.5" customHeight="1">
      <c r="B209" s="146"/>
      <c r="C209" s="147" t="s">
        <v>367</v>
      </c>
      <c r="D209" s="147" t="s">
        <v>202</v>
      </c>
      <c r="E209" s="148" t="s">
        <v>368</v>
      </c>
      <c r="F209" s="149" t="s">
        <v>369</v>
      </c>
      <c r="G209" s="150" t="s">
        <v>242</v>
      </c>
      <c r="H209" s="151">
        <v>790.5</v>
      </c>
      <c r="I209" s="152"/>
      <c r="J209" s="153">
        <f>ROUND(I209*H209,2)</f>
        <v>0</v>
      </c>
      <c r="K209" s="149" t="s">
        <v>211</v>
      </c>
      <c r="L209" s="31"/>
      <c r="M209" s="154" t="s">
        <v>1</v>
      </c>
      <c r="N209" s="155" t="s">
        <v>46</v>
      </c>
      <c r="O209" s="50"/>
      <c r="P209" s="156">
        <f>O209*H209</f>
        <v>0</v>
      </c>
      <c r="Q209" s="156">
        <v>0</v>
      </c>
      <c r="R209" s="156">
        <f>Q209*H209</f>
        <v>0</v>
      </c>
      <c r="S209" s="156">
        <v>0</v>
      </c>
      <c r="T209" s="157">
        <f>S209*H209</f>
        <v>0</v>
      </c>
      <c r="AR209" s="17" t="s">
        <v>103</v>
      </c>
      <c r="AT209" s="17" t="s">
        <v>202</v>
      </c>
      <c r="AU209" s="17" t="s">
        <v>99</v>
      </c>
      <c r="AY209" s="17" t="s">
        <v>198</v>
      </c>
      <c r="BE209" s="158">
        <f>IF(N209="základní",J209,0)</f>
        <v>0</v>
      </c>
      <c r="BF209" s="158">
        <f>IF(N209="snížená",J209,0)</f>
        <v>0</v>
      </c>
      <c r="BG209" s="158">
        <f>IF(N209="zákl. přenesená",J209,0)</f>
        <v>0</v>
      </c>
      <c r="BH209" s="158">
        <f>IF(N209="sníž. přenesená",J209,0)</f>
        <v>0</v>
      </c>
      <c r="BI209" s="158">
        <f>IF(N209="nulová",J209,0)</f>
        <v>0</v>
      </c>
      <c r="BJ209" s="17" t="s">
        <v>82</v>
      </c>
      <c r="BK209" s="158">
        <f>ROUND(I209*H209,2)</f>
        <v>0</v>
      </c>
      <c r="BL209" s="17" t="s">
        <v>103</v>
      </c>
      <c r="BM209" s="17" t="s">
        <v>370</v>
      </c>
    </row>
    <row r="210" spans="2:65" s="12" customFormat="1" ht="11.25">
      <c r="B210" s="159"/>
      <c r="D210" s="160" t="s">
        <v>207</v>
      </c>
      <c r="E210" s="161" t="s">
        <v>1</v>
      </c>
      <c r="F210" s="162" t="s">
        <v>1367</v>
      </c>
      <c r="H210" s="163">
        <v>790.5</v>
      </c>
      <c r="I210" s="164"/>
      <c r="L210" s="159"/>
      <c r="M210" s="165"/>
      <c r="N210" s="166"/>
      <c r="O210" s="166"/>
      <c r="P210" s="166"/>
      <c r="Q210" s="166"/>
      <c r="R210" s="166"/>
      <c r="S210" s="166"/>
      <c r="T210" s="167"/>
      <c r="AT210" s="161" t="s">
        <v>207</v>
      </c>
      <c r="AU210" s="161" t="s">
        <v>99</v>
      </c>
      <c r="AV210" s="12" t="s">
        <v>84</v>
      </c>
      <c r="AW210" s="12" t="s">
        <v>36</v>
      </c>
      <c r="AX210" s="12" t="s">
        <v>82</v>
      </c>
      <c r="AY210" s="161" t="s">
        <v>198</v>
      </c>
    </row>
    <row r="211" spans="2:65" s="1" customFormat="1" ht="16.5" customHeight="1">
      <c r="B211" s="146"/>
      <c r="C211" s="191" t="s">
        <v>371</v>
      </c>
      <c r="D211" s="191" t="s">
        <v>329</v>
      </c>
      <c r="E211" s="192" t="s">
        <v>372</v>
      </c>
      <c r="F211" s="193" t="s">
        <v>373</v>
      </c>
      <c r="G211" s="194" t="s">
        <v>374</v>
      </c>
      <c r="H211" s="195">
        <v>11.858000000000001</v>
      </c>
      <c r="I211" s="196"/>
      <c r="J211" s="197">
        <f>ROUND(I211*H211,2)</f>
        <v>0</v>
      </c>
      <c r="K211" s="193" t="s">
        <v>1</v>
      </c>
      <c r="L211" s="198"/>
      <c r="M211" s="199" t="s">
        <v>1</v>
      </c>
      <c r="N211" s="200" t="s">
        <v>46</v>
      </c>
      <c r="O211" s="50"/>
      <c r="P211" s="156">
        <f>O211*H211</f>
        <v>0</v>
      </c>
      <c r="Q211" s="156">
        <v>1E-3</v>
      </c>
      <c r="R211" s="156">
        <f>Q211*H211</f>
        <v>1.1858E-2</v>
      </c>
      <c r="S211" s="156">
        <v>0</v>
      </c>
      <c r="T211" s="157">
        <f>S211*H211</f>
        <v>0</v>
      </c>
      <c r="AR211" s="17" t="s">
        <v>250</v>
      </c>
      <c r="AT211" s="17" t="s">
        <v>329</v>
      </c>
      <c r="AU211" s="17" t="s">
        <v>99</v>
      </c>
      <c r="AY211" s="17" t="s">
        <v>198</v>
      </c>
      <c r="BE211" s="158">
        <f>IF(N211="základní",J211,0)</f>
        <v>0</v>
      </c>
      <c r="BF211" s="158">
        <f>IF(N211="snížená",J211,0)</f>
        <v>0</v>
      </c>
      <c r="BG211" s="158">
        <f>IF(N211="zákl. přenesená",J211,0)</f>
        <v>0</v>
      </c>
      <c r="BH211" s="158">
        <f>IF(N211="sníž. přenesená",J211,0)</f>
        <v>0</v>
      </c>
      <c r="BI211" s="158">
        <f>IF(N211="nulová",J211,0)</f>
        <v>0</v>
      </c>
      <c r="BJ211" s="17" t="s">
        <v>82</v>
      </c>
      <c r="BK211" s="158">
        <f>ROUND(I211*H211,2)</f>
        <v>0</v>
      </c>
      <c r="BL211" s="17" t="s">
        <v>103</v>
      </c>
      <c r="BM211" s="17" t="s">
        <v>375</v>
      </c>
    </row>
    <row r="212" spans="2:65" s="13" customFormat="1" ht="11.25">
      <c r="B212" s="168"/>
      <c r="D212" s="160" t="s">
        <v>207</v>
      </c>
      <c r="E212" s="169" t="s">
        <v>1</v>
      </c>
      <c r="F212" s="170" t="s">
        <v>376</v>
      </c>
      <c r="H212" s="169" t="s">
        <v>1</v>
      </c>
      <c r="I212" s="171"/>
      <c r="L212" s="168"/>
      <c r="M212" s="172"/>
      <c r="N212" s="173"/>
      <c r="O212" s="173"/>
      <c r="P212" s="173"/>
      <c r="Q212" s="173"/>
      <c r="R212" s="173"/>
      <c r="S212" s="173"/>
      <c r="T212" s="174"/>
      <c r="AT212" s="169" t="s">
        <v>207</v>
      </c>
      <c r="AU212" s="169" t="s">
        <v>99</v>
      </c>
      <c r="AV212" s="13" t="s">
        <v>82</v>
      </c>
      <c r="AW212" s="13" t="s">
        <v>36</v>
      </c>
      <c r="AX212" s="13" t="s">
        <v>75</v>
      </c>
      <c r="AY212" s="169" t="s">
        <v>198</v>
      </c>
    </row>
    <row r="213" spans="2:65" s="12" customFormat="1" ht="11.25">
      <c r="B213" s="159"/>
      <c r="D213" s="160" t="s">
        <v>207</v>
      </c>
      <c r="E213" s="161" t="s">
        <v>1</v>
      </c>
      <c r="F213" s="162" t="s">
        <v>1369</v>
      </c>
      <c r="H213" s="163">
        <v>11.858000000000001</v>
      </c>
      <c r="I213" s="164"/>
      <c r="L213" s="159"/>
      <c r="M213" s="165"/>
      <c r="N213" s="166"/>
      <c r="O213" s="166"/>
      <c r="P213" s="166"/>
      <c r="Q213" s="166"/>
      <c r="R213" s="166"/>
      <c r="S213" s="166"/>
      <c r="T213" s="167"/>
      <c r="AT213" s="161" t="s">
        <v>207</v>
      </c>
      <c r="AU213" s="161" t="s">
        <v>99</v>
      </c>
      <c r="AV213" s="12" t="s">
        <v>84</v>
      </c>
      <c r="AW213" s="12" t="s">
        <v>36</v>
      </c>
      <c r="AX213" s="12" t="s">
        <v>82</v>
      </c>
      <c r="AY213" s="161" t="s">
        <v>198</v>
      </c>
    </row>
    <row r="214" spans="2:65" s="1" customFormat="1" ht="16.5" customHeight="1">
      <c r="B214" s="146"/>
      <c r="C214" s="147" t="s">
        <v>378</v>
      </c>
      <c r="D214" s="147" t="s">
        <v>202</v>
      </c>
      <c r="E214" s="148" t="s">
        <v>379</v>
      </c>
      <c r="F214" s="149" t="s">
        <v>380</v>
      </c>
      <c r="G214" s="150" t="s">
        <v>242</v>
      </c>
      <c r="H214" s="151">
        <v>790.5</v>
      </c>
      <c r="I214" s="152"/>
      <c r="J214" s="153">
        <f>ROUND(I214*H214,2)</f>
        <v>0</v>
      </c>
      <c r="K214" s="149" t="s">
        <v>211</v>
      </c>
      <c r="L214" s="31"/>
      <c r="M214" s="154" t="s">
        <v>1</v>
      </c>
      <c r="N214" s="155" t="s">
        <v>46</v>
      </c>
      <c r="O214" s="50"/>
      <c r="P214" s="156">
        <f>O214*H214</f>
        <v>0</v>
      </c>
      <c r="Q214" s="156">
        <v>0</v>
      </c>
      <c r="R214" s="156">
        <f>Q214*H214</f>
        <v>0</v>
      </c>
      <c r="S214" s="156">
        <v>0</v>
      </c>
      <c r="T214" s="157">
        <f>S214*H214</f>
        <v>0</v>
      </c>
      <c r="AR214" s="17" t="s">
        <v>103</v>
      </c>
      <c r="AT214" s="17" t="s">
        <v>202</v>
      </c>
      <c r="AU214" s="17" t="s">
        <v>99</v>
      </c>
      <c r="AY214" s="17" t="s">
        <v>198</v>
      </c>
      <c r="BE214" s="158">
        <f>IF(N214="základní",J214,0)</f>
        <v>0</v>
      </c>
      <c r="BF214" s="158">
        <f>IF(N214="snížená",J214,0)</f>
        <v>0</v>
      </c>
      <c r="BG214" s="158">
        <f>IF(N214="zákl. přenesená",J214,0)</f>
        <v>0</v>
      </c>
      <c r="BH214" s="158">
        <f>IF(N214="sníž. přenesená",J214,0)</f>
        <v>0</v>
      </c>
      <c r="BI214" s="158">
        <f>IF(N214="nulová",J214,0)</f>
        <v>0</v>
      </c>
      <c r="BJ214" s="17" t="s">
        <v>82</v>
      </c>
      <c r="BK214" s="158">
        <f>ROUND(I214*H214,2)</f>
        <v>0</v>
      </c>
      <c r="BL214" s="17" t="s">
        <v>103</v>
      </c>
      <c r="BM214" s="17" t="s">
        <v>381</v>
      </c>
    </row>
    <row r="215" spans="2:65" s="12" customFormat="1" ht="11.25">
      <c r="B215" s="159"/>
      <c r="D215" s="160" t="s">
        <v>207</v>
      </c>
      <c r="E215" s="161" t="s">
        <v>1</v>
      </c>
      <c r="F215" s="162" t="s">
        <v>1368</v>
      </c>
      <c r="H215" s="163">
        <v>790.5</v>
      </c>
      <c r="I215" s="164"/>
      <c r="L215" s="159"/>
      <c r="M215" s="165"/>
      <c r="N215" s="166"/>
      <c r="O215" s="166"/>
      <c r="P215" s="166"/>
      <c r="Q215" s="166"/>
      <c r="R215" s="166"/>
      <c r="S215" s="166"/>
      <c r="T215" s="167"/>
      <c r="AT215" s="161" t="s">
        <v>207</v>
      </c>
      <c r="AU215" s="161" t="s">
        <v>99</v>
      </c>
      <c r="AV215" s="12" t="s">
        <v>84</v>
      </c>
      <c r="AW215" s="12" t="s">
        <v>36</v>
      </c>
      <c r="AX215" s="12" t="s">
        <v>82</v>
      </c>
      <c r="AY215" s="161" t="s">
        <v>198</v>
      </c>
    </row>
    <row r="216" spans="2:65" s="1" customFormat="1" ht="16.5" customHeight="1">
      <c r="B216" s="146"/>
      <c r="C216" s="147" t="s">
        <v>382</v>
      </c>
      <c r="D216" s="147" t="s">
        <v>202</v>
      </c>
      <c r="E216" s="148" t="s">
        <v>383</v>
      </c>
      <c r="F216" s="149" t="s">
        <v>384</v>
      </c>
      <c r="G216" s="150" t="s">
        <v>242</v>
      </c>
      <c r="H216" s="151">
        <v>790.5</v>
      </c>
      <c r="I216" s="152"/>
      <c r="J216" s="153">
        <f>ROUND(I216*H216,2)</f>
        <v>0</v>
      </c>
      <c r="K216" s="149" t="s">
        <v>211</v>
      </c>
      <c r="L216" s="31"/>
      <c r="M216" s="154" t="s">
        <v>1</v>
      </c>
      <c r="N216" s="155" t="s">
        <v>46</v>
      </c>
      <c r="O216" s="50"/>
      <c r="P216" s="156">
        <f>O216*H216</f>
        <v>0</v>
      </c>
      <c r="Q216" s="156">
        <v>0</v>
      </c>
      <c r="R216" s="156">
        <f>Q216*H216</f>
        <v>0</v>
      </c>
      <c r="S216" s="156">
        <v>0</v>
      </c>
      <c r="T216" s="157">
        <f>S216*H216</f>
        <v>0</v>
      </c>
      <c r="AR216" s="17" t="s">
        <v>103</v>
      </c>
      <c r="AT216" s="17" t="s">
        <v>202</v>
      </c>
      <c r="AU216" s="17" t="s">
        <v>99</v>
      </c>
      <c r="AY216" s="17" t="s">
        <v>198</v>
      </c>
      <c r="BE216" s="158">
        <f>IF(N216="základní",J216,0)</f>
        <v>0</v>
      </c>
      <c r="BF216" s="158">
        <f>IF(N216="snížená",J216,0)</f>
        <v>0</v>
      </c>
      <c r="BG216" s="158">
        <f>IF(N216="zákl. přenesená",J216,0)</f>
        <v>0</v>
      </c>
      <c r="BH216" s="158">
        <f>IF(N216="sníž. přenesená",J216,0)</f>
        <v>0</v>
      </c>
      <c r="BI216" s="158">
        <f>IF(N216="nulová",J216,0)</f>
        <v>0</v>
      </c>
      <c r="BJ216" s="17" t="s">
        <v>82</v>
      </c>
      <c r="BK216" s="158">
        <f>ROUND(I216*H216,2)</f>
        <v>0</v>
      </c>
      <c r="BL216" s="17" t="s">
        <v>103</v>
      </c>
      <c r="BM216" s="17" t="s">
        <v>385</v>
      </c>
    </row>
    <row r="217" spans="2:65" s="12" customFormat="1" ht="11.25">
      <c r="B217" s="159"/>
      <c r="D217" s="160" t="s">
        <v>207</v>
      </c>
      <c r="E217" s="161" t="s">
        <v>1</v>
      </c>
      <c r="F217" s="162" t="s">
        <v>1368</v>
      </c>
      <c r="H217" s="163">
        <v>790.5</v>
      </c>
      <c r="I217" s="164"/>
      <c r="L217" s="159"/>
      <c r="M217" s="165"/>
      <c r="N217" s="166"/>
      <c r="O217" s="166"/>
      <c r="P217" s="166"/>
      <c r="Q217" s="166"/>
      <c r="R217" s="166"/>
      <c r="S217" s="166"/>
      <c r="T217" s="167"/>
      <c r="AT217" s="161" t="s">
        <v>207</v>
      </c>
      <c r="AU217" s="161" t="s">
        <v>99</v>
      </c>
      <c r="AV217" s="12" t="s">
        <v>84</v>
      </c>
      <c r="AW217" s="12" t="s">
        <v>36</v>
      </c>
      <c r="AX217" s="12" t="s">
        <v>82</v>
      </c>
      <c r="AY217" s="161" t="s">
        <v>198</v>
      </c>
    </row>
    <row r="218" spans="2:65" s="1" customFormat="1" ht="16.5" customHeight="1">
      <c r="B218" s="146"/>
      <c r="C218" s="147" t="s">
        <v>386</v>
      </c>
      <c r="D218" s="147" t="s">
        <v>202</v>
      </c>
      <c r="E218" s="148" t="s">
        <v>387</v>
      </c>
      <c r="F218" s="149" t="s">
        <v>388</v>
      </c>
      <c r="G218" s="150" t="s">
        <v>236</v>
      </c>
      <c r="H218" s="151">
        <v>0.04</v>
      </c>
      <c r="I218" s="152"/>
      <c r="J218" s="153">
        <f>ROUND(I218*H218,2)</f>
        <v>0</v>
      </c>
      <c r="K218" s="149" t="s">
        <v>211</v>
      </c>
      <c r="L218" s="31"/>
      <c r="M218" s="154" t="s">
        <v>1</v>
      </c>
      <c r="N218" s="155" t="s">
        <v>46</v>
      </c>
      <c r="O218" s="50"/>
      <c r="P218" s="156">
        <f>O218*H218</f>
        <v>0</v>
      </c>
      <c r="Q218" s="156">
        <v>0</v>
      </c>
      <c r="R218" s="156">
        <f>Q218*H218</f>
        <v>0</v>
      </c>
      <c r="S218" s="156">
        <v>0</v>
      </c>
      <c r="T218" s="157">
        <f>S218*H218</f>
        <v>0</v>
      </c>
      <c r="AR218" s="17" t="s">
        <v>103</v>
      </c>
      <c r="AT218" s="17" t="s">
        <v>202</v>
      </c>
      <c r="AU218" s="17" t="s">
        <v>99</v>
      </c>
      <c r="AY218" s="17" t="s">
        <v>198</v>
      </c>
      <c r="BE218" s="158">
        <f>IF(N218="základní",J218,0)</f>
        <v>0</v>
      </c>
      <c r="BF218" s="158">
        <f>IF(N218="snížená",J218,0)</f>
        <v>0</v>
      </c>
      <c r="BG218" s="158">
        <f>IF(N218="zákl. přenesená",J218,0)</f>
        <v>0</v>
      </c>
      <c r="BH218" s="158">
        <f>IF(N218="sníž. přenesená",J218,0)</f>
        <v>0</v>
      </c>
      <c r="BI218" s="158">
        <f>IF(N218="nulová",J218,0)</f>
        <v>0</v>
      </c>
      <c r="BJ218" s="17" t="s">
        <v>82</v>
      </c>
      <c r="BK218" s="158">
        <f>ROUND(I218*H218,2)</f>
        <v>0</v>
      </c>
      <c r="BL218" s="17" t="s">
        <v>103</v>
      </c>
      <c r="BM218" s="17" t="s">
        <v>389</v>
      </c>
    </row>
    <row r="219" spans="2:65" s="13" customFormat="1" ht="11.25">
      <c r="B219" s="168"/>
      <c r="D219" s="160" t="s">
        <v>207</v>
      </c>
      <c r="E219" s="169" t="s">
        <v>1</v>
      </c>
      <c r="F219" s="170" t="s">
        <v>390</v>
      </c>
      <c r="H219" s="169" t="s">
        <v>1</v>
      </c>
      <c r="I219" s="171"/>
      <c r="L219" s="168"/>
      <c r="M219" s="172"/>
      <c r="N219" s="173"/>
      <c r="O219" s="173"/>
      <c r="P219" s="173"/>
      <c r="Q219" s="173"/>
      <c r="R219" s="173"/>
      <c r="S219" s="173"/>
      <c r="T219" s="174"/>
      <c r="AT219" s="169" t="s">
        <v>207</v>
      </c>
      <c r="AU219" s="169" t="s">
        <v>99</v>
      </c>
      <c r="AV219" s="13" t="s">
        <v>82</v>
      </c>
      <c r="AW219" s="13" t="s">
        <v>36</v>
      </c>
      <c r="AX219" s="13" t="s">
        <v>75</v>
      </c>
      <c r="AY219" s="169" t="s">
        <v>198</v>
      </c>
    </row>
    <row r="220" spans="2:65" s="12" customFormat="1" ht="11.25">
      <c r="B220" s="159"/>
      <c r="D220" s="160" t="s">
        <v>207</v>
      </c>
      <c r="E220" s="161" t="s">
        <v>1</v>
      </c>
      <c r="F220" s="162" t="s">
        <v>1370</v>
      </c>
      <c r="H220" s="163">
        <v>0.04</v>
      </c>
      <c r="I220" s="164"/>
      <c r="L220" s="159"/>
      <c r="M220" s="165"/>
      <c r="N220" s="166"/>
      <c r="O220" s="166"/>
      <c r="P220" s="166"/>
      <c r="Q220" s="166"/>
      <c r="R220" s="166"/>
      <c r="S220" s="166"/>
      <c r="T220" s="167"/>
      <c r="AT220" s="161" t="s">
        <v>207</v>
      </c>
      <c r="AU220" s="161" t="s">
        <v>99</v>
      </c>
      <c r="AV220" s="12" t="s">
        <v>84</v>
      </c>
      <c r="AW220" s="12" t="s">
        <v>36</v>
      </c>
      <c r="AX220" s="12" t="s">
        <v>82</v>
      </c>
      <c r="AY220" s="161" t="s">
        <v>198</v>
      </c>
    </row>
    <row r="221" spans="2:65" s="11" customFormat="1" ht="22.9" customHeight="1">
      <c r="B221" s="133"/>
      <c r="D221" s="134" t="s">
        <v>74</v>
      </c>
      <c r="E221" s="144" t="s">
        <v>228</v>
      </c>
      <c r="F221" s="144" t="s">
        <v>392</v>
      </c>
      <c r="I221" s="136"/>
      <c r="J221" s="145">
        <f>BK221</f>
        <v>0</v>
      </c>
      <c r="L221" s="133"/>
      <c r="M221" s="138"/>
      <c r="N221" s="139"/>
      <c r="O221" s="139"/>
      <c r="P221" s="140">
        <f>P222+P232+P247+P256</f>
        <v>0</v>
      </c>
      <c r="Q221" s="139"/>
      <c r="R221" s="140">
        <f>R222+R232+R247+R256</f>
        <v>3129.737435</v>
      </c>
      <c r="S221" s="139"/>
      <c r="T221" s="141">
        <f>T222+T232+T247+T256</f>
        <v>0</v>
      </c>
      <c r="AR221" s="134" t="s">
        <v>82</v>
      </c>
      <c r="AT221" s="142" t="s">
        <v>74</v>
      </c>
      <c r="AU221" s="142" t="s">
        <v>82</v>
      </c>
      <c r="AY221" s="134" t="s">
        <v>198</v>
      </c>
      <c r="BK221" s="143">
        <f>BK222+BK232+BK247+BK256</f>
        <v>0</v>
      </c>
    </row>
    <row r="222" spans="2:65" s="11" customFormat="1" ht="20.85" customHeight="1">
      <c r="B222" s="133"/>
      <c r="D222" s="134" t="s">
        <v>74</v>
      </c>
      <c r="E222" s="144" t="s">
        <v>393</v>
      </c>
      <c r="F222" s="144" t="s">
        <v>394</v>
      </c>
      <c r="I222" s="136"/>
      <c r="J222" s="145">
        <f>BK222</f>
        <v>0</v>
      </c>
      <c r="L222" s="133"/>
      <c r="M222" s="138"/>
      <c r="N222" s="139"/>
      <c r="O222" s="139"/>
      <c r="P222" s="140">
        <f>SUM(P223:P231)</f>
        <v>0</v>
      </c>
      <c r="Q222" s="139"/>
      <c r="R222" s="140">
        <f>SUM(R223:R231)</f>
        <v>3018.645</v>
      </c>
      <c r="S222" s="139"/>
      <c r="T222" s="141">
        <f>SUM(T223:T231)</f>
        <v>0</v>
      </c>
      <c r="AR222" s="134" t="s">
        <v>82</v>
      </c>
      <c r="AT222" s="142" t="s">
        <v>74</v>
      </c>
      <c r="AU222" s="142" t="s">
        <v>84</v>
      </c>
      <c r="AY222" s="134" t="s">
        <v>198</v>
      </c>
      <c r="BK222" s="143">
        <f>SUM(BK223:BK231)</f>
        <v>0</v>
      </c>
    </row>
    <row r="223" spans="2:65" s="1" customFormat="1" ht="16.5" customHeight="1">
      <c r="B223" s="146"/>
      <c r="C223" s="147" t="s">
        <v>395</v>
      </c>
      <c r="D223" s="147" t="s">
        <v>202</v>
      </c>
      <c r="E223" s="148" t="s">
        <v>396</v>
      </c>
      <c r="F223" s="149" t="s">
        <v>397</v>
      </c>
      <c r="G223" s="150" t="s">
        <v>242</v>
      </c>
      <c r="H223" s="151">
        <v>6160.5</v>
      </c>
      <c r="I223" s="152"/>
      <c r="J223" s="153">
        <f>ROUND(I223*H223,2)</f>
        <v>0</v>
      </c>
      <c r="K223" s="149" t="s">
        <v>211</v>
      </c>
      <c r="L223" s="31"/>
      <c r="M223" s="154" t="s">
        <v>1</v>
      </c>
      <c r="N223" s="155" t="s">
        <v>46</v>
      </c>
      <c r="O223" s="50"/>
      <c r="P223" s="156">
        <f>O223*H223</f>
        <v>0</v>
      </c>
      <c r="Q223" s="156">
        <v>0</v>
      </c>
      <c r="R223" s="156">
        <f>Q223*H223</f>
        <v>0</v>
      </c>
      <c r="S223" s="156">
        <v>0</v>
      </c>
      <c r="T223" s="157">
        <f>S223*H223</f>
        <v>0</v>
      </c>
      <c r="AR223" s="17" t="s">
        <v>103</v>
      </c>
      <c r="AT223" s="17" t="s">
        <v>202</v>
      </c>
      <c r="AU223" s="17" t="s">
        <v>99</v>
      </c>
      <c r="AY223" s="17" t="s">
        <v>198</v>
      </c>
      <c r="BE223" s="158">
        <f>IF(N223="základní",J223,0)</f>
        <v>0</v>
      </c>
      <c r="BF223" s="158">
        <f>IF(N223="snížená",J223,0)</f>
        <v>0</v>
      </c>
      <c r="BG223" s="158">
        <f>IF(N223="zákl. přenesená",J223,0)</f>
        <v>0</v>
      </c>
      <c r="BH223" s="158">
        <f>IF(N223="sníž. přenesená",J223,0)</f>
        <v>0</v>
      </c>
      <c r="BI223" s="158">
        <f>IF(N223="nulová",J223,0)</f>
        <v>0</v>
      </c>
      <c r="BJ223" s="17" t="s">
        <v>82</v>
      </c>
      <c r="BK223" s="158">
        <f>ROUND(I223*H223,2)</f>
        <v>0</v>
      </c>
      <c r="BL223" s="17" t="s">
        <v>103</v>
      </c>
      <c r="BM223" s="17" t="s">
        <v>398</v>
      </c>
    </row>
    <row r="224" spans="2:65" s="13" customFormat="1" ht="11.25">
      <c r="B224" s="168"/>
      <c r="D224" s="160" t="s">
        <v>207</v>
      </c>
      <c r="E224" s="169" t="s">
        <v>1</v>
      </c>
      <c r="F224" s="170" t="s">
        <v>399</v>
      </c>
      <c r="H224" s="169" t="s">
        <v>1</v>
      </c>
      <c r="I224" s="171"/>
      <c r="L224" s="168"/>
      <c r="M224" s="172"/>
      <c r="N224" s="173"/>
      <c r="O224" s="173"/>
      <c r="P224" s="173"/>
      <c r="Q224" s="173"/>
      <c r="R224" s="173"/>
      <c r="S224" s="173"/>
      <c r="T224" s="174"/>
      <c r="AT224" s="169" t="s">
        <v>207</v>
      </c>
      <c r="AU224" s="169" t="s">
        <v>99</v>
      </c>
      <c r="AV224" s="13" t="s">
        <v>82</v>
      </c>
      <c r="AW224" s="13" t="s">
        <v>36</v>
      </c>
      <c r="AX224" s="13" t="s">
        <v>75</v>
      </c>
      <c r="AY224" s="169" t="s">
        <v>198</v>
      </c>
    </row>
    <row r="225" spans="2:65" s="12" customFormat="1" ht="11.25">
      <c r="B225" s="159"/>
      <c r="D225" s="160" t="s">
        <v>207</v>
      </c>
      <c r="E225" s="161" t="s">
        <v>1</v>
      </c>
      <c r="F225" s="162" t="s">
        <v>1371</v>
      </c>
      <c r="H225" s="163">
        <v>6160.5</v>
      </c>
      <c r="I225" s="164"/>
      <c r="L225" s="159"/>
      <c r="M225" s="165"/>
      <c r="N225" s="166"/>
      <c r="O225" s="166"/>
      <c r="P225" s="166"/>
      <c r="Q225" s="166"/>
      <c r="R225" s="166"/>
      <c r="S225" s="166"/>
      <c r="T225" s="167"/>
      <c r="AT225" s="161" t="s">
        <v>207</v>
      </c>
      <c r="AU225" s="161" t="s">
        <v>99</v>
      </c>
      <c r="AV225" s="12" t="s">
        <v>84</v>
      </c>
      <c r="AW225" s="12" t="s">
        <v>36</v>
      </c>
      <c r="AX225" s="12" t="s">
        <v>82</v>
      </c>
      <c r="AY225" s="161" t="s">
        <v>198</v>
      </c>
    </row>
    <row r="226" spans="2:65" s="1" customFormat="1" ht="16.5" customHeight="1">
      <c r="B226" s="146"/>
      <c r="C226" s="147" t="s">
        <v>402</v>
      </c>
      <c r="D226" s="147" t="s">
        <v>202</v>
      </c>
      <c r="E226" s="148" t="s">
        <v>416</v>
      </c>
      <c r="F226" s="149" t="s">
        <v>417</v>
      </c>
      <c r="G226" s="150" t="s">
        <v>242</v>
      </c>
      <c r="H226" s="151">
        <v>6160.5</v>
      </c>
      <c r="I226" s="152"/>
      <c r="J226" s="153">
        <f>ROUND(I226*H226,2)</f>
        <v>0</v>
      </c>
      <c r="K226" s="149" t="s">
        <v>211</v>
      </c>
      <c r="L226" s="31"/>
      <c r="M226" s="154" t="s">
        <v>1</v>
      </c>
      <c r="N226" s="155" t="s">
        <v>46</v>
      </c>
      <c r="O226" s="50"/>
      <c r="P226" s="156">
        <f>O226*H226</f>
        <v>0</v>
      </c>
      <c r="Q226" s="156">
        <v>0</v>
      </c>
      <c r="R226" s="156">
        <f>Q226*H226</f>
        <v>0</v>
      </c>
      <c r="S226" s="156">
        <v>0</v>
      </c>
      <c r="T226" s="157">
        <f>S226*H226</f>
        <v>0</v>
      </c>
      <c r="AR226" s="17" t="s">
        <v>103</v>
      </c>
      <c r="AT226" s="17" t="s">
        <v>202</v>
      </c>
      <c r="AU226" s="17" t="s">
        <v>99</v>
      </c>
      <c r="AY226" s="17" t="s">
        <v>198</v>
      </c>
      <c r="BE226" s="158">
        <f>IF(N226="základní",J226,0)</f>
        <v>0</v>
      </c>
      <c r="BF226" s="158">
        <f>IF(N226="snížená",J226,0)</f>
        <v>0</v>
      </c>
      <c r="BG226" s="158">
        <f>IF(N226="zákl. přenesená",J226,0)</f>
        <v>0</v>
      </c>
      <c r="BH226" s="158">
        <f>IF(N226="sníž. přenesená",J226,0)</f>
        <v>0</v>
      </c>
      <c r="BI226" s="158">
        <f>IF(N226="nulová",J226,0)</f>
        <v>0</v>
      </c>
      <c r="BJ226" s="17" t="s">
        <v>82</v>
      </c>
      <c r="BK226" s="158">
        <f>ROUND(I226*H226,2)</f>
        <v>0</v>
      </c>
      <c r="BL226" s="17" t="s">
        <v>103</v>
      </c>
      <c r="BM226" s="17" t="s">
        <v>418</v>
      </c>
    </row>
    <row r="227" spans="2:65" s="13" customFormat="1" ht="11.25">
      <c r="B227" s="168"/>
      <c r="D227" s="160" t="s">
        <v>207</v>
      </c>
      <c r="E227" s="169" t="s">
        <v>1</v>
      </c>
      <c r="F227" s="170" t="s">
        <v>419</v>
      </c>
      <c r="H227" s="169" t="s">
        <v>1</v>
      </c>
      <c r="I227" s="171"/>
      <c r="L227" s="168"/>
      <c r="M227" s="172"/>
      <c r="N227" s="173"/>
      <c r="O227" s="173"/>
      <c r="P227" s="173"/>
      <c r="Q227" s="173"/>
      <c r="R227" s="173"/>
      <c r="S227" s="173"/>
      <c r="T227" s="174"/>
      <c r="AT227" s="169" t="s">
        <v>207</v>
      </c>
      <c r="AU227" s="169" t="s">
        <v>99</v>
      </c>
      <c r="AV227" s="13" t="s">
        <v>82</v>
      </c>
      <c r="AW227" s="13" t="s">
        <v>36</v>
      </c>
      <c r="AX227" s="13" t="s">
        <v>75</v>
      </c>
      <c r="AY227" s="169" t="s">
        <v>198</v>
      </c>
    </row>
    <row r="228" spans="2:65" s="12" customFormat="1" ht="11.25">
      <c r="B228" s="159"/>
      <c r="D228" s="160" t="s">
        <v>207</v>
      </c>
      <c r="E228" s="161" t="s">
        <v>1</v>
      </c>
      <c r="F228" s="162" t="s">
        <v>1372</v>
      </c>
      <c r="H228" s="163">
        <v>6160.5</v>
      </c>
      <c r="I228" s="164"/>
      <c r="L228" s="159"/>
      <c r="M228" s="165"/>
      <c r="N228" s="166"/>
      <c r="O228" s="166"/>
      <c r="P228" s="166"/>
      <c r="Q228" s="166"/>
      <c r="R228" s="166"/>
      <c r="S228" s="166"/>
      <c r="T228" s="167"/>
      <c r="AT228" s="161" t="s">
        <v>207</v>
      </c>
      <c r="AU228" s="161" t="s">
        <v>99</v>
      </c>
      <c r="AV228" s="12" t="s">
        <v>84</v>
      </c>
      <c r="AW228" s="12" t="s">
        <v>36</v>
      </c>
      <c r="AX228" s="12" t="s">
        <v>82</v>
      </c>
      <c r="AY228" s="161" t="s">
        <v>198</v>
      </c>
    </row>
    <row r="229" spans="2:65" s="1" customFormat="1" ht="16.5" customHeight="1">
      <c r="B229" s="146"/>
      <c r="C229" s="191" t="s">
        <v>409</v>
      </c>
      <c r="D229" s="191" t="s">
        <v>329</v>
      </c>
      <c r="E229" s="192" t="s">
        <v>423</v>
      </c>
      <c r="F229" s="193" t="s">
        <v>424</v>
      </c>
      <c r="G229" s="194" t="s">
        <v>236</v>
      </c>
      <c r="H229" s="195">
        <v>3018.645</v>
      </c>
      <c r="I229" s="196"/>
      <c r="J229" s="197">
        <f>ROUND(I229*H229,2)</f>
        <v>0</v>
      </c>
      <c r="K229" s="193" t="s">
        <v>211</v>
      </c>
      <c r="L229" s="198"/>
      <c r="M229" s="199" t="s">
        <v>1</v>
      </c>
      <c r="N229" s="200" t="s">
        <v>46</v>
      </c>
      <c r="O229" s="50"/>
      <c r="P229" s="156">
        <f>O229*H229</f>
        <v>0</v>
      </c>
      <c r="Q229" s="156">
        <v>1</v>
      </c>
      <c r="R229" s="156">
        <f>Q229*H229</f>
        <v>3018.645</v>
      </c>
      <c r="S229" s="156">
        <v>0</v>
      </c>
      <c r="T229" s="157">
        <f>S229*H229</f>
        <v>0</v>
      </c>
      <c r="AR229" s="17" t="s">
        <v>250</v>
      </c>
      <c r="AT229" s="17" t="s">
        <v>329</v>
      </c>
      <c r="AU229" s="17" t="s">
        <v>99</v>
      </c>
      <c r="AY229" s="17" t="s">
        <v>198</v>
      </c>
      <c r="BE229" s="158">
        <f>IF(N229="základní",J229,0)</f>
        <v>0</v>
      </c>
      <c r="BF229" s="158">
        <f>IF(N229="snížená",J229,0)</f>
        <v>0</v>
      </c>
      <c r="BG229" s="158">
        <f>IF(N229="zákl. přenesená",J229,0)</f>
        <v>0</v>
      </c>
      <c r="BH229" s="158">
        <f>IF(N229="sníž. přenesená",J229,0)</f>
        <v>0</v>
      </c>
      <c r="BI229" s="158">
        <f>IF(N229="nulová",J229,0)</f>
        <v>0</v>
      </c>
      <c r="BJ229" s="17" t="s">
        <v>82</v>
      </c>
      <c r="BK229" s="158">
        <f>ROUND(I229*H229,2)</f>
        <v>0</v>
      </c>
      <c r="BL229" s="17" t="s">
        <v>103</v>
      </c>
      <c r="BM229" s="17" t="s">
        <v>425</v>
      </c>
    </row>
    <row r="230" spans="2:65" s="13" customFormat="1" ht="11.25">
      <c r="B230" s="168"/>
      <c r="D230" s="160" t="s">
        <v>207</v>
      </c>
      <c r="E230" s="169" t="s">
        <v>1</v>
      </c>
      <c r="F230" s="170" t="s">
        <v>428</v>
      </c>
      <c r="H230" s="169" t="s">
        <v>1</v>
      </c>
      <c r="I230" s="171"/>
      <c r="L230" s="168"/>
      <c r="M230" s="172"/>
      <c r="N230" s="173"/>
      <c r="O230" s="173"/>
      <c r="P230" s="173"/>
      <c r="Q230" s="173"/>
      <c r="R230" s="173"/>
      <c r="S230" s="173"/>
      <c r="T230" s="174"/>
      <c r="AT230" s="169" t="s">
        <v>207</v>
      </c>
      <c r="AU230" s="169" t="s">
        <v>99</v>
      </c>
      <c r="AV230" s="13" t="s">
        <v>82</v>
      </c>
      <c r="AW230" s="13" t="s">
        <v>36</v>
      </c>
      <c r="AX230" s="13" t="s">
        <v>75</v>
      </c>
      <c r="AY230" s="169" t="s">
        <v>198</v>
      </c>
    </row>
    <row r="231" spans="2:65" s="12" customFormat="1" ht="11.25">
      <c r="B231" s="159"/>
      <c r="D231" s="160" t="s">
        <v>207</v>
      </c>
      <c r="E231" s="161" t="s">
        <v>1</v>
      </c>
      <c r="F231" s="162" t="s">
        <v>1373</v>
      </c>
      <c r="H231" s="163">
        <v>3018.645</v>
      </c>
      <c r="I231" s="164"/>
      <c r="L231" s="159"/>
      <c r="M231" s="165"/>
      <c r="N231" s="166"/>
      <c r="O231" s="166"/>
      <c r="P231" s="166"/>
      <c r="Q231" s="166"/>
      <c r="R231" s="166"/>
      <c r="S231" s="166"/>
      <c r="T231" s="167"/>
      <c r="AT231" s="161" t="s">
        <v>207</v>
      </c>
      <c r="AU231" s="161" t="s">
        <v>99</v>
      </c>
      <c r="AV231" s="12" t="s">
        <v>84</v>
      </c>
      <c r="AW231" s="12" t="s">
        <v>36</v>
      </c>
      <c r="AX231" s="12" t="s">
        <v>82</v>
      </c>
      <c r="AY231" s="161" t="s">
        <v>198</v>
      </c>
    </row>
    <row r="232" spans="2:65" s="11" customFormat="1" ht="20.85" customHeight="1">
      <c r="B232" s="133"/>
      <c r="D232" s="134" t="s">
        <v>74</v>
      </c>
      <c r="E232" s="144" t="s">
        <v>431</v>
      </c>
      <c r="F232" s="144" t="s">
        <v>432</v>
      </c>
      <c r="I232" s="136"/>
      <c r="J232" s="145">
        <f>BK232</f>
        <v>0</v>
      </c>
      <c r="L232" s="133"/>
      <c r="M232" s="138"/>
      <c r="N232" s="139"/>
      <c r="O232" s="139"/>
      <c r="P232" s="140">
        <f>SUM(P233:P246)</f>
        <v>0</v>
      </c>
      <c r="Q232" s="139"/>
      <c r="R232" s="140">
        <f>SUM(R233:R246)</f>
        <v>0</v>
      </c>
      <c r="S232" s="139"/>
      <c r="T232" s="141">
        <f>SUM(T233:T246)</f>
        <v>0</v>
      </c>
      <c r="AR232" s="134" t="s">
        <v>82</v>
      </c>
      <c r="AT232" s="142" t="s">
        <v>74</v>
      </c>
      <c r="AU232" s="142" t="s">
        <v>84</v>
      </c>
      <c r="AY232" s="134" t="s">
        <v>198</v>
      </c>
      <c r="BK232" s="143">
        <f>SUM(BK233:BK246)</f>
        <v>0</v>
      </c>
    </row>
    <row r="233" spans="2:65" s="1" customFormat="1" ht="16.5" customHeight="1">
      <c r="B233" s="146"/>
      <c r="C233" s="147" t="s">
        <v>415</v>
      </c>
      <c r="D233" s="147" t="s">
        <v>202</v>
      </c>
      <c r="E233" s="148" t="s">
        <v>434</v>
      </c>
      <c r="F233" s="149" t="s">
        <v>435</v>
      </c>
      <c r="G233" s="150" t="s">
        <v>242</v>
      </c>
      <c r="H233" s="151">
        <v>2778</v>
      </c>
      <c r="I233" s="152"/>
      <c r="J233" s="153">
        <f>ROUND(I233*H233,2)</f>
        <v>0</v>
      </c>
      <c r="K233" s="149" t="s">
        <v>211</v>
      </c>
      <c r="L233" s="31"/>
      <c r="M233" s="154" t="s">
        <v>1</v>
      </c>
      <c r="N233" s="155" t="s">
        <v>46</v>
      </c>
      <c r="O233" s="50"/>
      <c r="P233" s="156">
        <f>O233*H233</f>
        <v>0</v>
      </c>
      <c r="Q233" s="156">
        <v>0</v>
      </c>
      <c r="R233" s="156">
        <f>Q233*H233</f>
        <v>0</v>
      </c>
      <c r="S233" s="156">
        <v>0</v>
      </c>
      <c r="T233" s="157">
        <f>S233*H233</f>
        <v>0</v>
      </c>
      <c r="AR233" s="17" t="s">
        <v>103</v>
      </c>
      <c r="AT233" s="17" t="s">
        <v>202</v>
      </c>
      <c r="AU233" s="17" t="s">
        <v>99</v>
      </c>
      <c r="AY233" s="17" t="s">
        <v>198</v>
      </c>
      <c r="BE233" s="158">
        <f>IF(N233="základní",J233,0)</f>
        <v>0</v>
      </c>
      <c r="BF233" s="158">
        <f>IF(N233="snížená",J233,0)</f>
        <v>0</v>
      </c>
      <c r="BG233" s="158">
        <f>IF(N233="zákl. přenesená",J233,0)</f>
        <v>0</v>
      </c>
      <c r="BH233" s="158">
        <f>IF(N233="sníž. přenesená",J233,0)</f>
        <v>0</v>
      </c>
      <c r="BI233" s="158">
        <f>IF(N233="nulová",J233,0)</f>
        <v>0</v>
      </c>
      <c r="BJ233" s="17" t="s">
        <v>82</v>
      </c>
      <c r="BK233" s="158">
        <f>ROUND(I233*H233,2)</f>
        <v>0</v>
      </c>
      <c r="BL233" s="17" t="s">
        <v>103</v>
      </c>
      <c r="BM233" s="17" t="s">
        <v>436</v>
      </c>
    </row>
    <row r="234" spans="2:65" s="12" customFormat="1" ht="11.25">
      <c r="B234" s="159"/>
      <c r="D234" s="160" t="s">
        <v>207</v>
      </c>
      <c r="E234" s="161" t="s">
        <v>1</v>
      </c>
      <c r="F234" s="162" t="s">
        <v>1374</v>
      </c>
      <c r="H234" s="163">
        <v>2775</v>
      </c>
      <c r="I234" s="164"/>
      <c r="L234" s="159"/>
      <c r="M234" s="165"/>
      <c r="N234" s="166"/>
      <c r="O234" s="166"/>
      <c r="P234" s="166"/>
      <c r="Q234" s="166"/>
      <c r="R234" s="166"/>
      <c r="S234" s="166"/>
      <c r="T234" s="167"/>
      <c r="AT234" s="161" t="s">
        <v>207</v>
      </c>
      <c r="AU234" s="161" t="s">
        <v>99</v>
      </c>
      <c r="AV234" s="12" t="s">
        <v>84</v>
      </c>
      <c r="AW234" s="12" t="s">
        <v>36</v>
      </c>
      <c r="AX234" s="12" t="s">
        <v>75</v>
      </c>
      <c r="AY234" s="161" t="s">
        <v>198</v>
      </c>
    </row>
    <row r="235" spans="2:65" s="12" customFormat="1" ht="11.25">
      <c r="B235" s="159"/>
      <c r="D235" s="160" t="s">
        <v>207</v>
      </c>
      <c r="E235" s="161" t="s">
        <v>1</v>
      </c>
      <c r="F235" s="162" t="s">
        <v>965</v>
      </c>
      <c r="H235" s="163">
        <v>3</v>
      </c>
      <c r="I235" s="164"/>
      <c r="L235" s="159"/>
      <c r="M235" s="165"/>
      <c r="N235" s="166"/>
      <c r="O235" s="166"/>
      <c r="P235" s="166"/>
      <c r="Q235" s="166"/>
      <c r="R235" s="166"/>
      <c r="S235" s="166"/>
      <c r="T235" s="167"/>
      <c r="AT235" s="161" t="s">
        <v>207</v>
      </c>
      <c r="AU235" s="161" t="s">
        <v>99</v>
      </c>
      <c r="AV235" s="12" t="s">
        <v>84</v>
      </c>
      <c r="AW235" s="12" t="s">
        <v>36</v>
      </c>
      <c r="AX235" s="12" t="s">
        <v>75</v>
      </c>
      <c r="AY235" s="161" t="s">
        <v>198</v>
      </c>
    </row>
    <row r="236" spans="2:65" s="14" customFormat="1" ht="11.25">
      <c r="B236" s="175"/>
      <c r="D236" s="160" t="s">
        <v>207</v>
      </c>
      <c r="E236" s="176" t="s">
        <v>1</v>
      </c>
      <c r="F236" s="177" t="s">
        <v>227</v>
      </c>
      <c r="H236" s="178">
        <v>2778</v>
      </c>
      <c r="I236" s="179"/>
      <c r="L236" s="175"/>
      <c r="M236" s="180"/>
      <c r="N236" s="181"/>
      <c r="O236" s="181"/>
      <c r="P236" s="181"/>
      <c r="Q236" s="181"/>
      <c r="R236" s="181"/>
      <c r="S236" s="181"/>
      <c r="T236" s="182"/>
      <c r="AT236" s="176" t="s">
        <v>207</v>
      </c>
      <c r="AU236" s="176" t="s">
        <v>99</v>
      </c>
      <c r="AV236" s="14" t="s">
        <v>103</v>
      </c>
      <c r="AW236" s="14" t="s">
        <v>36</v>
      </c>
      <c r="AX236" s="14" t="s">
        <v>82</v>
      </c>
      <c r="AY236" s="176" t="s">
        <v>198</v>
      </c>
    </row>
    <row r="237" spans="2:65" s="1" customFormat="1" ht="16.5" customHeight="1">
      <c r="B237" s="146"/>
      <c r="C237" s="147" t="s">
        <v>422</v>
      </c>
      <c r="D237" s="147" t="s">
        <v>202</v>
      </c>
      <c r="E237" s="148" t="s">
        <v>440</v>
      </c>
      <c r="F237" s="149" t="s">
        <v>441</v>
      </c>
      <c r="G237" s="150" t="s">
        <v>242</v>
      </c>
      <c r="H237" s="151">
        <v>5553</v>
      </c>
      <c r="I237" s="152"/>
      <c r="J237" s="153">
        <f>ROUND(I237*H237,2)</f>
        <v>0</v>
      </c>
      <c r="K237" s="149" t="s">
        <v>211</v>
      </c>
      <c r="L237" s="31"/>
      <c r="M237" s="154" t="s">
        <v>1</v>
      </c>
      <c r="N237" s="155" t="s">
        <v>46</v>
      </c>
      <c r="O237" s="50"/>
      <c r="P237" s="156">
        <f>O237*H237</f>
        <v>0</v>
      </c>
      <c r="Q237" s="156">
        <v>0</v>
      </c>
      <c r="R237" s="156">
        <f>Q237*H237</f>
        <v>0</v>
      </c>
      <c r="S237" s="156">
        <v>0</v>
      </c>
      <c r="T237" s="157">
        <f>S237*H237</f>
        <v>0</v>
      </c>
      <c r="AR237" s="17" t="s">
        <v>103</v>
      </c>
      <c r="AT237" s="17" t="s">
        <v>202</v>
      </c>
      <c r="AU237" s="17" t="s">
        <v>99</v>
      </c>
      <c r="AY237" s="17" t="s">
        <v>198</v>
      </c>
      <c r="BE237" s="158">
        <f>IF(N237="základní",J237,0)</f>
        <v>0</v>
      </c>
      <c r="BF237" s="158">
        <f>IF(N237="snížená",J237,0)</f>
        <v>0</v>
      </c>
      <c r="BG237" s="158">
        <f>IF(N237="zákl. přenesená",J237,0)</f>
        <v>0</v>
      </c>
      <c r="BH237" s="158">
        <f>IF(N237="sníž. přenesená",J237,0)</f>
        <v>0</v>
      </c>
      <c r="BI237" s="158">
        <f>IF(N237="nulová",J237,0)</f>
        <v>0</v>
      </c>
      <c r="BJ237" s="17" t="s">
        <v>82</v>
      </c>
      <c r="BK237" s="158">
        <f>ROUND(I237*H237,2)</f>
        <v>0</v>
      </c>
      <c r="BL237" s="17" t="s">
        <v>103</v>
      </c>
      <c r="BM237" s="17" t="s">
        <v>442</v>
      </c>
    </row>
    <row r="238" spans="2:65" s="12" customFormat="1" ht="11.25">
      <c r="B238" s="159"/>
      <c r="D238" s="160" t="s">
        <v>207</v>
      </c>
      <c r="E238" s="161" t="s">
        <v>1</v>
      </c>
      <c r="F238" s="162" t="s">
        <v>1375</v>
      </c>
      <c r="H238" s="163">
        <v>5550</v>
      </c>
      <c r="I238" s="164"/>
      <c r="L238" s="159"/>
      <c r="M238" s="165"/>
      <c r="N238" s="166"/>
      <c r="O238" s="166"/>
      <c r="P238" s="166"/>
      <c r="Q238" s="166"/>
      <c r="R238" s="166"/>
      <c r="S238" s="166"/>
      <c r="T238" s="167"/>
      <c r="AT238" s="161" t="s">
        <v>207</v>
      </c>
      <c r="AU238" s="161" t="s">
        <v>99</v>
      </c>
      <c r="AV238" s="12" t="s">
        <v>84</v>
      </c>
      <c r="AW238" s="12" t="s">
        <v>36</v>
      </c>
      <c r="AX238" s="12" t="s">
        <v>75</v>
      </c>
      <c r="AY238" s="161" t="s">
        <v>198</v>
      </c>
    </row>
    <row r="239" spans="2:65" s="12" customFormat="1" ht="11.25">
      <c r="B239" s="159"/>
      <c r="D239" s="160" t="s">
        <v>207</v>
      </c>
      <c r="E239" s="161" t="s">
        <v>1</v>
      </c>
      <c r="F239" s="162" t="s">
        <v>965</v>
      </c>
      <c r="H239" s="163">
        <v>3</v>
      </c>
      <c r="I239" s="164"/>
      <c r="L239" s="159"/>
      <c r="M239" s="165"/>
      <c r="N239" s="166"/>
      <c r="O239" s="166"/>
      <c r="P239" s="166"/>
      <c r="Q239" s="166"/>
      <c r="R239" s="166"/>
      <c r="S239" s="166"/>
      <c r="T239" s="167"/>
      <c r="AT239" s="161" t="s">
        <v>207</v>
      </c>
      <c r="AU239" s="161" t="s">
        <v>99</v>
      </c>
      <c r="AV239" s="12" t="s">
        <v>84</v>
      </c>
      <c r="AW239" s="12" t="s">
        <v>36</v>
      </c>
      <c r="AX239" s="12" t="s">
        <v>75</v>
      </c>
      <c r="AY239" s="161" t="s">
        <v>198</v>
      </c>
    </row>
    <row r="240" spans="2:65" s="14" customFormat="1" ht="11.25">
      <c r="B240" s="175"/>
      <c r="D240" s="160" t="s">
        <v>207</v>
      </c>
      <c r="E240" s="176" t="s">
        <v>1</v>
      </c>
      <c r="F240" s="177" t="s">
        <v>227</v>
      </c>
      <c r="H240" s="178">
        <v>5553</v>
      </c>
      <c r="I240" s="179"/>
      <c r="L240" s="175"/>
      <c r="M240" s="180"/>
      <c r="N240" s="181"/>
      <c r="O240" s="181"/>
      <c r="P240" s="181"/>
      <c r="Q240" s="181"/>
      <c r="R240" s="181"/>
      <c r="S240" s="181"/>
      <c r="T240" s="182"/>
      <c r="AT240" s="176" t="s">
        <v>207</v>
      </c>
      <c r="AU240" s="176" t="s">
        <v>99</v>
      </c>
      <c r="AV240" s="14" t="s">
        <v>103</v>
      </c>
      <c r="AW240" s="14" t="s">
        <v>36</v>
      </c>
      <c r="AX240" s="14" t="s">
        <v>82</v>
      </c>
      <c r="AY240" s="176" t="s">
        <v>198</v>
      </c>
    </row>
    <row r="241" spans="2:65" s="1" customFormat="1" ht="16.5" customHeight="1">
      <c r="B241" s="146"/>
      <c r="C241" s="147" t="s">
        <v>433</v>
      </c>
      <c r="D241" s="147" t="s">
        <v>202</v>
      </c>
      <c r="E241" s="148" t="s">
        <v>445</v>
      </c>
      <c r="F241" s="149" t="s">
        <v>446</v>
      </c>
      <c r="G241" s="150" t="s">
        <v>242</v>
      </c>
      <c r="H241" s="151">
        <v>2775</v>
      </c>
      <c r="I241" s="152"/>
      <c r="J241" s="153">
        <f>ROUND(I241*H241,2)</f>
        <v>0</v>
      </c>
      <c r="K241" s="149" t="s">
        <v>211</v>
      </c>
      <c r="L241" s="31"/>
      <c r="M241" s="154" t="s">
        <v>1</v>
      </c>
      <c r="N241" s="155" t="s">
        <v>46</v>
      </c>
      <c r="O241" s="50"/>
      <c r="P241" s="156">
        <f>O241*H241</f>
        <v>0</v>
      </c>
      <c r="Q241" s="156">
        <v>0</v>
      </c>
      <c r="R241" s="156">
        <f>Q241*H241</f>
        <v>0</v>
      </c>
      <c r="S241" s="156">
        <v>0</v>
      </c>
      <c r="T241" s="157">
        <f>S241*H241</f>
        <v>0</v>
      </c>
      <c r="AR241" s="17" t="s">
        <v>103</v>
      </c>
      <c r="AT241" s="17" t="s">
        <v>202</v>
      </c>
      <c r="AU241" s="17" t="s">
        <v>99</v>
      </c>
      <c r="AY241" s="17" t="s">
        <v>198</v>
      </c>
      <c r="BE241" s="158">
        <f>IF(N241="základní",J241,0)</f>
        <v>0</v>
      </c>
      <c r="BF241" s="158">
        <f>IF(N241="snížená",J241,0)</f>
        <v>0</v>
      </c>
      <c r="BG241" s="158">
        <f>IF(N241="zákl. přenesená",J241,0)</f>
        <v>0</v>
      </c>
      <c r="BH241" s="158">
        <f>IF(N241="sníž. přenesená",J241,0)</f>
        <v>0</v>
      </c>
      <c r="BI241" s="158">
        <f>IF(N241="nulová",J241,0)</f>
        <v>0</v>
      </c>
      <c r="BJ241" s="17" t="s">
        <v>82</v>
      </c>
      <c r="BK241" s="158">
        <f>ROUND(I241*H241,2)</f>
        <v>0</v>
      </c>
      <c r="BL241" s="17" t="s">
        <v>103</v>
      </c>
      <c r="BM241" s="17" t="s">
        <v>447</v>
      </c>
    </row>
    <row r="242" spans="2:65" s="12" customFormat="1" ht="11.25">
      <c r="B242" s="159"/>
      <c r="D242" s="160" t="s">
        <v>207</v>
      </c>
      <c r="E242" s="161" t="s">
        <v>1</v>
      </c>
      <c r="F242" s="162" t="s">
        <v>1376</v>
      </c>
      <c r="H242" s="163">
        <v>2775</v>
      </c>
      <c r="I242" s="164"/>
      <c r="L242" s="159"/>
      <c r="M242" s="165"/>
      <c r="N242" s="166"/>
      <c r="O242" s="166"/>
      <c r="P242" s="166"/>
      <c r="Q242" s="166"/>
      <c r="R242" s="166"/>
      <c r="S242" s="166"/>
      <c r="T242" s="167"/>
      <c r="AT242" s="161" t="s">
        <v>207</v>
      </c>
      <c r="AU242" s="161" t="s">
        <v>99</v>
      </c>
      <c r="AV242" s="12" t="s">
        <v>84</v>
      </c>
      <c r="AW242" s="12" t="s">
        <v>36</v>
      </c>
      <c r="AX242" s="12" t="s">
        <v>82</v>
      </c>
      <c r="AY242" s="161" t="s">
        <v>198</v>
      </c>
    </row>
    <row r="243" spans="2:65" s="1" customFormat="1" ht="16.5" customHeight="1">
      <c r="B243" s="146"/>
      <c r="C243" s="147" t="s">
        <v>439</v>
      </c>
      <c r="D243" s="147" t="s">
        <v>202</v>
      </c>
      <c r="E243" s="148" t="s">
        <v>449</v>
      </c>
      <c r="F243" s="149" t="s">
        <v>450</v>
      </c>
      <c r="G243" s="150" t="s">
        <v>242</v>
      </c>
      <c r="H243" s="151">
        <v>2775</v>
      </c>
      <c r="I243" s="152"/>
      <c r="J243" s="153">
        <f>ROUND(I243*H243,2)</f>
        <v>0</v>
      </c>
      <c r="K243" s="149" t="s">
        <v>211</v>
      </c>
      <c r="L243" s="31"/>
      <c r="M243" s="154" t="s">
        <v>1</v>
      </c>
      <c r="N243" s="155" t="s">
        <v>46</v>
      </c>
      <c r="O243" s="50"/>
      <c r="P243" s="156">
        <f>O243*H243</f>
        <v>0</v>
      </c>
      <c r="Q243" s="156">
        <v>0</v>
      </c>
      <c r="R243" s="156">
        <f>Q243*H243</f>
        <v>0</v>
      </c>
      <c r="S243" s="156">
        <v>0</v>
      </c>
      <c r="T243" s="157">
        <f>S243*H243</f>
        <v>0</v>
      </c>
      <c r="AR243" s="17" t="s">
        <v>103</v>
      </c>
      <c r="AT243" s="17" t="s">
        <v>202</v>
      </c>
      <c r="AU243" s="17" t="s">
        <v>99</v>
      </c>
      <c r="AY243" s="17" t="s">
        <v>198</v>
      </c>
      <c r="BE243" s="158">
        <f>IF(N243="základní",J243,0)</f>
        <v>0</v>
      </c>
      <c r="BF243" s="158">
        <f>IF(N243="snížená",J243,0)</f>
        <v>0</v>
      </c>
      <c r="BG243" s="158">
        <f>IF(N243="zákl. přenesená",J243,0)</f>
        <v>0</v>
      </c>
      <c r="BH243" s="158">
        <f>IF(N243="sníž. přenesená",J243,0)</f>
        <v>0</v>
      </c>
      <c r="BI243" s="158">
        <f>IF(N243="nulová",J243,0)</f>
        <v>0</v>
      </c>
      <c r="BJ243" s="17" t="s">
        <v>82</v>
      </c>
      <c r="BK243" s="158">
        <f>ROUND(I243*H243,2)</f>
        <v>0</v>
      </c>
      <c r="BL243" s="17" t="s">
        <v>103</v>
      </c>
      <c r="BM243" s="17" t="s">
        <v>451</v>
      </c>
    </row>
    <row r="244" spans="2:65" s="12" customFormat="1" ht="11.25">
      <c r="B244" s="159"/>
      <c r="D244" s="160" t="s">
        <v>207</v>
      </c>
      <c r="E244" s="161" t="s">
        <v>1</v>
      </c>
      <c r="F244" s="162" t="s">
        <v>1376</v>
      </c>
      <c r="H244" s="163">
        <v>2775</v>
      </c>
      <c r="I244" s="164"/>
      <c r="L244" s="159"/>
      <c r="M244" s="165"/>
      <c r="N244" s="166"/>
      <c r="O244" s="166"/>
      <c r="P244" s="166"/>
      <c r="Q244" s="166"/>
      <c r="R244" s="166"/>
      <c r="S244" s="166"/>
      <c r="T244" s="167"/>
      <c r="AT244" s="161" t="s">
        <v>207</v>
      </c>
      <c r="AU244" s="161" t="s">
        <v>99</v>
      </c>
      <c r="AV244" s="12" t="s">
        <v>84</v>
      </c>
      <c r="AW244" s="12" t="s">
        <v>36</v>
      </c>
      <c r="AX244" s="12" t="s">
        <v>82</v>
      </c>
      <c r="AY244" s="161" t="s">
        <v>198</v>
      </c>
    </row>
    <row r="245" spans="2:65" s="1" customFormat="1" ht="16.5" customHeight="1">
      <c r="B245" s="146"/>
      <c r="C245" s="147" t="s">
        <v>444</v>
      </c>
      <c r="D245" s="147" t="s">
        <v>202</v>
      </c>
      <c r="E245" s="148" t="s">
        <v>453</v>
      </c>
      <c r="F245" s="149" t="s">
        <v>454</v>
      </c>
      <c r="G245" s="150" t="s">
        <v>242</v>
      </c>
      <c r="H245" s="151">
        <v>2775</v>
      </c>
      <c r="I245" s="152"/>
      <c r="J245" s="153">
        <f>ROUND(I245*H245,2)</f>
        <v>0</v>
      </c>
      <c r="K245" s="149" t="s">
        <v>211</v>
      </c>
      <c r="L245" s="31"/>
      <c r="M245" s="154" t="s">
        <v>1</v>
      </c>
      <c r="N245" s="155" t="s">
        <v>46</v>
      </c>
      <c r="O245" s="50"/>
      <c r="P245" s="156">
        <f>O245*H245</f>
        <v>0</v>
      </c>
      <c r="Q245" s="156">
        <v>0</v>
      </c>
      <c r="R245" s="156">
        <f>Q245*H245</f>
        <v>0</v>
      </c>
      <c r="S245" s="156">
        <v>0</v>
      </c>
      <c r="T245" s="157">
        <f>S245*H245</f>
        <v>0</v>
      </c>
      <c r="AR245" s="17" t="s">
        <v>103</v>
      </c>
      <c r="AT245" s="17" t="s">
        <v>202</v>
      </c>
      <c r="AU245" s="17" t="s">
        <v>99</v>
      </c>
      <c r="AY245" s="17" t="s">
        <v>198</v>
      </c>
      <c r="BE245" s="158">
        <f>IF(N245="základní",J245,0)</f>
        <v>0</v>
      </c>
      <c r="BF245" s="158">
        <f>IF(N245="snížená",J245,0)</f>
        <v>0</v>
      </c>
      <c r="BG245" s="158">
        <f>IF(N245="zákl. přenesená",J245,0)</f>
        <v>0</v>
      </c>
      <c r="BH245" s="158">
        <f>IF(N245="sníž. přenesená",J245,0)</f>
        <v>0</v>
      </c>
      <c r="BI245" s="158">
        <f>IF(N245="nulová",J245,0)</f>
        <v>0</v>
      </c>
      <c r="BJ245" s="17" t="s">
        <v>82</v>
      </c>
      <c r="BK245" s="158">
        <f>ROUND(I245*H245,2)</f>
        <v>0</v>
      </c>
      <c r="BL245" s="17" t="s">
        <v>103</v>
      </c>
      <c r="BM245" s="17" t="s">
        <v>455</v>
      </c>
    </row>
    <row r="246" spans="2:65" s="12" customFormat="1" ht="11.25">
      <c r="B246" s="159"/>
      <c r="D246" s="160" t="s">
        <v>207</v>
      </c>
      <c r="E246" s="161" t="s">
        <v>1</v>
      </c>
      <c r="F246" s="162" t="s">
        <v>1376</v>
      </c>
      <c r="H246" s="163">
        <v>2775</v>
      </c>
      <c r="I246" s="164"/>
      <c r="L246" s="159"/>
      <c r="M246" s="165"/>
      <c r="N246" s="166"/>
      <c r="O246" s="166"/>
      <c r="P246" s="166"/>
      <c r="Q246" s="166"/>
      <c r="R246" s="166"/>
      <c r="S246" s="166"/>
      <c r="T246" s="167"/>
      <c r="AT246" s="161" t="s">
        <v>207</v>
      </c>
      <c r="AU246" s="161" t="s">
        <v>99</v>
      </c>
      <c r="AV246" s="12" t="s">
        <v>84</v>
      </c>
      <c r="AW246" s="12" t="s">
        <v>36</v>
      </c>
      <c r="AX246" s="12" t="s">
        <v>82</v>
      </c>
      <c r="AY246" s="161" t="s">
        <v>198</v>
      </c>
    </row>
    <row r="247" spans="2:65" s="11" customFormat="1" ht="20.85" customHeight="1">
      <c r="B247" s="133"/>
      <c r="D247" s="134" t="s">
        <v>74</v>
      </c>
      <c r="E247" s="144" t="s">
        <v>1377</v>
      </c>
      <c r="F247" s="144" t="s">
        <v>1378</v>
      </c>
      <c r="I247" s="136"/>
      <c r="J247" s="145">
        <f>BK247</f>
        <v>0</v>
      </c>
      <c r="L247" s="133"/>
      <c r="M247" s="138"/>
      <c r="N247" s="139"/>
      <c r="O247" s="139"/>
      <c r="P247" s="140">
        <f>SUM(P248:P255)</f>
        <v>0</v>
      </c>
      <c r="Q247" s="139"/>
      <c r="R247" s="140">
        <f>SUM(R248:R255)</f>
        <v>43.692914999999999</v>
      </c>
      <c r="S247" s="139"/>
      <c r="T247" s="141">
        <f>SUM(T248:T255)</f>
        <v>0</v>
      </c>
      <c r="AR247" s="134" t="s">
        <v>82</v>
      </c>
      <c r="AT247" s="142" t="s">
        <v>74</v>
      </c>
      <c r="AU247" s="142" t="s">
        <v>84</v>
      </c>
      <c r="AY247" s="134" t="s">
        <v>198</v>
      </c>
      <c r="BK247" s="143">
        <f>SUM(BK248:BK255)</f>
        <v>0</v>
      </c>
    </row>
    <row r="248" spans="2:65" s="1" customFormat="1" ht="16.5" customHeight="1">
      <c r="B248" s="146"/>
      <c r="C248" s="147" t="s">
        <v>448</v>
      </c>
      <c r="D248" s="147" t="s">
        <v>202</v>
      </c>
      <c r="E248" s="148" t="s">
        <v>1379</v>
      </c>
      <c r="F248" s="149" t="s">
        <v>1380</v>
      </c>
      <c r="G248" s="150" t="s">
        <v>242</v>
      </c>
      <c r="H248" s="151">
        <v>107</v>
      </c>
      <c r="I248" s="152"/>
      <c r="J248" s="153">
        <f>ROUND(I248*H248,2)</f>
        <v>0</v>
      </c>
      <c r="K248" s="149" t="s">
        <v>211</v>
      </c>
      <c r="L248" s="31"/>
      <c r="M248" s="154" t="s">
        <v>1</v>
      </c>
      <c r="N248" s="155" t="s">
        <v>46</v>
      </c>
      <c r="O248" s="50"/>
      <c r="P248" s="156">
        <f>O248*H248</f>
        <v>0</v>
      </c>
      <c r="Q248" s="156">
        <v>0.40799999999999997</v>
      </c>
      <c r="R248" s="156">
        <f>Q248*H248</f>
        <v>43.655999999999999</v>
      </c>
      <c r="S248" s="156">
        <v>0</v>
      </c>
      <c r="T248" s="157">
        <f>S248*H248</f>
        <v>0</v>
      </c>
      <c r="AR248" s="17" t="s">
        <v>103</v>
      </c>
      <c r="AT248" s="17" t="s">
        <v>202</v>
      </c>
      <c r="AU248" s="17" t="s">
        <v>99</v>
      </c>
      <c r="AY248" s="17" t="s">
        <v>198</v>
      </c>
      <c r="BE248" s="158">
        <f>IF(N248="základní",J248,0)</f>
        <v>0</v>
      </c>
      <c r="BF248" s="158">
        <f>IF(N248="snížená",J248,0)</f>
        <v>0</v>
      </c>
      <c r="BG248" s="158">
        <f>IF(N248="zákl. přenesená",J248,0)</f>
        <v>0</v>
      </c>
      <c r="BH248" s="158">
        <f>IF(N248="sníž. přenesená",J248,0)</f>
        <v>0</v>
      </c>
      <c r="BI248" s="158">
        <f>IF(N248="nulová",J248,0)</f>
        <v>0</v>
      </c>
      <c r="BJ248" s="17" t="s">
        <v>82</v>
      </c>
      <c r="BK248" s="158">
        <f>ROUND(I248*H248,2)</f>
        <v>0</v>
      </c>
      <c r="BL248" s="17" t="s">
        <v>103</v>
      </c>
      <c r="BM248" s="17" t="s">
        <v>1381</v>
      </c>
    </row>
    <row r="249" spans="2:65" s="12" customFormat="1" ht="11.25">
      <c r="B249" s="159"/>
      <c r="D249" s="160" t="s">
        <v>207</v>
      </c>
      <c r="E249" s="161" t="s">
        <v>1</v>
      </c>
      <c r="F249" s="162" t="s">
        <v>1382</v>
      </c>
      <c r="H249" s="163">
        <v>107</v>
      </c>
      <c r="I249" s="164"/>
      <c r="L249" s="159"/>
      <c r="M249" s="165"/>
      <c r="N249" s="166"/>
      <c r="O249" s="166"/>
      <c r="P249" s="166"/>
      <c r="Q249" s="166"/>
      <c r="R249" s="166"/>
      <c r="S249" s="166"/>
      <c r="T249" s="167"/>
      <c r="AT249" s="161" t="s">
        <v>207</v>
      </c>
      <c r="AU249" s="161" t="s">
        <v>99</v>
      </c>
      <c r="AV249" s="12" t="s">
        <v>84</v>
      </c>
      <c r="AW249" s="12" t="s">
        <v>36</v>
      </c>
      <c r="AX249" s="12" t="s">
        <v>82</v>
      </c>
      <c r="AY249" s="161" t="s">
        <v>198</v>
      </c>
    </row>
    <row r="250" spans="2:65" s="1" customFormat="1" ht="16.5" customHeight="1">
      <c r="B250" s="146"/>
      <c r="C250" s="147" t="s">
        <v>452</v>
      </c>
      <c r="D250" s="147" t="s">
        <v>202</v>
      </c>
      <c r="E250" s="148" t="s">
        <v>1383</v>
      </c>
      <c r="F250" s="149" t="s">
        <v>1384</v>
      </c>
      <c r="G250" s="150" t="s">
        <v>242</v>
      </c>
      <c r="H250" s="151">
        <v>107</v>
      </c>
      <c r="I250" s="152"/>
      <c r="J250" s="153">
        <f>ROUND(I250*H250,2)</f>
        <v>0</v>
      </c>
      <c r="K250" s="149" t="s">
        <v>211</v>
      </c>
      <c r="L250" s="31"/>
      <c r="M250" s="154" t="s">
        <v>1</v>
      </c>
      <c r="N250" s="155" t="s">
        <v>46</v>
      </c>
      <c r="O250" s="50"/>
      <c r="P250" s="156">
        <f>O250*H250</f>
        <v>0</v>
      </c>
      <c r="Q250" s="156">
        <v>0</v>
      </c>
      <c r="R250" s="156">
        <f>Q250*H250</f>
        <v>0</v>
      </c>
      <c r="S250" s="156">
        <v>0</v>
      </c>
      <c r="T250" s="157">
        <f>S250*H250</f>
        <v>0</v>
      </c>
      <c r="AR250" s="17" t="s">
        <v>103</v>
      </c>
      <c r="AT250" s="17" t="s">
        <v>202</v>
      </c>
      <c r="AU250" s="17" t="s">
        <v>99</v>
      </c>
      <c r="AY250" s="17" t="s">
        <v>198</v>
      </c>
      <c r="BE250" s="158">
        <f>IF(N250="základní",J250,0)</f>
        <v>0</v>
      </c>
      <c r="BF250" s="158">
        <f>IF(N250="snížená",J250,0)</f>
        <v>0</v>
      </c>
      <c r="BG250" s="158">
        <f>IF(N250="zákl. přenesená",J250,0)</f>
        <v>0</v>
      </c>
      <c r="BH250" s="158">
        <f>IF(N250="sníž. přenesená",J250,0)</f>
        <v>0</v>
      </c>
      <c r="BI250" s="158">
        <f>IF(N250="nulová",J250,0)</f>
        <v>0</v>
      </c>
      <c r="BJ250" s="17" t="s">
        <v>82</v>
      </c>
      <c r="BK250" s="158">
        <f>ROUND(I250*H250,2)</f>
        <v>0</v>
      </c>
      <c r="BL250" s="17" t="s">
        <v>103</v>
      </c>
      <c r="BM250" s="17" t="s">
        <v>1385</v>
      </c>
    </row>
    <row r="251" spans="2:65" s="12" customFormat="1" ht="11.25">
      <c r="B251" s="159"/>
      <c r="D251" s="160" t="s">
        <v>207</v>
      </c>
      <c r="E251" s="161" t="s">
        <v>1</v>
      </c>
      <c r="F251" s="162" t="s">
        <v>1382</v>
      </c>
      <c r="H251" s="163">
        <v>107</v>
      </c>
      <c r="I251" s="164"/>
      <c r="L251" s="159"/>
      <c r="M251" s="165"/>
      <c r="N251" s="166"/>
      <c r="O251" s="166"/>
      <c r="P251" s="166"/>
      <c r="Q251" s="166"/>
      <c r="R251" s="166"/>
      <c r="S251" s="166"/>
      <c r="T251" s="167"/>
      <c r="AT251" s="161" t="s">
        <v>207</v>
      </c>
      <c r="AU251" s="161" t="s">
        <v>99</v>
      </c>
      <c r="AV251" s="12" t="s">
        <v>84</v>
      </c>
      <c r="AW251" s="12" t="s">
        <v>36</v>
      </c>
      <c r="AX251" s="12" t="s">
        <v>82</v>
      </c>
      <c r="AY251" s="161" t="s">
        <v>198</v>
      </c>
    </row>
    <row r="252" spans="2:65" s="1" customFormat="1" ht="16.5" customHeight="1">
      <c r="B252" s="146"/>
      <c r="C252" s="191" t="s">
        <v>458</v>
      </c>
      <c r="D252" s="191" t="s">
        <v>329</v>
      </c>
      <c r="E252" s="192" t="s">
        <v>1386</v>
      </c>
      <c r="F252" s="193" t="s">
        <v>1387</v>
      </c>
      <c r="G252" s="194" t="s">
        <v>242</v>
      </c>
      <c r="H252" s="195">
        <v>123.05</v>
      </c>
      <c r="I252" s="196"/>
      <c r="J252" s="197">
        <f>ROUND(I252*H252,2)</f>
        <v>0</v>
      </c>
      <c r="K252" s="193" t="s">
        <v>1</v>
      </c>
      <c r="L252" s="198"/>
      <c r="M252" s="199" t="s">
        <v>1</v>
      </c>
      <c r="N252" s="200" t="s">
        <v>46</v>
      </c>
      <c r="O252" s="50"/>
      <c r="P252" s="156">
        <f>O252*H252</f>
        <v>0</v>
      </c>
      <c r="Q252" s="156">
        <v>2.9999999999999997E-4</v>
      </c>
      <c r="R252" s="156">
        <f>Q252*H252</f>
        <v>3.6914999999999996E-2</v>
      </c>
      <c r="S252" s="156">
        <v>0</v>
      </c>
      <c r="T252" s="157">
        <f>S252*H252</f>
        <v>0</v>
      </c>
      <c r="AR252" s="17" t="s">
        <v>250</v>
      </c>
      <c r="AT252" s="17" t="s">
        <v>329</v>
      </c>
      <c r="AU252" s="17" t="s">
        <v>99</v>
      </c>
      <c r="AY252" s="17" t="s">
        <v>198</v>
      </c>
      <c r="BE252" s="158">
        <f>IF(N252="základní",J252,0)</f>
        <v>0</v>
      </c>
      <c r="BF252" s="158">
        <f>IF(N252="snížená",J252,0)</f>
        <v>0</v>
      </c>
      <c r="BG252" s="158">
        <f>IF(N252="zákl. přenesená",J252,0)</f>
        <v>0</v>
      </c>
      <c r="BH252" s="158">
        <f>IF(N252="sníž. přenesená",J252,0)</f>
        <v>0</v>
      </c>
      <c r="BI252" s="158">
        <f>IF(N252="nulová",J252,0)</f>
        <v>0</v>
      </c>
      <c r="BJ252" s="17" t="s">
        <v>82</v>
      </c>
      <c r="BK252" s="158">
        <f>ROUND(I252*H252,2)</f>
        <v>0</v>
      </c>
      <c r="BL252" s="17" t="s">
        <v>103</v>
      </c>
      <c r="BM252" s="17" t="s">
        <v>1388</v>
      </c>
    </row>
    <row r="253" spans="2:65" s="12" customFormat="1" ht="11.25">
      <c r="B253" s="159"/>
      <c r="D253" s="160" t="s">
        <v>207</v>
      </c>
      <c r="E253" s="161" t="s">
        <v>1</v>
      </c>
      <c r="F253" s="162" t="s">
        <v>1382</v>
      </c>
      <c r="H253" s="163">
        <v>107</v>
      </c>
      <c r="I253" s="164"/>
      <c r="L253" s="159"/>
      <c r="M253" s="165"/>
      <c r="N253" s="166"/>
      <c r="O253" s="166"/>
      <c r="P253" s="166"/>
      <c r="Q253" s="166"/>
      <c r="R253" s="166"/>
      <c r="S253" s="166"/>
      <c r="T253" s="167"/>
      <c r="AT253" s="161" t="s">
        <v>207</v>
      </c>
      <c r="AU253" s="161" t="s">
        <v>99</v>
      </c>
      <c r="AV253" s="12" t="s">
        <v>84</v>
      </c>
      <c r="AW253" s="12" t="s">
        <v>36</v>
      </c>
      <c r="AX253" s="12" t="s">
        <v>75</v>
      </c>
      <c r="AY253" s="161" t="s">
        <v>198</v>
      </c>
    </row>
    <row r="254" spans="2:65" s="12" customFormat="1" ht="11.25">
      <c r="B254" s="159"/>
      <c r="D254" s="160" t="s">
        <v>207</v>
      </c>
      <c r="E254" s="161" t="s">
        <v>1</v>
      </c>
      <c r="F254" s="162" t="s">
        <v>1389</v>
      </c>
      <c r="H254" s="163">
        <v>16.05</v>
      </c>
      <c r="I254" s="164"/>
      <c r="L254" s="159"/>
      <c r="M254" s="165"/>
      <c r="N254" s="166"/>
      <c r="O254" s="166"/>
      <c r="P254" s="166"/>
      <c r="Q254" s="166"/>
      <c r="R254" s="166"/>
      <c r="S254" s="166"/>
      <c r="T254" s="167"/>
      <c r="AT254" s="161" t="s">
        <v>207</v>
      </c>
      <c r="AU254" s="161" t="s">
        <v>99</v>
      </c>
      <c r="AV254" s="12" t="s">
        <v>84</v>
      </c>
      <c r="AW254" s="12" t="s">
        <v>36</v>
      </c>
      <c r="AX254" s="12" t="s">
        <v>75</v>
      </c>
      <c r="AY254" s="161" t="s">
        <v>198</v>
      </c>
    </row>
    <row r="255" spans="2:65" s="14" customFormat="1" ht="11.25">
      <c r="B255" s="175"/>
      <c r="D255" s="160" t="s">
        <v>207</v>
      </c>
      <c r="E255" s="176" t="s">
        <v>1</v>
      </c>
      <c r="F255" s="177" t="s">
        <v>227</v>
      </c>
      <c r="H255" s="178">
        <v>123.05</v>
      </c>
      <c r="I255" s="179"/>
      <c r="L255" s="175"/>
      <c r="M255" s="180"/>
      <c r="N255" s="181"/>
      <c r="O255" s="181"/>
      <c r="P255" s="181"/>
      <c r="Q255" s="181"/>
      <c r="R255" s="181"/>
      <c r="S255" s="181"/>
      <c r="T255" s="182"/>
      <c r="AT255" s="176" t="s">
        <v>207</v>
      </c>
      <c r="AU255" s="176" t="s">
        <v>99</v>
      </c>
      <c r="AV255" s="14" t="s">
        <v>103</v>
      </c>
      <c r="AW255" s="14" t="s">
        <v>36</v>
      </c>
      <c r="AX255" s="14" t="s">
        <v>82</v>
      </c>
      <c r="AY255" s="176" t="s">
        <v>198</v>
      </c>
    </row>
    <row r="256" spans="2:65" s="11" customFormat="1" ht="20.85" customHeight="1">
      <c r="B256" s="133"/>
      <c r="D256" s="134" t="s">
        <v>74</v>
      </c>
      <c r="E256" s="144" t="s">
        <v>968</v>
      </c>
      <c r="F256" s="144" t="s">
        <v>969</v>
      </c>
      <c r="I256" s="136"/>
      <c r="J256" s="145">
        <f>BK256</f>
        <v>0</v>
      </c>
      <c r="L256" s="133"/>
      <c r="M256" s="138"/>
      <c r="N256" s="139"/>
      <c r="O256" s="139"/>
      <c r="P256" s="140">
        <f>SUM(P257:P260)</f>
        <v>0</v>
      </c>
      <c r="Q256" s="139"/>
      <c r="R256" s="140">
        <f>SUM(R257:R260)</f>
        <v>67.399519999999995</v>
      </c>
      <c r="S256" s="139"/>
      <c r="T256" s="141">
        <f>SUM(T257:T260)</f>
        <v>0</v>
      </c>
      <c r="AR256" s="134" t="s">
        <v>82</v>
      </c>
      <c r="AT256" s="142" t="s">
        <v>74</v>
      </c>
      <c r="AU256" s="142" t="s">
        <v>84</v>
      </c>
      <c r="AY256" s="134" t="s">
        <v>198</v>
      </c>
      <c r="BK256" s="143">
        <f>SUM(BK257:BK260)</f>
        <v>0</v>
      </c>
    </row>
    <row r="257" spans="2:65" s="1" customFormat="1" ht="16.5" customHeight="1">
      <c r="B257" s="146"/>
      <c r="C257" s="147" t="s">
        <v>463</v>
      </c>
      <c r="D257" s="147" t="s">
        <v>202</v>
      </c>
      <c r="E257" s="148" t="s">
        <v>970</v>
      </c>
      <c r="F257" s="149" t="s">
        <v>971</v>
      </c>
      <c r="G257" s="150" t="s">
        <v>242</v>
      </c>
      <c r="H257" s="151">
        <v>38</v>
      </c>
      <c r="I257" s="152"/>
      <c r="J257" s="153">
        <f>ROUND(I257*H257,2)</f>
        <v>0</v>
      </c>
      <c r="K257" s="149" t="s">
        <v>211</v>
      </c>
      <c r="L257" s="31"/>
      <c r="M257" s="154" t="s">
        <v>1</v>
      </c>
      <c r="N257" s="155" t="s">
        <v>46</v>
      </c>
      <c r="O257" s="50"/>
      <c r="P257" s="156">
        <f>O257*H257</f>
        <v>0</v>
      </c>
      <c r="Q257" s="156">
        <v>0.50077000000000005</v>
      </c>
      <c r="R257" s="156">
        <f>Q257*H257</f>
        <v>19.029260000000001</v>
      </c>
      <c r="S257" s="156">
        <v>0</v>
      </c>
      <c r="T257" s="157">
        <f>S257*H257</f>
        <v>0</v>
      </c>
      <c r="AR257" s="17" t="s">
        <v>103</v>
      </c>
      <c r="AT257" s="17" t="s">
        <v>202</v>
      </c>
      <c r="AU257" s="17" t="s">
        <v>99</v>
      </c>
      <c r="AY257" s="17" t="s">
        <v>198</v>
      </c>
      <c r="BE257" s="158">
        <f>IF(N257="základní",J257,0)</f>
        <v>0</v>
      </c>
      <c r="BF257" s="158">
        <f>IF(N257="snížená",J257,0)</f>
        <v>0</v>
      </c>
      <c r="BG257" s="158">
        <f>IF(N257="zákl. přenesená",J257,0)</f>
        <v>0</v>
      </c>
      <c r="BH257" s="158">
        <f>IF(N257="sníž. přenesená",J257,0)</f>
        <v>0</v>
      </c>
      <c r="BI257" s="158">
        <f>IF(N257="nulová",J257,0)</f>
        <v>0</v>
      </c>
      <c r="BJ257" s="17" t="s">
        <v>82</v>
      </c>
      <c r="BK257" s="158">
        <f>ROUND(I257*H257,2)</f>
        <v>0</v>
      </c>
      <c r="BL257" s="17" t="s">
        <v>103</v>
      </c>
      <c r="BM257" s="17" t="s">
        <v>972</v>
      </c>
    </row>
    <row r="258" spans="2:65" s="12" customFormat="1" ht="11.25">
      <c r="B258" s="159"/>
      <c r="D258" s="160" t="s">
        <v>207</v>
      </c>
      <c r="E258" s="161" t="s">
        <v>1</v>
      </c>
      <c r="F258" s="162" t="s">
        <v>1390</v>
      </c>
      <c r="H258" s="163">
        <v>38</v>
      </c>
      <c r="I258" s="164"/>
      <c r="L258" s="159"/>
      <c r="M258" s="165"/>
      <c r="N258" s="166"/>
      <c r="O258" s="166"/>
      <c r="P258" s="166"/>
      <c r="Q258" s="166"/>
      <c r="R258" s="166"/>
      <c r="S258" s="166"/>
      <c r="T258" s="167"/>
      <c r="AT258" s="161" t="s">
        <v>207</v>
      </c>
      <c r="AU258" s="161" t="s">
        <v>99</v>
      </c>
      <c r="AV258" s="12" t="s">
        <v>84</v>
      </c>
      <c r="AW258" s="12" t="s">
        <v>36</v>
      </c>
      <c r="AX258" s="12" t="s">
        <v>82</v>
      </c>
      <c r="AY258" s="161" t="s">
        <v>198</v>
      </c>
    </row>
    <row r="259" spans="2:65" s="1" customFormat="1" ht="16.5" customHeight="1">
      <c r="B259" s="146"/>
      <c r="C259" s="147" t="s">
        <v>470</v>
      </c>
      <c r="D259" s="147" t="s">
        <v>202</v>
      </c>
      <c r="E259" s="148" t="s">
        <v>974</v>
      </c>
      <c r="F259" s="149" t="s">
        <v>975</v>
      </c>
      <c r="G259" s="150" t="s">
        <v>242</v>
      </c>
      <c r="H259" s="151">
        <v>174</v>
      </c>
      <c r="I259" s="152"/>
      <c r="J259" s="153">
        <f>ROUND(I259*H259,2)</f>
        <v>0</v>
      </c>
      <c r="K259" s="149" t="s">
        <v>211</v>
      </c>
      <c r="L259" s="31"/>
      <c r="M259" s="154" t="s">
        <v>1</v>
      </c>
      <c r="N259" s="155" t="s">
        <v>46</v>
      </c>
      <c r="O259" s="50"/>
      <c r="P259" s="156">
        <f>O259*H259</f>
        <v>0</v>
      </c>
      <c r="Q259" s="156">
        <v>0.27799000000000001</v>
      </c>
      <c r="R259" s="156">
        <f>Q259*H259</f>
        <v>48.370260000000002</v>
      </c>
      <c r="S259" s="156">
        <v>0</v>
      </c>
      <c r="T259" s="157">
        <f>S259*H259</f>
        <v>0</v>
      </c>
      <c r="AR259" s="17" t="s">
        <v>103</v>
      </c>
      <c r="AT259" s="17" t="s">
        <v>202</v>
      </c>
      <c r="AU259" s="17" t="s">
        <v>99</v>
      </c>
      <c r="AY259" s="17" t="s">
        <v>198</v>
      </c>
      <c r="BE259" s="158">
        <f>IF(N259="základní",J259,0)</f>
        <v>0</v>
      </c>
      <c r="BF259" s="158">
        <f>IF(N259="snížená",J259,0)</f>
        <v>0</v>
      </c>
      <c r="BG259" s="158">
        <f>IF(N259="zákl. přenesená",J259,0)</f>
        <v>0</v>
      </c>
      <c r="BH259" s="158">
        <f>IF(N259="sníž. přenesená",J259,0)</f>
        <v>0</v>
      </c>
      <c r="BI259" s="158">
        <f>IF(N259="nulová",J259,0)</f>
        <v>0</v>
      </c>
      <c r="BJ259" s="17" t="s">
        <v>82</v>
      </c>
      <c r="BK259" s="158">
        <f>ROUND(I259*H259,2)</f>
        <v>0</v>
      </c>
      <c r="BL259" s="17" t="s">
        <v>103</v>
      </c>
      <c r="BM259" s="17" t="s">
        <v>976</v>
      </c>
    </row>
    <row r="260" spans="2:65" s="12" customFormat="1" ht="11.25">
      <c r="B260" s="159"/>
      <c r="D260" s="160" t="s">
        <v>207</v>
      </c>
      <c r="E260" s="161" t="s">
        <v>1</v>
      </c>
      <c r="F260" s="162" t="s">
        <v>1391</v>
      </c>
      <c r="H260" s="163">
        <v>174</v>
      </c>
      <c r="I260" s="164"/>
      <c r="L260" s="159"/>
      <c r="M260" s="165"/>
      <c r="N260" s="166"/>
      <c r="O260" s="166"/>
      <c r="P260" s="166"/>
      <c r="Q260" s="166"/>
      <c r="R260" s="166"/>
      <c r="S260" s="166"/>
      <c r="T260" s="167"/>
      <c r="AT260" s="161" t="s">
        <v>207</v>
      </c>
      <c r="AU260" s="161" t="s">
        <v>99</v>
      </c>
      <c r="AV260" s="12" t="s">
        <v>84</v>
      </c>
      <c r="AW260" s="12" t="s">
        <v>36</v>
      </c>
      <c r="AX260" s="12" t="s">
        <v>82</v>
      </c>
      <c r="AY260" s="161" t="s">
        <v>198</v>
      </c>
    </row>
    <row r="261" spans="2:65" s="11" customFormat="1" ht="22.9" customHeight="1">
      <c r="B261" s="133"/>
      <c r="D261" s="134" t="s">
        <v>74</v>
      </c>
      <c r="E261" s="144" t="s">
        <v>250</v>
      </c>
      <c r="F261" s="144" t="s">
        <v>480</v>
      </c>
      <c r="I261" s="136"/>
      <c r="J261" s="145">
        <f>BK261</f>
        <v>0</v>
      </c>
      <c r="L261" s="133"/>
      <c r="M261" s="138"/>
      <c r="N261" s="139"/>
      <c r="O261" s="139"/>
      <c r="P261" s="140">
        <f>P262+P264+P285+P294+P319</f>
        <v>0</v>
      </c>
      <c r="Q261" s="139"/>
      <c r="R261" s="140">
        <f>R262+R264+R285+R294+R319</f>
        <v>701.82987023499993</v>
      </c>
      <c r="S261" s="139"/>
      <c r="T261" s="141">
        <f>T262+T264+T285+T294+T319</f>
        <v>0</v>
      </c>
      <c r="AR261" s="134" t="s">
        <v>82</v>
      </c>
      <c r="AT261" s="142" t="s">
        <v>74</v>
      </c>
      <c r="AU261" s="142" t="s">
        <v>82</v>
      </c>
      <c r="AY261" s="134" t="s">
        <v>198</v>
      </c>
      <c r="BK261" s="143">
        <f>BK262+BK264+BK285+BK294+BK319</f>
        <v>0</v>
      </c>
    </row>
    <row r="262" spans="2:65" s="11" customFormat="1" ht="20.85" customHeight="1">
      <c r="B262" s="133"/>
      <c r="D262" s="134" t="s">
        <v>74</v>
      </c>
      <c r="E262" s="144" t="s">
        <v>481</v>
      </c>
      <c r="F262" s="144" t="s">
        <v>482</v>
      </c>
      <c r="I262" s="136"/>
      <c r="J262" s="145">
        <f>BK262</f>
        <v>0</v>
      </c>
      <c r="L262" s="133"/>
      <c r="M262" s="138"/>
      <c r="N262" s="139"/>
      <c r="O262" s="139"/>
      <c r="P262" s="140">
        <f>P263</f>
        <v>0</v>
      </c>
      <c r="Q262" s="139"/>
      <c r="R262" s="140">
        <f>R263</f>
        <v>2.6379199999999998</v>
      </c>
      <c r="S262" s="139"/>
      <c r="T262" s="141">
        <f>T263</f>
        <v>0</v>
      </c>
      <c r="AR262" s="134" t="s">
        <v>82</v>
      </c>
      <c r="AT262" s="142" t="s">
        <v>74</v>
      </c>
      <c r="AU262" s="142" t="s">
        <v>84</v>
      </c>
      <c r="AY262" s="134" t="s">
        <v>198</v>
      </c>
      <c r="BK262" s="143">
        <f>BK263</f>
        <v>0</v>
      </c>
    </row>
    <row r="263" spans="2:65" s="1" customFormat="1" ht="16.5" customHeight="1">
      <c r="B263" s="146"/>
      <c r="C263" s="147" t="s">
        <v>475</v>
      </c>
      <c r="D263" s="147" t="s">
        <v>202</v>
      </c>
      <c r="E263" s="148" t="s">
        <v>978</v>
      </c>
      <c r="F263" s="149" t="s">
        <v>979</v>
      </c>
      <c r="G263" s="150" t="s">
        <v>486</v>
      </c>
      <c r="H263" s="151">
        <v>8</v>
      </c>
      <c r="I263" s="152"/>
      <c r="J263" s="153">
        <f>ROUND(I263*H263,2)</f>
        <v>0</v>
      </c>
      <c r="K263" s="149" t="s">
        <v>211</v>
      </c>
      <c r="L263" s="31"/>
      <c r="M263" s="154" t="s">
        <v>1</v>
      </c>
      <c r="N263" s="155" t="s">
        <v>46</v>
      </c>
      <c r="O263" s="50"/>
      <c r="P263" s="156">
        <f>O263*H263</f>
        <v>0</v>
      </c>
      <c r="Q263" s="156">
        <v>0.32973999999999998</v>
      </c>
      <c r="R263" s="156">
        <f>Q263*H263</f>
        <v>2.6379199999999998</v>
      </c>
      <c r="S263" s="156">
        <v>0</v>
      </c>
      <c r="T263" s="157">
        <f>S263*H263</f>
        <v>0</v>
      </c>
      <c r="AR263" s="17" t="s">
        <v>103</v>
      </c>
      <c r="AT263" s="17" t="s">
        <v>202</v>
      </c>
      <c r="AU263" s="17" t="s">
        <v>99</v>
      </c>
      <c r="AY263" s="17" t="s">
        <v>198</v>
      </c>
      <c r="BE263" s="158">
        <f>IF(N263="základní",J263,0)</f>
        <v>0</v>
      </c>
      <c r="BF263" s="158">
        <f>IF(N263="snížená",J263,0)</f>
        <v>0</v>
      </c>
      <c r="BG263" s="158">
        <f>IF(N263="zákl. přenesená",J263,0)</f>
        <v>0</v>
      </c>
      <c r="BH263" s="158">
        <f>IF(N263="sníž. přenesená",J263,0)</f>
        <v>0</v>
      </c>
      <c r="BI263" s="158">
        <f>IF(N263="nulová",J263,0)</f>
        <v>0</v>
      </c>
      <c r="BJ263" s="17" t="s">
        <v>82</v>
      </c>
      <c r="BK263" s="158">
        <f>ROUND(I263*H263,2)</f>
        <v>0</v>
      </c>
      <c r="BL263" s="17" t="s">
        <v>103</v>
      </c>
      <c r="BM263" s="17" t="s">
        <v>1392</v>
      </c>
    </row>
    <row r="264" spans="2:65" s="11" customFormat="1" ht="20.85" customHeight="1">
      <c r="B264" s="133"/>
      <c r="D264" s="134" t="s">
        <v>74</v>
      </c>
      <c r="E264" s="144" t="s">
        <v>488</v>
      </c>
      <c r="F264" s="144" t="s">
        <v>489</v>
      </c>
      <c r="I264" s="136"/>
      <c r="J264" s="145">
        <f>BK264</f>
        <v>0</v>
      </c>
      <c r="L264" s="133"/>
      <c r="M264" s="138"/>
      <c r="N264" s="139"/>
      <c r="O264" s="139"/>
      <c r="P264" s="140">
        <f>SUM(P265:P284)</f>
        <v>0</v>
      </c>
      <c r="Q264" s="139"/>
      <c r="R264" s="140">
        <f>SUM(R265:R284)</f>
        <v>53.399276500000006</v>
      </c>
      <c r="S264" s="139"/>
      <c r="T264" s="141">
        <f>SUM(T265:T284)</f>
        <v>0</v>
      </c>
      <c r="AR264" s="134" t="s">
        <v>82</v>
      </c>
      <c r="AT264" s="142" t="s">
        <v>74</v>
      </c>
      <c r="AU264" s="142" t="s">
        <v>84</v>
      </c>
      <c r="AY264" s="134" t="s">
        <v>198</v>
      </c>
      <c r="BK264" s="143">
        <f>SUM(BK265:BK284)</f>
        <v>0</v>
      </c>
    </row>
    <row r="265" spans="2:65" s="1" customFormat="1" ht="16.5" customHeight="1">
      <c r="B265" s="146"/>
      <c r="C265" s="147" t="s">
        <v>483</v>
      </c>
      <c r="D265" s="147" t="s">
        <v>202</v>
      </c>
      <c r="E265" s="148" t="s">
        <v>491</v>
      </c>
      <c r="F265" s="149" t="s">
        <v>492</v>
      </c>
      <c r="G265" s="150" t="s">
        <v>205</v>
      </c>
      <c r="H265" s="151">
        <v>21.45</v>
      </c>
      <c r="I265" s="152"/>
      <c r="J265" s="153">
        <f>ROUND(I265*H265,2)</f>
        <v>0</v>
      </c>
      <c r="K265" s="149" t="s">
        <v>211</v>
      </c>
      <c r="L265" s="31"/>
      <c r="M265" s="154" t="s">
        <v>1</v>
      </c>
      <c r="N265" s="155" t="s">
        <v>46</v>
      </c>
      <c r="O265" s="50"/>
      <c r="P265" s="156">
        <f>O265*H265</f>
        <v>0</v>
      </c>
      <c r="Q265" s="156">
        <v>1.8907700000000001</v>
      </c>
      <c r="R265" s="156">
        <f>Q265*H265</f>
        <v>40.557016500000003</v>
      </c>
      <c r="S265" s="156">
        <v>0</v>
      </c>
      <c r="T265" s="157">
        <f>S265*H265</f>
        <v>0</v>
      </c>
      <c r="AR265" s="17" t="s">
        <v>103</v>
      </c>
      <c r="AT265" s="17" t="s">
        <v>202</v>
      </c>
      <c r="AU265" s="17" t="s">
        <v>99</v>
      </c>
      <c r="AY265" s="17" t="s">
        <v>198</v>
      </c>
      <c r="BE265" s="158">
        <f>IF(N265="základní",J265,0)</f>
        <v>0</v>
      </c>
      <c r="BF265" s="158">
        <f>IF(N265="snížená",J265,0)</f>
        <v>0</v>
      </c>
      <c r="BG265" s="158">
        <f>IF(N265="zákl. přenesená",J265,0)</f>
        <v>0</v>
      </c>
      <c r="BH265" s="158">
        <f>IF(N265="sníž. přenesená",J265,0)</f>
        <v>0</v>
      </c>
      <c r="BI265" s="158">
        <f>IF(N265="nulová",J265,0)</f>
        <v>0</v>
      </c>
      <c r="BJ265" s="17" t="s">
        <v>82</v>
      </c>
      <c r="BK265" s="158">
        <f>ROUND(I265*H265,2)</f>
        <v>0</v>
      </c>
      <c r="BL265" s="17" t="s">
        <v>103</v>
      </c>
      <c r="BM265" s="17" t="s">
        <v>493</v>
      </c>
    </row>
    <row r="266" spans="2:65" s="12" customFormat="1" ht="11.25">
      <c r="B266" s="159"/>
      <c r="D266" s="160" t="s">
        <v>207</v>
      </c>
      <c r="E266" s="161" t="s">
        <v>1</v>
      </c>
      <c r="F266" s="162" t="s">
        <v>1393</v>
      </c>
      <c r="H266" s="163">
        <v>21.45</v>
      </c>
      <c r="I266" s="164"/>
      <c r="L266" s="159"/>
      <c r="M266" s="165"/>
      <c r="N266" s="166"/>
      <c r="O266" s="166"/>
      <c r="P266" s="166"/>
      <c r="Q266" s="166"/>
      <c r="R266" s="166"/>
      <c r="S266" s="166"/>
      <c r="T266" s="167"/>
      <c r="AT266" s="161" t="s">
        <v>207</v>
      </c>
      <c r="AU266" s="161" t="s">
        <v>99</v>
      </c>
      <c r="AV266" s="12" t="s">
        <v>84</v>
      </c>
      <c r="AW266" s="12" t="s">
        <v>36</v>
      </c>
      <c r="AX266" s="12" t="s">
        <v>82</v>
      </c>
      <c r="AY266" s="161" t="s">
        <v>198</v>
      </c>
    </row>
    <row r="267" spans="2:65" s="1" customFormat="1" ht="16.5" customHeight="1">
      <c r="B267" s="146"/>
      <c r="C267" s="147" t="s">
        <v>490</v>
      </c>
      <c r="D267" s="147" t="s">
        <v>202</v>
      </c>
      <c r="E267" s="148" t="s">
        <v>497</v>
      </c>
      <c r="F267" s="149" t="s">
        <v>498</v>
      </c>
      <c r="G267" s="150" t="s">
        <v>499</v>
      </c>
      <c r="H267" s="151">
        <v>71.5</v>
      </c>
      <c r="I267" s="152"/>
      <c r="J267" s="153">
        <f>ROUND(I267*H267,2)</f>
        <v>0</v>
      </c>
      <c r="K267" s="149" t="s">
        <v>211</v>
      </c>
      <c r="L267" s="31"/>
      <c r="M267" s="154" t="s">
        <v>1</v>
      </c>
      <c r="N267" s="155" t="s">
        <v>46</v>
      </c>
      <c r="O267" s="50"/>
      <c r="P267" s="156">
        <f>O267*H267</f>
        <v>0</v>
      </c>
      <c r="Q267" s="156">
        <v>1.0000000000000001E-5</v>
      </c>
      <c r="R267" s="156">
        <f>Q267*H267</f>
        <v>7.1500000000000003E-4</v>
      </c>
      <c r="S267" s="156">
        <v>0</v>
      </c>
      <c r="T267" s="157">
        <f>S267*H267</f>
        <v>0</v>
      </c>
      <c r="AR267" s="17" t="s">
        <v>103</v>
      </c>
      <c r="AT267" s="17" t="s">
        <v>202</v>
      </c>
      <c r="AU267" s="17" t="s">
        <v>99</v>
      </c>
      <c r="AY267" s="17" t="s">
        <v>198</v>
      </c>
      <c r="BE267" s="158">
        <f>IF(N267="základní",J267,0)</f>
        <v>0</v>
      </c>
      <c r="BF267" s="158">
        <f>IF(N267="snížená",J267,0)</f>
        <v>0</v>
      </c>
      <c r="BG267" s="158">
        <f>IF(N267="zákl. přenesená",J267,0)</f>
        <v>0</v>
      </c>
      <c r="BH267" s="158">
        <f>IF(N267="sníž. přenesená",J267,0)</f>
        <v>0</v>
      </c>
      <c r="BI267" s="158">
        <f>IF(N267="nulová",J267,0)</f>
        <v>0</v>
      </c>
      <c r="BJ267" s="17" t="s">
        <v>82</v>
      </c>
      <c r="BK267" s="158">
        <f>ROUND(I267*H267,2)</f>
        <v>0</v>
      </c>
      <c r="BL267" s="17" t="s">
        <v>103</v>
      </c>
      <c r="BM267" s="17" t="s">
        <v>500</v>
      </c>
    </row>
    <row r="268" spans="2:65" s="12" customFormat="1" ht="11.25">
      <c r="B268" s="159"/>
      <c r="D268" s="160" t="s">
        <v>207</v>
      </c>
      <c r="E268" s="161" t="s">
        <v>1</v>
      </c>
      <c r="F268" s="162" t="s">
        <v>1394</v>
      </c>
      <c r="H268" s="163">
        <v>71.5</v>
      </c>
      <c r="I268" s="164"/>
      <c r="L268" s="159"/>
      <c r="M268" s="165"/>
      <c r="N268" s="166"/>
      <c r="O268" s="166"/>
      <c r="P268" s="166"/>
      <c r="Q268" s="166"/>
      <c r="R268" s="166"/>
      <c r="S268" s="166"/>
      <c r="T268" s="167"/>
      <c r="AT268" s="161" t="s">
        <v>207</v>
      </c>
      <c r="AU268" s="161" t="s">
        <v>99</v>
      </c>
      <c r="AV268" s="12" t="s">
        <v>84</v>
      </c>
      <c r="AW268" s="12" t="s">
        <v>36</v>
      </c>
      <c r="AX268" s="12" t="s">
        <v>82</v>
      </c>
      <c r="AY268" s="161" t="s">
        <v>198</v>
      </c>
    </row>
    <row r="269" spans="2:65" s="1" customFormat="1" ht="16.5" customHeight="1">
      <c r="B269" s="146"/>
      <c r="C269" s="191" t="s">
        <v>496</v>
      </c>
      <c r="D269" s="191" t="s">
        <v>329</v>
      </c>
      <c r="E269" s="192" t="s">
        <v>503</v>
      </c>
      <c r="F269" s="193" t="s">
        <v>504</v>
      </c>
      <c r="G269" s="194" t="s">
        <v>499</v>
      </c>
      <c r="H269" s="195">
        <v>75.075000000000003</v>
      </c>
      <c r="I269" s="196"/>
      <c r="J269" s="197">
        <f>ROUND(I269*H269,2)</f>
        <v>0</v>
      </c>
      <c r="K269" s="193" t="s">
        <v>211</v>
      </c>
      <c r="L269" s="198"/>
      <c r="M269" s="199" t="s">
        <v>1</v>
      </c>
      <c r="N269" s="200" t="s">
        <v>46</v>
      </c>
      <c r="O269" s="50"/>
      <c r="P269" s="156">
        <f>O269*H269</f>
        <v>0</v>
      </c>
      <c r="Q269" s="156">
        <v>4.5999999999999999E-3</v>
      </c>
      <c r="R269" s="156">
        <f>Q269*H269</f>
        <v>0.34534500000000001</v>
      </c>
      <c r="S269" s="156">
        <v>0</v>
      </c>
      <c r="T269" s="157">
        <f>S269*H269</f>
        <v>0</v>
      </c>
      <c r="AR269" s="17" t="s">
        <v>250</v>
      </c>
      <c r="AT269" s="17" t="s">
        <v>329</v>
      </c>
      <c r="AU269" s="17" t="s">
        <v>99</v>
      </c>
      <c r="AY269" s="17" t="s">
        <v>198</v>
      </c>
      <c r="BE269" s="158">
        <f>IF(N269="základní",J269,0)</f>
        <v>0</v>
      </c>
      <c r="BF269" s="158">
        <f>IF(N269="snížená",J269,0)</f>
        <v>0</v>
      </c>
      <c r="BG269" s="158">
        <f>IF(N269="zákl. přenesená",J269,0)</f>
        <v>0</v>
      </c>
      <c r="BH269" s="158">
        <f>IF(N269="sníž. přenesená",J269,0)</f>
        <v>0</v>
      </c>
      <c r="BI269" s="158">
        <f>IF(N269="nulová",J269,0)</f>
        <v>0</v>
      </c>
      <c r="BJ269" s="17" t="s">
        <v>82</v>
      </c>
      <c r="BK269" s="158">
        <f>ROUND(I269*H269,2)</f>
        <v>0</v>
      </c>
      <c r="BL269" s="17" t="s">
        <v>103</v>
      </c>
      <c r="BM269" s="17" t="s">
        <v>505</v>
      </c>
    </row>
    <row r="270" spans="2:65" s="12" customFormat="1" ht="11.25">
      <c r="B270" s="159"/>
      <c r="D270" s="160" t="s">
        <v>207</v>
      </c>
      <c r="E270" s="161" t="s">
        <v>1</v>
      </c>
      <c r="F270" s="162" t="s">
        <v>1394</v>
      </c>
      <c r="H270" s="163">
        <v>71.5</v>
      </c>
      <c r="I270" s="164"/>
      <c r="L270" s="159"/>
      <c r="M270" s="165"/>
      <c r="N270" s="166"/>
      <c r="O270" s="166"/>
      <c r="P270" s="166"/>
      <c r="Q270" s="166"/>
      <c r="R270" s="166"/>
      <c r="S270" s="166"/>
      <c r="T270" s="167"/>
      <c r="AT270" s="161" t="s">
        <v>207</v>
      </c>
      <c r="AU270" s="161" t="s">
        <v>99</v>
      </c>
      <c r="AV270" s="12" t="s">
        <v>84</v>
      </c>
      <c r="AW270" s="12" t="s">
        <v>36</v>
      </c>
      <c r="AX270" s="12" t="s">
        <v>75</v>
      </c>
      <c r="AY270" s="161" t="s">
        <v>198</v>
      </c>
    </row>
    <row r="271" spans="2:65" s="12" customFormat="1" ht="11.25">
      <c r="B271" s="159"/>
      <c r="D271" s="160" t="s">
        <v>207</v>
      </c>
      <c r="E271" s="161" t="s">
        <v>1</v>
      </c>
      <c r="F271" s="162" t="s">
        <v>1395</v>
      </c>
      <c r="H271" s="163">
        <v>3.5750000000000002</v>
      </c>
      <c r="I271" s="164"/>
      <c r="L271" s="159"/>
      <c r="M271" s="165"/>
      <c r="N271" s="166"/>
      <c r="O271" s="166"/>
      <c r="P271" s="166"/>
      <c r="Q271" s="166"/>
      <c r="R271" s="166"/>
      <c r="S271" s="166"/>
      <c r="T271" s="167"/>
      <c r="AT271" s="161" t="s">
        <v>207</v>
      </c>
      <c r="AU271" s="161" t="s">
        <v>99</v>
      </c>
      <c r="AV271" s="12" t="s">
        <v>84</v>
      </c>
      <c r="AW271" s="12" t="s">
        <v>36</v>
      </c>
      <c r="AX271" s="12" t="s">
        <v>75</v>
      </c>
      <c r="AY271" s="161" t="s">
        <v>198</v>
      </c>
    </row>
    <row r="272" spans="2:65" s="14" customFormat="1" ht="11.25">
      <c r="B272" s="175"/>
      <c r="D272" s="160" t="s">
        <v>207</v>
      </c>
      <c r="E272" s="176" t="s">
        <v>1</v>
      </c>
      <c r="F272" s="177" t="s">
        <v>227</v>
      </c>
      <c r="H272" s="178">
        <v>75.075000000000003</v>
      </c>
      <c r="I272" s="179"/>
      <c r="L272" s="175"/>
      <c r="M272" s="180"/>
      <c r="N272" s="181"/>
      <c r="O272" s="181"/>
      <c r="P272" s="181"/>
      <c r="Q272" s="181"/>
      <c r="R272" s="181"/>
      <c r="S272" s="181"/>
      <c r="T272" s="182"/>
      <c r="AT272" s="176" t="s">
        <v>207</v>
      </c>
      <c r="AU272" s="176" t="s">
        <v>99</v>
      </c>
      <c r="AV272" s="14" t="s">
        <v>103</v>
      </c>
      <c r="AW272" s="14" t="s">
        <v>36</v>
      </c>
      <c r="AX272" s="14" t="s">
        <v>82</v>
      </c>
      <c r="AY272" s="176" t="s">
        <v>198</v>
      </c>
    </row>
    <row r="273" spans="2:65" s="1" customFormat="1" ht="16.5" customHeight="1">
      <c r="B273" s="146"/>
      <c r="C273" s="147" t="s">
        <v>502</v>
      </c>
      <c r="D273" s="147" t="s">
        <v>202</v>
      </c>
      <c r="E273" s="148" t="s">
        <v>508</v>
      </c>
      <c r="F273" s="149" t="s">
        <v>509</v>
      </c>
      <c r="G273" s="150" t="s">
        <v>486</v>
      </c>
      <c r="H273" s="151">
        <v>20</v>
      </c>
      <c r="I273" s="152"/>
      <c r="J273" s="153">
        <f>ROUND(I273*H273,2)</f>
        <v>0</v>
      </c>
      <c r="K273" s="149" t="s">
        <v>211</v>
      </c>
      <c r="L273" s="31"/>
      <c r="M273" s="154" t="s">
        <v>1</v>
      </c>
      <c r="N273" s="155" t="s">
        <v>46</v>
      </c>
      <c r="O273" s="50"/>
      <c r="P273" s="156">
        <f>O273*H273</f>
        <v>0</v>
      </c>
      <c r="Q273" s="156">
        <v>1.0000000000000001E-5</v>
      </c>
      <c r="R273" s="156">
        <f>Q273*H273</f>
        <v>2.0000000000000001E-4</v>
      </c>
      <c r="S273" s="156">
        <v>0</v>
      </c>
      <c r="T273" s="157">
        <f>S273*H273</f>
        <v>0</v>
      </c>
      <c r="AR273" s="17" t="s">
        <v>103</v>
      </c>
      <c r="AT273" s="17" t="s">
        <v>202</v>
      </c>
      <c r="AU273" s="17" t="s">
        <v>99</v>
      </c>
      <c r="AY273" s="17" t="s">
        <v>198</v>
      </c>
      <c r="BE273" s="158">
        <f>IF(N273="základní",J273,0)</f>
        <v>0</v>
      </c>
      <c r="BF273" s="158">
        <f>IF(N273="snížená",J273,0)</f>
        <v>0</v>
      </c>
      <c r="BG273" s="158">
        <f>IF(N273="zákl. přenesená",J273,0)</f>
        <v>0</v>
      </c>
      <c r="BH273" s="158">
        <f>IF(N273="sníž. přenesená",J273,0)</f>
        <v>0</v>
      </c>
      <c r="BI273" s="158">
        <f>IF(N273="nulová",J273,0)</f>
        <v>0</v>
      </c>
      <c r="BJ273" s="17" t="s">
        <v>82</v>
      </c>
      <c r="BK273" s="158">
        <f>ROUND(I273*H273,2)</f>
        <v>0</v>
      </c>
      <c r="BL273" s="17" t="s">
        <v>103</v>
      </c>
      <c r="BM273" s="17" t="s">
        <v>510</v>
      </c>
    </row>
    <row r="274" spans="2:65" s="12" customFormat="1" ht="11.25">
      <c r="B274" s="159"/>
      <c r="D274" s="160" t="s">
        <v>207</v>
      </c>
      <c r="E274" s="161" t="s">
        <v>1</v>
      </c>
      <c r="F274" s="162" t="s">
        <v>1396</v>
      </c>
      <c r="H274" s="163">
        <v>20</v>
      </c>
      <c r="I274" s="164"/>
      <c r="L274" s="159"/>
      <c r="M274" s="165"/>
      <c r="N274" s="166"/>
      <c r="O274" s="166"/>
      <c r="P274" s="166"/>
      <c r="Q274" s="166"/>
      <c r="R274" s="166"/>
      <c r="S274" s="166"/>
      <c r="T274" s="167"/>
      <c r="AT274" s="161" t="s">
        <v>207</v>
      </c>
      <c r="AU274" s="161" t="s">
        <v>99</v>
      </c>
      <c r="AV274" s="12" t="s">
        <v>84</v>
      </c>
      <c r="AW274" s="12" t="s">
        <v>36</v>
      </c>
      <c r="AX274" s="12" t="s">
        <v>82</v>
      </c>
      <c r="AY274" s="161" t="s">
        <v>198</v>
      </c>
    </row>
    <row r="275" spans="2:65" s="1" customFormat="1" ht="16.5" customHeight="1">
      <c r="B275" s="146"/>
      <c r="C275" s="191" t="s">
        <v>507</v>
      </c>
      <c r="D275" s="191" t="s">
        <v>329</v>
      </c>
      <c r="E275" s="192" t="s">
        <v>513</v>
      </c>
      <c r="F275" s="193" t="s">
        <v>514</v>
      </c>
      <c r="G275" s="194" t="s">
        <v>486</v>
      </c>
      <c r="H275" s="195">
        <v>20</v>
      </c>
      <c r="I275" s="196"/>
      <c r="J275" s="197">
        <f>ROUND(I275*H275,2)</f>
        <v>0</v>
      </c>
      <c r="K275" s="193" t="s">
        <v>211</v>
      </c>
      <c r="L275" s="198"/>
      <c r="M275" s="199" t="s">
        <v>1</v>
      </c>
      <c r="N275" s="200" t="s">
        <v>46</v>
      </c>
      <c r="O275" s="50"/>
      <c r="P275" s="156">
        <f>O275*H275</f>
        <v>0</v>
      </c>
      <c r="Q275" s="156">
        <v>1.1999999999999999E-3</v>
      </c>
      <c r="R275" s="156">
        <f>Q275*H275</f>
        <v>2.3999999999999997E-2</v>
      </c>
      <c r="S275" s="156">
        <v>0</v>
      </c>
      <c r="T275" s="157">
        <f>S275*H275</f>
        <v>0</v>
      </c>
      <c r="AR275" s="17" t="s">
        <v>250</v>
      </c>
      <c r="AT275" s="17" t="s">
        <v>329</v>
      </c>
      <c r="AU275" s="17" t="s">
        <v>99</v>
      </c>
      <c r="AY275" s="17" t="s">
        <v>198</v>
      </c>
      <c r="BE275" s="158">
        <f>IF(N275="základní",J275,0)</f>
        <v>0</v>
      </c>
      <c r="BF275" s="158">
        <f>IF(N275="snížená",J275,0)</f>
        <v>0</v>
      </c>
      <c r="BG275" s="158">
        <f>IF(N275="zákl. přenesená",J275,0)</f>
        <v>0</v>
      </c>
      <c r="BH275" s="158">
        <f>IF(N275="sníž. přenesená",J275,0)</f>
        <v>0</v>
      </c>
      <c r="BI275" s="158">
        <f>IF(N275="nulová",J275,0)</f>
        <v>0</v>
      </c>
      <c r="BJ275" s="17" t="s">
        <v>82</v>
      </c>
      <c r="BK275" s="158">
        <f>ROUND(I275*H275,2)</f>
        <v>0</v>
      </c>
      <c r="BL275" s="17" t="s">
        <v>103</v>
      </c>
      <c r="BM275" s="17" t="s">
        <v>515</v>
      </c>
    </row>
    <row r="276" spans="2:65" s="1" customFormat="1" ht="16.5" customHeight="1">
      <c r="B276" s="146"/>
      <c r="C276" s="147" t="s">
        <v>512</v>
      </c>
      <c r="D276" s="147" t="s">
        <v>202</v>
      </c>
      <c r="E276" s="148" t="s">
        <v>1005</v>
      </c>
      <c r="F276" s="149" t="s">
        <v>1006</v>
      </c>
      <c r="G276" s="150" t="s">
        <v>486</v>
      </c>
      <c r="H276" s="151">
        <v>4</v>
      </c>
      <c r="I276" s="152"/>
      <c r="J276" s="153">
        <f>ROUND(I276*H276,2)</f>
        <v>0</v>
      </c>
      <c r="K276" s="149" t="s">
        <v>1</v>
      </c>
      <c r="L276" s="31"/>
      <c r="M276" s="154" t="s">
        <v>1</v>
      </c>
      <c r="N276" s="155" t="s">
        <v>46</v>
      </c>
      <c r="O276" s="50"/>
      <c r="P276" s="156">
        <f>O276*H276</f>
        <v>0</v>
      </c>
      <c r="Q276" s="156">
        <v>0.27939999999999998</v>
      </c>
      <c r="R276" s="156">
        <f>Q276*H276</f>
        <v>1.1175999999999999</v>
      </c>
      <c r="S276" s="156">
        <v>0</v>
      </c>
      <c r="T276" s="157">
        <f>S276*H276</f>
        <v>0</v>
      </c>
      <c r="AR276" s="17" t="s">
        <v>103</v>
      </c>
      <c r="AT276" s="17" t="s">
        <v>202</v>
      </c>
      <c r="AU276" s="17" t="s">
        <v>99</v>
      </c>
      <c r="AY276" s="17" t="s">
        <v>198</v>
      </c>
      <c r="BE276" s="158">
        <f>IF(N276="základní",J276,0)</f>
        <v>0</v>
      </c>
      <c r="BF276" s="158">
        <f>IF(N276="snížená",J276,0)</f>
        <v>0</v>
      </c>
      <c r="BG276" s="158">
        <f>IF(N276="zákl. přenesená",J276,0)</f>
        <v>0</v>
      </c>
      <c r="BH276" s="158">
        <f>IF(N276="sníž. přenesená",J276,0)</f>
        <v>0</v>
      </c>
      <c r="BI276" s="158">
        <f>IF(N276="nulová",J276,0)</f>
        <v>0</v>
      </c>
      <c r="BJ276" s="17" t="s">
        <v>82</v>
      </c>
      <c r="BK276" s="158">
        <f>ROUND(I276*H276,2)</f>
        <v>0</v>
      </c>
      <c r="BL276" s="17" t="s">
        <v>103</v>
      </c>
      <c r="BM276" s="17" t="s">
        <v>1007</v>
      </c>
    </row>
    <row r="277" spans="2:65" s="12" customFormat="1" ht="11.25">
      <c r="B277" s="159"/>
      <c r="D277" s="160" t="s">
        <v>207</v>
      </c>
      <c r="E277" s="161" t="s">
        <v>1</v>
      </c>
      <c r="F277" s="162" t="s">
        <v>1397</v>
      </c>
      <c r="H277" s="163">
        <v>4</v>
      </c>
      <c r="I277" s="164"/>
      <c r="L277" s="159"/>
      <c r="M277" s="165"/>
      <c r="N277" s="166"/>
      <c r="O277" s="166"/>
      <c r="P277" s="166"/>
      <c r="Q277" s="166"/>
      <c r="R277" s="166"/>
      <c r="S277" s="166"/>
      <c r="T277" s="167"/>
      <c r="AT277" s="161" t="s">
        <v>207</v>
      </c>
      <c r="AU277" s="161" t="s">
        <v>99</v>
      </c>
      <c r="AV277" s="12" t="s">
        <v>84</v>
      </c>
      <c r="AW277" s="12" t="s">
        <v>36</v>
      </c>
      <c r="AX277" s="12" t="s">
        <v>82</v>
      </c>
      <c r="AY277" s="161" t="s">
        <v>198</v>
      </c>
    </row>
    <row r="278" spans="2:65" s="1" customFormat="1" ht="16.5" customHeight="1">
      <c r="B278" s="146"/>
      <c r="C278" s="191" t="s">
        <v>516</v>
      </c>
      <c r="D278" s="191" t="s">
        <v>329</v>
      </c>
      <c r="E278" s="192" t="s">
        <v>1009</v>
      </c>
      <c r="F278" s="193" t="s">
        <v>1010</v>
      </c>
      <c r="G278" s="194" t="s">
        <v>486</v>
      </c>
      <c r="H278" s="195">
        <v>4</v>
      </c>
      <c r="I278" s="196"/>
      <c r="J278" s="197">
        <f>ROUND(I278*H278,2)</f>
        <v>0</v>
      </c>
      <c r="K278" s="193" t="s">
        <v>1</v>
      </c>
      <c r="L278" s="198"/>
      <c r="M278" s="199" t="s">
        <v>1</v>
      </c>
      <c r="N278" s="200" t="s">
        <v>46</v>
      </c>
      <c r="O278" s="50"/>
      <c r="P278" s="156">
        <f>O278*H278</f>
        <v>0</v>
      </c>
      <c r="Q278" s="156">
        <v>1.3299999999999999E-2</v>
      </c>
      <c r="R278" s="156">
        <f>Q278*H278</f>
        <v>5.3199999999999997E-2</v>
      </c>
      <c r="S278" s="156">
        <v>0</v>
      </c>
      <c r="T278" s="157">
        <f>S278*H278</f>
        <v>0</v>
      </c>
      <c r="AR278" s="17" t="s">
        <v>250</v>
      </c>
      <c r="AT278" s="17" t="s">
        <v>329</v>
      </c>
      <c r="AU278" s="17" t="s">
        <v>99</v>
      </c>
      <c r="AY278" s="17" t="s">
        <v>198</v>
      </c>
      <c r="BE278" s="158">
        <f>IF(N278="základní",J278,0)</f>
        <v>0</v>
      </c>
      <c r="BF278" s="158">
        <f>IF(N278="snížená",J278,0)</f>
        <v>0</v>
      </c>
      <c r="BG278" s="158">
        <f>IF(N278="zákl. přenesená",J278,0)</f>
        <v>0</v>
      </c>
      <c r="BH278" s="158">
        <f>IF(N278="sníž. přenesená",J278,0)</f>
        <v>0</v>
      </c>
      <c r="BI278" s="158">
        <f>IF(N278="nulová",J278,0)</f>
        <v>0</v>
      </c>
      <c r="BJ278" s="17" t="s">
        <v>82</v>
      </c>
      <c r="BK278" s="158">
        <f>ROUND(I278*H278,2)</f>
        <v>0</v>
      </c>
      <c r="BL278" s="17" t="s">
        <v>103</v>
      </c>
      <c r="BM278" s="17" t="s">
        <v>1011</v>
      </c>
    </row>
    <row r="279" spans="2:65" s="12" customFormat="1" ht="11.25">
      <c r="B279" s="159"/>
      <c r="D279" s="160" t="s">
        <v>207</v>
      </c>
      <c r="E279" s="161" t="s">
        <v>1</v>
      </c>
      <c r="F279" s="162" t="s">
        <v>1397</v>
      </c>
      <c r="H279" s="163">
        <v>4</v>
      </c>
      <c r="I279" s="164"/>
      <c r="L279" s="159"/>
      <c r="M279" s="165"/>
      <c r="N279" s="166"/>
      <c r="O279" s="166"/>
      <c r="P279" s="166"/>
      <c r="Q279" s="166"/>
      <c r="R279" s="166"/>
      <c r="S279" s="166"/>
      <c r="T279" s="167"/>
      <c r="AT279" s="161" t="s">
        <v>207</v>
      </c>
      <c r="AU279" s="161" t="s">
        <v>99</v>
      </c>
      <c r="AV279" s="12" t="s">
        <v>84</v>
      </c>
      <c r="AW279" s="12" t="s">
        <v>36</v>
      </c>
      <c r="AX279" s="12" t="s">
        <v>82</v>
      </c>
      <c r="AY279" s="161" t="s">
        <v>198</v>
      </c>
    </row>
    <row r="280" spans="2:65" s="1" customFormat="1" ht="16.5" customHeight="1">
      <c r="B280" s="146"/>
      <c r="C280" s="147" t="s">
        <v>521</v>
      </c>
      <c r="D280" s="147" t="s">
        <v>202</v>
      </c>
      <c r="E280" s="148" t="s">
        <v>517</v>
      </c>
      <c r="F280" s="149" t="s">
        <v>518</v>
      </c>
      <c r="G280" s="150" t="s">
        <v>486</v>
      </c>
      <c r="H280" s="151">
        <v>6</v>
      </c>
      <c r="I280" s="152"/>
      <c r="J280" s="153">
        <f>ROUND(I280*H280,2)</f>
        <v>0</v>
      </c>
      <c r="K280" s="149" t="s">
        <v>211</v>
      </c>
      <c r="L280" s="31"/>
      <c r="M280" s="154" t="s">
        <v>1</v>
      </c>
      <c r="N280" s="155" t="s">
        <v>46</v>
      </c>
      <c r="O280" s="50"/>
      <c r="P280" s="156">
        <f>O280*H280</f>
        <v>0</v>
      </c>
      <c r="Q280" s="156">
        <v>3.2499999999999999E-3</v>
      </c>
      <c r="R280" s="156">
        <f>Q280*H280</f>
        <v>1.95E-2</v>
      </c>
      <c r="S280" s="156">
        <v>0</v>
      </c>
      <c r="T280" s="157">
        <f>S280*H280</f>
        <v>0</v>
      </c>
      <c r="AR280" s="17" t="s">
        <v>103</v>
      </c>
      <c r="AT280" s="17" t="s">
        <v>202</v>
      </c>
      <c r="AU280" s="17" t="s">
        <v>99</v>
      </c>
      <c r="AY280" s="17" t="s">
        <v>198</v>
      </c>
      <c r="BE280" s="158">
        <f>IF(N280="základní",J280,0)</f>
        <v>0</v>
      </c>
      <c r="BF280" s="158">
        <f>IF(N280="snížená",J280,0)</f>
        <v>0</v>
      </c>
      <c r="BG280" s="158">
        <f>IF(N280="zákl. přenesená",J280,0)</f>
        <v>0</v>
      </c>
      <c r="BH280" s="158">
        <f>IF(N280="sníž. přenesená",J280,0)</f>
        <v>0</v>
      </c>
      <c r="BI280" s="158">
        <f>IF(N280="nulová",J280,0)</f>
        <v>0</v>
      </c>
      <c r="BJ280" s="17" t="s">
        <v>82</v>
      </c>
      <c r="BK280" s="158">
        <f>ROUND(I280*H280,2)</f>
        <v>0</v>
      </c>
      <c r="BL280" s="17" t="s">
        <v>103</v>
      </c>
      <c r="BM280" s="17" t="s">
        <v>519</v>
      </c>
    </row>
    <row r="281" spans="2:65" s="12" customFormat="1" ht="11.25">
      <c r="B281" s="159"/>
      <c r="D281" s="160" t="s">
        <v>207</v>
      </c>
      <c r="E281" s="161" t="s">
        <v>1</v>
      </c>
      <c r="F281" s="162" t="s">
        <v>1398</v>
      </c>
      <c r="H281" s="163">
        <v>6</v>
      </c>
      <c r="I281" s="164"/>
      <c r="L281" s="159"/>
      <c r="M281" s="165"/>
      <c r="N281" s="166"/>
      <c r="O281" s="166"/>
      <c r="P281" s="166"/>
      <c r="Q281" s="166"/>
      <c r="R281" s="166"/>
      <c r="S281" s="166"/>
      <c r="T281" s="167"/>
      <c r="AT281" s="161" t="s">
        <v>207</v>
      </c>
      <c r="AU281" s="161" t="s">
        <v>99</v>
      </c>
      <c r="AV281" s="12" t="s">
        <v>84</v>
      </c>
      <c r="AW281" s="12" t="s">
        <v>36</v>
      </c>
      <c r="AX281" s="12" t="s">
        <v>82</v>
      </c>
      <c r="AY281" s="161" t="s">
        <v>198</v>
      </c>
    </row>
    <row r="282" spans="2:65" s="1" customFormat="1" ht="16.5" customHeight="1">
      <c r="B282" s="146"/>
      <c r="C282" s="147" t="s">
        <v>526</v>
      </c>
      <c r="D282" s="147" t="s">
        <v>202</v>
      </c>
      <c r="E282" s="148" t="s">
        <v>536</v>
      </c>
      <c r="F282" s="149" t="s">
        <v>537</v>
      </c>
      <c r="G282" s="150" t="s">
        <v>205</v>
      </c>
      <c r="H282" s="151">
        <v>5</v>
      </c>
      <c r="I282" s="152"/>
      <c r="J282" s="153">
        <f>ROUND(I282*H282,2)</f>
        <v>0</v>
      </c>
      <c r="K282" s="149" t="s">
        <v>211</v>
      </c>
      <c r="L282" s="31"/>
      <c r="M282" s="154" t="s">
        <v>1</v>
      </c>
      <c r="N282" s="155" t="s">
        <v>46</v>
      </c>
      <c r="O282" s="50"/>
      <c r="P282" s="156">
        <f>O282*H282</f>
        <v>0</v>
      </c>
      <c r="Q282" s="156">
        <v>2.2563399999999998</v>
      </c>
      <c r="R282" s="156">
        <f>Q282*H282</f>
        <v>11.281699999999999</v>
      </c>
      <c r="S282" s="156">
        <v>0</v>
      </c>
      <c r="T282" s="157">
        <f>S282*H282</f>
        <v>0</v>
      </c>
      <c r="AR282" s="17" t="s">
        <v>103</v>
      </c>
      <c r="AT282" s="17" t="s">
        <v>202</v>
      </c>
      <c r="AU282" s="17" t="s">
        <v>99</v>
      </c>
      <c r="AY282" s="17" t="s">
        <v>198</v>
      </c>
      <c r="BE282" s="158">
        <f>IF(N282="základní",J282,0)</f>
        <v>0</v>
      </c>
      <c r="BF282" s="158">
        <f>IF(N282="snížená",J282,0)</f>
        <v>0</v>
      </c>
      <c r="BG282" s="158">
        <f>IF(N282="zákl. přenesená",J282,0)</f>
        <v>0</v>
      </c>
      <c r="BH282" s="158">
        <f>IF(N282="sníž. přenesená",J282,0)</f>
        <v>0</v>
      </c>
      <c r="BI282" s="158">
        <f>IF(N282="nulová",J282,0)</f>
        <v>0</v>
      </c>
      <c r="BJ282" s="17" t="s">
        <v>82</v>
      </c>
      <c r="BK282" s="158">
        <f>ROUND(I282*H282,2)</f>
        <v>0</v>
      </c>
      <c r="BL282" s="17" t="s">
        <v>103</v>
      </c>
      <c r="BM282" s="17" t="s">
        <v>538</v>
      </c>
    </row>
    <row r="283" spans="2:65" s="13" customFormat="1" ht="11.25">
      <c r="B283" s="168"/>
      <c r="D283" s="160" t="s">
        <v>207</v>
      </c>
      <c r="E283" s="169" t="s">
        <v>1</v>
      </c>
      <c r="F283" s="170" t="s">
        <v>539</v>
      </c>
      <c r="H283" s="169" t="s">
        <v>1</v>
      </c>
      <c r="I283" s="171"/>
      <c r="L283" s="168"/>
      <c r="M283" s="172"/>
      <c r="N283" s="173"/>
      <c r="O283" s="173"/>
      <c r="P283" s="173"/>
      <c r="Q283" s="173"/>
      <c r="R283" s="173"/>
      <c r="S283" s="173"/>
      <c r="T283" s="174"/>
      <c r="AT283" s="169" t="s">
        <v>207</v>
      </c>
      <c r="AU283" s="169" t="s">
        <v>99</v>
      </c>
      <c r="AV283" s="13" t="s">
        <v>82</v>
      </c>
      <c r="AW283" s="13" t="s">
        <v>36</v>
      </c>
      <c r="AX283" s="13" t="s">
        <v>75</v>
      </c>
      <c r="AY283" s="169" t="s">
        <v>198</v>
      </c>
    </row>
    <row r="284" spans="2:65" s="12" customFormat="1" ht="11.25">
      <c r="B284" s="159"/>
      <c r="D284" s="160" t="s">
        <v>207</v>
      </c>
      <c r="E284" s="161" t="s">
        <v>1</v>
      </c>
      <c r="F284" s="162" t="s">
        <v>1399</v>
      </c>
      <c r="H284" s="163">
        <v>5</v>
      </c>
      <c r="I284" s="164"/>
      <c r="L284" s="159"/>
      <c r="M284" s="165"/>
      <c r="N284" s="166"/>
      <c r="O284" s="166"/>
      <c r="P284" s="166"/>
      <c r="Q284" s="166"/>
      <c r="R284" s="166"/>
      <c r="S284" s="166"/>
      <c r="T284" s="167"/>
      <c r="AT284" s="161" t="s">
        <v>207</v>
      </c>
      <c r="AU284" s="161" t="s">
        <v>99</v>
      </c>
      <c r="AV284" s="12" t="s">
        <v>84</v>
      </c>
      <c r="AW284" s="12" t="s">
        <v>36</v>
      </c>
      <c r="AX284" s="12" t="s">
        <v>82</v>
      </c>
      <c r="AY284" s="161" t="s">
        <v>198</v>
      </c>
    </row>
    <row r="285" spans="2:65" s="11" customFormat="1" ht="20.85" customHeight="1">
      <c r="B285" s="133"/>
      <c r="D285" s="134" t="s">
        <v>74</v>
      </c>
      <c r="E285" s="144" t="s">
        <v>541</v>
      </c>
      <c r="F285" s="144" t="s">
        <v>542</v>
      </c>
      <c r="I285" s="136"/>
      <c r="J285" s="145">
        <f>BK285</f>
        <v>0</v>
      </c>
      <c r="L285" s="133"/>
      <c r="M285" s="138"/>
      <c r="N285" s="139"/>
      <c r="O285" s="139"/>
      <c r="P285" s="140">
        <f>SUM(P286:P293)</f>
        <v>0</v>
      </c>
      <c r="Q285" s="139"/>
      <c r="R285" s="140">
        <f>SUM(R286:R293)</f>
        <v>9.0484000000000009</v>
      </c>
      <c r="S285" s="139"/>
      <c r="T285" s="141">
        <f>SUM(T286:T293)</f>
        <v>0</v>
      </c>
      <c r="AR285" s="134" t="s">
        <v>82</v>
      </c>
      <c r="AT285" s="142" t="s">
        <v>74</v>
      </c>
      <c r="AU285" s="142" t="s">
        <v>84</v>
      </c>
      <c r="AY285" s="134" t="s">
        <v>198</v>
      </c>
      <c r="BK285" s="143">
        <f>SUM(BK286:BK293)</f>
        <v>0</v>
      </c>
    </row>
    <row r="286" spans="2:65" s="1" customFormat="1" ht="16.5" customHeight="1">
      <c r="B286" s="146"/>
      <c r="C286" s="147" t="s">
        <v>530</v>
      </c>
      <c r="D286" s="147" t="s">
        <v>202</v>
      </c>
      <c r="E286" s="148" t="s">
        <v>544</v>
      </c>
      <c r="F286" s="149" t="s">
        <v>545</v>
      </c>
      <c r="G286" s="150" t="s">
        <v>486</v>
      </c>
      <c r="H286" s="151">
        <v>10</v>
      </c>
      <c r="I286" s="152"/>
      <c r="J286" s="153">
        <f t="shared" ref="J286:J293" si="0">ROUND(I286*H286,2)</f>
        <v>0</v>
      </c>
      <c r="K286" s="149" t="s">
        <v>211</v>
      </c>
      <c r="L286" s="31"/>
      <c r="M286" s="154" t="s">
        <v>1</v>
      </c>
      <c r="N286" s="155" t="s">
        <v>46</v>
      </c>
      <c r="O286" s="50"/>
      <c r="P286" s="156">
        <f t="shared" ref="P286:P293" si="1">O286*H286</f>
        <v>0</v>
      </c>
      <c r="Q286" s="156">
        <v>0.34089999999999998</v>
      </c>
      <c r="R286" s="156">
        <f t="shared" ref="R286:R293" si="2">Q286*H286</f>
        <v>3.4089999999999998</v>
      </c>
      <c r="S286" s="156">
        <v>0</v>
      </c>
      <c r="T286" s="157">
        <f t="shared" ref="T286:T293" si="3">S286*H286</f>
        <v>0</v>
      </c>
      <c r="AR286" s="17" t="s">
        <v>103</v>
      </c>
      <c r="AT286" s="17" t="s">
        <v>202</v>
      </c>
      <c r="AU286" s="17" t="s">
        <v>99</v>
      </c>
      <c r="AY286" s="17" t="s">
        <v>198</v>
      </c>
      <c r="BE286" s="158">
        <f t="shared" ref="BE286:BE293" si="4">IF(N286="základní",J286,0)</f>
        <v>0</v>
      </c>
      <c r="BF286" s="158">
        <f t="shared" ref="BF286:BF293" si="5">IF(N286="snížená",J286,0)</f>
        <v>0</v>
      </c>
      <c r="BG286" s="158">
        <f t="shared" ref="BG286:BG293" si="6">IF(N286="zákl. přenesená",J286,0)</f>
        <v>0</v>
      </c>
      <c r="BH286" s="158">
        <f t="shared" ref="BH286:BH293" si="7">IF(N286="sníž. přenesená",J286,0)</f>
        <v>0</v>
      </c>
      <c r="BI286" s="158">
        <f t="shared" ref="BI286:BI293" si="8">IF(N286="nulová",J286,0)</f>
        <v>0</v>
      </c>
      <c r="BJ286" s="17" t="s">
        <v>82</v>
      </c>
      <c r="BK286" s="158">
        <f t="shared" ref="BK286:BK293" si="9">ROUND(I286*H286,2)</f>
        <v>0</v>
      </c>
      <c r="BL286" s="17" t="s">
        <v>103</v>
      </c>
      <c r="BM286" s="17" t="s">
        <v>546</v>
      </c>
    </row>
    <row r="287" spans="2:65" s="1" customFormat="1" ht="16.5" customHeight="1">
      <c r="B287" s="146"/>
      <c r="C287" s="191" t="s">
        <v>535</v>
      </c>
      <c r="D287" s="191" t="s">
        <v>329</v>
      </c>
      <c r="E287" s="192" t="s">
        <v>548</v>
      </c>
      <c r="F287" s="193" t="s">
        <v>549</v>
      </c>
      <c r="G287" s="194" t="s">
        <v>486</v>
      </c>
      <c r="H287" s="195">
        <v>10</v>
      </c>
      <c r="I287" s="196"/>
      <c r="J287" s="197">
        <f t="shared" si="0"/>
        <v>0</v>
      </c>
      <c r="K287" s="193" t="s">
        <v>211</v>
      </c>
      <c r="L287" s="198"/>
      <c r="M287" s="199" t="s">
        <v>1</v>
      </c>
      <c r="N287" s="200" t="s">
        <v>46</v>
      </c>
      <c r="O287" s="50"/>
      <c r="P287" s="156">
        <f t="shared" si="1"/>
        <v>0</v>
      </c>
      <c r="Q287" s="156">
        <v>2.7E-2</v>
      </c>
      <c r="R287" s="156">
        <f t="shared" si="2"/>
        <v>0.27</v>
      </c>
      <c r="S287" s="156">
        <v>0</v>
      </c>
      <c r="T287" s="157">
        <f t="shared" si="3"/>
        <v>0</v>
      </c>
      <c r="AR287" s="17" t="s">
        <v>250</v>
      </c>
      <c r="AT287" s="17" t="s">
        <v>329</v>
      </c>
      <c r="AU287" s="17" t="s">
        <v>99</v>
      </c>
      <c r="AY287" s="17" t="s">
        <v>198</v>
      </c>
      <c r="BE287" s="158">
        <f t="shared" si="4"/>
        <v>0</v>
      </c>
      <c r="BF287" s="158">
        <f t="shared" si="5"/>
        <v>0</v>
      </c>
      <c r="BG287" s="158">
        <f t="shared" si="6"/>
        <v>0</v>
      </c>
      <c r="BH287" s="158">
        <f t="shared" si="7"/>
        <v>0</v>
      </c>
      <c r="BI287" s="158">
        <f t="shared" si="8"/>
        <v>0</v>
      </c>
      <c r="BJ287" s="17" t="s">
        <v>82</v>
      </c>
      <c r="BK287" s="158">
        <f t="shared" si="9"/>
        <v>0</v>
      </c>
      <c r="BL287" s="17" t="s">
        <v>103</v>
      </c>
      <c r="BM287" s="17" t="s">
        <v>550</v>
      </c>
    </row>
    <row r="288" spans="2:65" s="1" customFormat="1" ht="16.5" customHeight="1">
      <c r="B288" s="146"/>
      <c r="C288" s="191" t="s">
        <v>543</v>
      </c>
      <c r="D288" s="191" t="s">
        <v>329</v>
      </c>
      <c r="E288" s="192" t="s">
        <v>552</v>
      </c>
      <c r="F288" s="193" t="s">
        <v>553</v>
      </c>
      <c r="G288" s="194" t="s">
        <v>486</v>
      </c>
      <c r="H288" s="195">
        <v>10</v>
      </c>
      <c r="I288" s="196"/>
      <c r="J288" s="197">
        <f t="shared" si="0"/>
        <v>0</v>
      </c>
      <c r="K288" s="193" t="s">
        <v>211</v>
      </c>
      <c r="L288" s="198"/>
      <c r="M288" s="199" t="s">
        <v>1</v>
      </c>
      <c r="N288" s="200" t="s">
        <v>46</v>
      </c>
      <c r="O288" s="50"/>
      <c r="P288" s="156">
        <f t="shared" si="1"/>
        <v>0</v>
      </c>
      <c r="Q288" s="156">
        <v>6.0000000000000001E-3</v>
      </c>
      <c r="R288" s="156">
        <f t="shared" si="2"/>
        <v>0.06</v>
      </c>
      <c r="S288" s="156">
        <v>0</v>
      </c>
      <c r="T288" s="157">
        <f t="shared" si="3"/>
        <v>0</v>
      </c>
      <c r="AR288" s="17" t="s">
        <v>250</v>
      </c>
      <c r="AT288" s="17" t="s">
        <v>329</v>
      </c>
      <c r="AU288" s="17" t="s">
        <v>99</v>
      </c>
      <c r="AY288" s="17" t="s">
        <v>198</v>
      </c>
      <c r="BE288" s="158">
        <f t="shared" si="4"/>
        <v>0</v>
      </c>
      <c r="BF288" s="158">
        <f t="shared" si="5"/>
        <v>0</v>
      </c>
      <c r="BG288" s="158">
        <f t="shared" si="6"/>
        <v>0</v>
      </c>
      <c r="BH288" s="158">
        <f t="shared" si="7"/>
        <v>0</v>
      </c>
      <c r="BI288" s="158">
        <f t="shared" si="8"/>
        <v>0</v>
      </c>
      <c r="BJ288" s="17" t="s">
        <v>82</v>
      </c>
      <c r="BK288" s="158">
        <f t="shared" si="9"/>
        <v>0</v>
      </c>
      <c r="BL288" s="17" t="s">
        <v>103</v>
      </c>
      <c r="BM288" s="17" t="s">
        <v>554</v>
      </c>
    </row>
    <row r="289" spans="2:65" s="1" customFormat="1" ht="16.5" customHeight="1">
      <c r="B289" s="146"/>
      <c r="C289" s="191" t="s">
        <v>547</v>
      </c>
      <c r="D289" s="191" t="s">
        <v>329</v>
      </c>
      <c r="E289" s="192" t="s">
        <v>556</v>
      </c>
      <c r="F289" s="193" t="s">
        <v>557</v>
      </c>
      <c r="G289" s="194" t="s">
        <v>486</v>
      </c>
      <c r="H289" s="195">
        <v>10</v>
      </c>
      <c r="I289" s="196"/>
      <c r="J289" s="197">
        <f t="shared" si="0"/>
        <v>0</v>
      </c>
      <c r="K289" s="193" t="s">
        <v>211</v>
      </c>
      <c r="L289" s="198"/>
      <c r="M289" s="199" t="s">
        <v>1</v>
      </c>
      <c r="N289" s="200" t="s">
        <v>46</v>
      </c>
      <c r="O289" s="50"/>
      <c r="P289" s="156">
        <f t="shared" si="1"/>
        <v>0</v>
      </c>
      <c r="Q289" s="156">
        <v>0.111</v>
      </c>
      <c r="R289" s="156">
        <f t="shared" si="2"/>
        <v>1.1100000000000001</v>
      </c>
      <c r="S289" s="156">
        <v>0</v>
      </c>
      <c r="T289" s="157">
        <f t="shared" si="3"/>
        <v>0</v>
      </c>
      <c r="AR289" s="17" t="s">
        <v>250</v>
      </c>
      <c r="AT289" s="17" t="s">
        <v>329</v>
      </c>
      <c r="AU289" s="17" t="s">
        <v>99</v>
      </c>
      <c r="AY289" s="17" t="s">
        <v>198</v>
      </c>
      <c r="BE289" s="158">
        <f t="shared" si="4"/>
        <v>0</v>
      </c>
      <c r="BF289" s="158">
        <f t="shared" si="5"/>
        <v>0</v>
      </c>
      <c r="BG289" s="158">
        <f t="shared" si="6"/>
        <v>0</v>
      </c>
      <c r="BH289" s="158">
        <f t="shared" si="7"/>
        <v>0</v>
      </c>
      <c r="BI289" s="158">
        <f t="shared" si="8"/>
        <v>0</v>
      </c>
      <c r="BJ289" s="17" t="s">
        <v>82</v>
      </c>
      <c r="BK289" s="158">
        <f t="shared" si="9"/>
        <v>0</v>
      </c>
      <c r="BL289" s="17" t="s">
        <v>103</v>
      </c>
      <c r="BM289" s="17" t="s">
        <v>558</v>
      </c>
    </row>
    <row r="290" spans="2:65" s="1" customFormat="1" ht="16.5" customHeight="1">
      <c r="B290" s="146"/>
      <c r="C290" s="191" t="s">
        <v>551</v>
      </c>
      <c r="D290" s="191" t="s">
        <v>329</v>
      </c>
      <c r="E290" s="192" t="s">
        <v>560</v>
      </c>
      <c r="F290" s="193" t="s">
        <v>561</v>
      </c>
      <c r="G290" s="194" t="s">
        <v>486</v>
      </c>
      <c r="H290" s="195">
        <v>10</v>
      </c>
      <c r="I290" s="196"/>
      <c r="J290" s="197">
        <f t="shared" si="0"/>
        <v>0</v>
      </c>
      <c r="K290" s="193" t="s">
        <v>211</v>
      </c>
      <c r="L290" s="198"/>
      <c r="M290" s="199" t="s">
        <v>1</v>
      </c>
      <c r="N290" s="200" t="s">
        <v>46</v>
      </c>
      <c r="O290" s="50"/>
      <c r="P290" s="156">
        <f t="shared" si="1"/>
        <v>0</v>
      </c>
      <c r="Q290" s="156">
        <v>0.08</v>
      </c>
      <c r="R290" s="156">
        <f t="shared" si="2"/>
        <v>0.8</v>
      </c>
      <c r="S290" s="156">
        <v>0</v>
      </c>
      <c r="T290" s="157">
        <f t="shared" si="3"/>
        <v>0</v>
      </c>
      <c r="AR290" s="17" t="s">
        <v>250</v>
      </c>
      <c r="AT290" s="17" t="s">
        <v>329</v>
      </c>
      <c r="AU290" s="17" t="s">
        <v>99</v>
      </c>
      <c r="AY290" s="17" t="s">
        <v>198</v>
      </c>
      <c r="BE290" s="158">
        <f t="shared" si="4"/>
        <v>0</v>
      </c>
      <c r="BF290" s="158">
        <f t="shared" si="5"/>
        <v>0</v>
      </c>
      <c r="BG290" s="158">
        <f t="shared" si="6"/>
        <v>0</v>
      </c>
      <c r="BH290" s="158">
        <f t="shared" si="7"/>
        <v>0</v>
      </c>
      <c r="BI290" s="158">
        <f t="shared" si="8"/>
        <v>0</v>
      </c>
      <c r="BJ290" s="17" t="s">
        <v>82</v>
      </c>
      <c r="BK290" s="158">
        <f t="shared" si="9"/>
        <v>0</v>
      </c>
      <c r="BL290" s="17" t="s">
        <v>103</v>
      </c>
      <c r="BM290" s="17" t="s">
        <v>562</v>
      </c>
    </row>
    <row r="291" spans="2:65" s="1" customFormat="1" ht="16.5" customHeight="1">
      <c r="B291" s="146"/>
      <c r="C291" s="191" t="s">
        <v>555</v>
      </c>
      <c r="D291" s="191" t="s">
        <v>329</v>
      </c>
      <c r="E291" s="192" t="s">
        <v>564</v>
      </c>
      <c r="F291" s="193" t="s">
        <v>565</v>
      </c>
      <c r="G291" s="194" t="s">
        <v>486</v>
      </c>
      <c r="H291" s="195">
        <v>10</v>
      </c>
      <c r="I291" s="196"/>
      <c r="J291" s="197">
        <f t="shared" si="0"/>
        <v>0</v>
      </c>
      <c r="K291" s="193" t="s">
        <v>211</v>
      </c>
      <c r="L291" s="198"/>
      <c r="M291" s="199" t="s">
        <v>1</v>
      </c>
      <c r="N291" s="200" t="s">
        <v>46</v>
      </c>
      <c r="O291" s="50"/>
      <c r="P291" s="156">
        <f t="shared" si="1"/>
        <v>0</v>
      </c>
      <c r="Q291" s="156">
        <v>7.1999999999999995E-2</v>
      </c>
      <c r="R291" s="156">
        <f t="shared" si="2"/>
        <v>0.72</v>
      </c>
      <c r="S291" s="156">
        <v>0</v>
      </c>
      <c r="T291" s="157">
        <f t="shared" si="3"/>
        <v>0</v>
      </c>
      <c r="AR291" s="17" t="s">
        <v>250</v>
      </c>
      <c r="AT291" s="17" t="s">
        <v>329</v>
      </c>
      <c r="AU291" s="17" t="s">
        <v>99</v>
      </c>
      <c r="AY291" s="17" t="s">
        <v>198</v>
      </c>
      <c r="BE291" s="158">
        <f t="shared" si="4"/>
        <v>0</v>
      </c>
      <c r="BF291" s="158">
        <f t="shared" si="5"/>
        <v>0</v>
      </c>
      <c r="BG291" s="158">
        <f t="shared" si="6"/>
        <v>0</v>
      </c>
      <c r="BH291" s="158">
        <f t="shared" si="7"/>
        <v>0</v>
      </c>
      <c r="BI291" s="158">
        <f t="shared" si="8"/>
        <v>0</v>
      </c>
      <c r="BJ291" s="17" t="s">
        <v>82</v>
      </c>
      <c r="BK291" s="158">
        <f t="shared" si="9"/>
        <v>0</v>
      </c>
      <c r="BL291" s="17" t="s">
        <v>103</v>
      </c>
      <c r="BM291" s="17" t="s">
        <v>566</v>
      </c>
    </row>
    <row r="292" spans="2:65" s="1" customFormat="1" ht="16.5" customHeight="1">
      <c r="B292" s="146"/>
      <c r="C292" s="147" t="s">
        <v>559</v>
      </c>
      <c r="D292" s="147" t="s">
        <v>202</v>
      </c>
      <c r="E292" s="148" t="s">
        <v>568</v>
      </c>
      <c r="F292" s="149" t="s">
        <v>569</v>
      </c>
      <c r="G292" s="150" t="s">
        <v>486</v>
      </c>
      <c r="H292" s="151">
        <v>10</v>
      </c>
      <c r="I292" s="152"/>
      <c r="J292" s="153">
        <f t="shared" si="0"/>
        <v>0</v>
      </c>
      <c r="K292" s="149" t="s">
        <v>211</v>
      </c>
      <c r="L292" s="31"/>
      <c r="M292" s="154" t="s">
        <v>1</v>
      </c>
      <c r="N292" s="155" t="s">
        <v>46</v>
      </c>
      <c r="O292" s="50"/>
      <c r="P292" s="156">
        <f t="shared" si="1"/>
        <v>0</v>
      </c>
      <c r="Q292" s="156">
        <v>0.21734000000000001</v>
      </c>
      <c r="R292" s="156">
        <f t="shared" si="2"/>
        <v>2.1734</v>
      </c>
      <c r="S292" s="156">
        <v>0</v>
      </c>
      <c r="T292" s="157">
        <f t="shared" si="3"/>
        <v>0</v>
      </c>
      <c r="AR292" s="17" t="s">
        <v>103</v>
      </c>
      <c r="AT292" s="17" t="s">
        <v>202</v>
      </c>
      <c r="AU292" s="17" t="s">
        <v>99</v>
      </c>
      <c r="AY292" s="17" t="s">
        <v>198</v>
      </c>
      <c r="BE292" s="158">
        <f t="shared" si="4"/>
        <v>0</v>
      </c>
      <c r="BF292" s="158">
        <f t="shared" si="5"/>
        <v>0</v>
      </c>
      <c r="BG292" s="158">
        <f t="shared" si="6"/>
        <v>0</v>
      </c>
      <c r="BH292" s="158">
        <f t="shared" si="7"/>
        <v>0</v>
      </c>
      <c r="BI292" s="158">
        <f t="shared" si="8"/>
        <v>0</v>
      </c>
      <c r="BJ292" s="17" t="s">
        <v>82</v>
      </c>
      <c r="BK292" s="158">
        <f t="shared" si="9"/>
        <v>0</v>
      </c>
      <c r="BL292" s="17" t="s">
        <v>103</v>
      </c>
      <c r="BM292" s="17" t="s">
        <v>570</v>
      </c>
    </row>
    <row r="293" spans="2:65" s="1" customFormat="1" ht="16.5" customHeight="1">
      <c r="B293" s="146"/>
      <c r="C293" s="191" t="s">
        <v>563</v>
      </c>
      <c r="D293" s="191" t="s">
        <v>329</v>
      </c>
      <c r="E293" s="192" t="s">
        <v>572</v>
      </c>
      <c r="F293" s="193" t="s">
        <v>573</v>
      </c>
      <c r="G293" s="194" t="s">
        <v>486</v>
      </c>
      <c r="H293" s="195">
        <v>10</v>
      </c>
      <c r="I293" s="196"/>
      <c r="J293" s="197">
        <f t="shared" si="0"/>
        <v>0</v>
      </c>
      <c r="K293" s="193" t="s">
        <v>211</v>
      </c>
      <c r="L293" s="198"/>
      <c r="M293" s="199" t="s">
        <v>1</v>
      </c>
      <c r="N293" s="200" t="s">
        <v>46</v>
      </c>
      <c r="O293" s="50"/>
      <c r="P293" s="156">
        <f t="shared" si="1"/>
        <v>0</v>
      </c>
      <c r="Q293" s="156">
        <v>5.0599999999999999E-2</v>
      </c>
      <c r="R293" s="156">
        <f t="shared" si="2"/>
        <v>0.50600000000000001</v>
      </c>
      <c r="S293" s="156">
        <v>0</v>
      </c>
      <c r="T293" s="157">
        <f t="shared" si="3"/>
        <v>0</v>
      </c>
      <c r="AR293" s="17" t="s">
        <v>250</v>
      </c>
      <c r="AT293" s="17" t="s">
        <v>329</v>
      </c>
      <c r="AU293" s="17" t="s">
        <v>99</v>
      </c>
      <c r="AY293" s="17" t="s">
        <v>198</v>
      </c>
      <c r="BE293" s="158">
        <f t="shared" si="4"/>
        <v>0</v>
      </c>
      <c r="BF293" s="158">
        <f t="shared" si="5"/>
        <v>0</v>
      </c>
      <c r="BG293" s="158">
        <f t="shared" si="6"/>
        <v>0</v>
      </c>
      <c r="BH293" s="158">
        <f t="shared" si="7"/>
        <v>0</v>
      </c>
      <c r="BI293" s="158">
        <f t="shared" si="8"/>
        <v>0</v>
      </c>
      <c r="BJ293" s="17" t="s">
        <v>82</v>
      </c>
      <c r="BK293" s="158">
        <f t="shared" si="9"/>
        <v>0</v>
      </c>
      <c r="BL293" s="17" t="s">
        <v>103</v>
      </c>
      <c r="BM293" s="17" t="s">
        <v>574</v>
      </c>
    </row>
    <row r="294" spans="2:65" s="11" customFormat="1" ht="20.85" customHeight="1">
      <c r="B294" s="133"/>
      <c r="D294" s="134" t="s">
        <v>74</v>
      </c>
      <c r="E294" s="144" t="s">
        <v>1400</v>
      </c>
      <c r="F294" s="144" t="s">
        <v>1401</v>
      </c>
      <c r="I294" s="136"/>
      <c r="J294" s="145">
        <f>BK294</f>
        <v>0</v>
      </c>
      <c r="L294" s="133"/>
      <c r="M294" s="138"/>
      <c r="N294" s="139"/>
      <c r="O294" s="139"/>
      <c r="P294" s="140">
        <f>SUM(P295:P318)</f>
        <v>0</v>
      </c>
      <c r="Q294" s="139"/>
      <c r="R294" s="140">
        <f>SUM(R295:R318)</f>
        <v>149.86757923499997</v>
      </c>
      <c r="S294" s="139"/>
      <c r="T294" s="141">
        <f>SUM(T295:T318)</f>
        <v>0</v>
      </c>
      <c r="AR294" s="134" t="s">
        <v>82</v>
      </c>
      <c r="AT294" s="142" t="s">
        <v>74</v>
      </c>
      <c r="AU294" s="142" t="s">
        <v>84</v>
      </c>
      <c r="AY294" s="134" t="s">
        <v>198</v>
      </c>
      <c r="BK294" s="143">
        <f>SUM(BK295:BK318)</f>
        <v>0</v>
      </c>
    </row>
    <row r="295" spans="2:65" s="1" customFormat="1" ht="16.5" customHeight="1">
      <c r="B295" s="146"/>
      <c r="C295" s="147" t="s">
        <v>567</v>
      </c>
      <c r="D295" s="147" t="s">
        <v>202</v>
      </c>
      <c r="E295" s="148" t="s">
        <v>589</v>
      </c>
      <c r="F295" s="149" t="s">
        <v>590</v>
      </c>
      <c r="G295" s="150" t="s">
        <v>205</v>
      </c>
      <c r="H295" s="151">
        <v>88.5</v>
      </c>
      <c r="I295" s="152"/>
      <c r="J295" s="153">
        <f>ROUND(I295*H295,2)</f>
        <v>0</v>
      </c>
      <c r="K295" s="149" t="s">
        <v>211</v>
      </c>
      <c r="L295" s="31"/>
      <c r="M295" s="154" t="s">
        <v>1</v>
      </c>
      <c r="N295" s="155" t="s">
        <v>46</v>
      </c>
      <c r="O295" s="50"/>
      <c r="P295" s="156">
        <f>O295*H295</f>
        <v>0</v>
      </c>
      <c r="Q295" s="156">
        <v>1.63</v>
      </c>
      <c r="R295" s="156">
        <f>Q295*H295</f>
        <v>144.255</v>
      </c>
      <c r="S295" s="156">
        <v>0</v>
      </c>
      <c r="T295" s="157">
        <f>S295*H295</f>
        <v>0</v>
      </c>
      <c r="AR295" s="17" t="s">
        <v>103</v>
      </c>
      <c r="AT295" s="17" t="s">
        <v>202</v>
      </c>
      <c r="AU295" s="17" t="s">
        <v>99</v>
      </c>
      <c r="AY295" s="17" t="s">
        <v>198</v>
      </c>
      <c r="BE295" s="158">
        <f>IF(N295="základní",J295,0)</f>
        <v>0</v>
      </c>
      <c r="BF295" s="158">
        <f>IF(N295="snížená",J295,0)</f>
        <v>0</v>
      </c>
      <c r="BG295" s="158">
        <f>IF(N295="zákl. přenesená",J295,0)</f>
        <v>0</v>
      </c>
      <c r="BH295" s="158">
        <f>IF(N295="sníž. přenesená",J295,0)</f>
        <v>0</v>
      </c>
      <c r="BI295" s="158">
        <f>IF(N295="nulová",J295,0)</f>
        <v>0</v>
      </c>
      <c r="BJ295" s="17" t="s">
        <v>82</v>
      </c>
      <c r="BK295" s="158">
        <f>ROUND(I295*H295,2)</f>
        <v>0</v>
      </c>
      <c r="BL295" s="17" t="s">
        <v>103</v>
      </c>
      <c r="BM295" s="17" t="s">
        <v>1402</v>
      </c>
    </row>
    <row r="296" spans="2:65" s="13" customFormat="1" ht="11.25">
      <c r="B296" s="168"/>
      <c r="D296" s="160" t="s">
        <v>207</v>
      </c>
      <c r="E296" s="169" t="s">
        <v>1</v>
      </c>
      <c r="F296" s="170" t="s">
        <v>1403</v>
      </c>
      <c r="H296" s="169" t="s">
        <v>1</v>
      </c>
      <c r="I296" s="171"/>
      <c r="L296" s="168"/>
      <c r="M296" s="172"/>
      <c r="N296" s="173"/>
      <c r="O296" s="173"/>
      <c r="P296" s="173"/>
      <c r="Q296" s="173"/>
      <c r="R296" s="173"/>
      <c r="S296" s="173"/>
      <c r="T296" s="174"/>
      <c r="AT296" s="169" t="s">
        <v>207</v>
      </c>
      <c r="AU296" s="169" t="s">
        <v>99</v>
      </c>
      <c r="AV296" s="13" t="s">
        <v>82</v>
      </c>
      <c r="AW296" s="13" t="s">
        <v>36</v>
      </c>
      <c r="AX296" s="13" t="s">
        <v>75</v>
      </c>
      <c r="AY296" s="169" t="s">
        <v>198</v>
      </c>
    </row>
    <row r="297" spans="2:65" s="12" customFormat="1" ht="11.25">
      <c r="B297" s="159"/>
      <c r="D297" s="160" t="s">
        <v>207</v>
      </c>
      <c r="E297" s="161" t="s">
        <v>1</v>
      </c>
      <c r="F297" s="162" t="s">
        <v>1404</v>
      </c>
      <c r="H297" s="163">
        <v>39.75</v>
      </c>
      <c r="I297" s="164"/>
      <c r="L297" s="159"/>
      <c r="M297" s="165"/>
      <c r="N297" s="166"/>
      <c r="O297" s="166"/>
      <c r="P297" s="166"/>
      <c r="Q297" s="166"/>
      <c r="R297" s="166"/>
      <c r="S297" s="166"/>
      <c r="T297" s="167"/>
      <c r="AT297" s="161" t="s">
        <v>207</v>
      </c>
      <c r="AU297" s="161" t="s">
        <v>99</v>
      </c>
      <c r="AV297" s="12" t="s">
        <v>84</v>
      </c>
      <c r="AW297" s="12" t="s">
        <v>36</v>
      </c>
      <c r="AX297" s="12" t="s">
        <v>75</v>
      </c>
      <c r="AY297" s="161" t="s">
        <v>198</v>
      </c>
    </row>
    <row r="298" spans="2:65" s="12" customFormat="1" ht="11.25">
      <c r="B298" s="159"/>
      <c r="D298" s="160" t="s">
        <v>207</v>
      </c>
      <c r="E298" s="161" t="s">
        <v>1</v>
      </c>
      <c r="F298" s="162" t="s">
        <v>1405</v>
      </c>
      <c r="H298" s="163">
        <v>48.75</v>
      </c>
      <c r="I298" s="164"/>
      <c r="L298" s="159"/>
      <c r="M298" s="165"/>
      <c r="N298" s="166"/>
      <c r="O298" s="166"/>
      <c r="P298" s="166"/>
      <c r="Q298" s="166"/>
      <c r="R298" s="166"/>
      <c r="S298" s="166"/>
      <c r="T298" s="167"/>
      <c r="AT298" s="161" t="s">
        <v>207</v>
      </c>
      <c r="AU298" s="161" t="s">
        <v>99</v>
      </c>
      <c r="AV298" s="12" t="s">
        <v>84</v>
      </c>
      <c r="AW298" s="12" t="s">
        <v>36</v>
      </c>
      <c r="AX298" s="12" t="s">
        <v>75</v>
      </c>
      <c r="AY298" s="161" t="s">
        <v>198</v>
      </c>
    </row>
    <row r="299" spans="2:65" s="14" customFormat="1" ht="11.25">
      <c r="B299" s="175"/>
      <c r="D299" s="160" t="s">
        <v>207</v>
      </c>
      <c r="E299" s="176" t="s">
        <v>1</v>
      </c>
      <c r="F299" s="177" t="s">
        <v>227</v>
      </c>
      <c r="H299" s="178">
        <v>88.5</v>
      </c>
      <c r="I299" s="179"/>
      <c r="L299" s="175"/>
      <c r="M299" s="180"/>
      <c r="N299" s="181"/>
      <c r="O299" s="181"/>
      <c r="P299" s="181"/>
      <c r="Q299" s="181"/>
      <c r="R299" s="181"/>
      <c r="S299" s="181"/>
      <c r="T299" s="182"/>
      <c r="AT299" s="176" t="s">
        <v>207</v>
      </c>
      <c r="AU299" s="176" t="s">
        <v>99</v>
      </c>
      <c r="AV299" s="14" t="s">
        <v>103</v>
      </c>
      <c r="AW299" s="14" t="s">
        <v>36</v>
      </c>
      <c r="AX299" s="14" t="s">
        <v>82</v>
      </c>
      <c r="AY299" s="176" t="s">
        <v>198</v>
      </c>
    </row>
    <row r="300" spans="2:65" s="1" customFormat="1" ht="16.5" customHeight="1">
      <c r="B300" s="146"/>
      <c r="C300" s="147" t="s">
        <v>571</v>
      </c>
      <c r="D300" s="147" t="s">
        <v>202</v>
      </c>
      <c r="E300" s="148" t="s">
        <v>1406</v>
      </c>
      <c r="F300" s="149" t="s">
        <v>1407</v>
      </c>
      <c r="G300" s="150" t="s">
        <v>242</v>
      </c>
      <c r="H300" s="151">
        <v>440.25</v>
      </c>
      <c r="I300" s="152"/>
      <c r="J300" s="153">
        <f>ROUND(I300*H300,2)</f>
        <v>0</v>
      </c>
      <c r="K300" s="149" t="s">
        <v>211</v>
      </c>
      <c r="L300" s="31"/>
      <c r="M300" s="154" t="s">
        <v>1</v>
      </c>
      <c r="N300" s="155" t="s">
        <v>46</v>
      </c>
      <c r="O300" s="50"/>
      <c r="P300" s="156">
        <f>O300*H300</f>
        <v>0</v>
      </c>
      <c r="Q300" s="156">
        <v>1.6694E-4</v>
      </c>
      <c r="R300" s="156">
        <f>Q300*H300</f>
        <v>7.3495334999999995E-2</v>
      </c>
      <c r="S300" s="156">
        <v>0</v>
      </c>
      <c r="T300" s="157">
        <f>S300*H300</f>
        <v>0</v>
      </c>
      <c r="AR300" s="17" t="s">
        <v>103</v>
      </c>
      <c r="AT300" s="17" t="s">
        <v>202</v>
      </c>
      <c r="AU300" s="17" t="s">
        <v>99</v>
      </c>
      <c r="AY300" s="17" t="s">
        <v>198</v>
      </c>
      <c r="BE300" s="158">
        <f>IF(N300="základní",J300,0)</f>
        <v>0</v>
      </c>
      <c r="BF300" s="158">
        <f>IF(N300="snížená",J300,0)</f>
        <v>0</v>
      </c>
      <c r="BG300" s="158">
        <f>IF(N300="zákl. přenesená",J300,0)</f>
        <v>0</v>
      </c>
      <c r="BH300" s="158">
        <f>IF(N300="sníž. přenesená",J300,0)</f>
        <v>0</v>
      </c>
      <c r="BI300" s="158">
        <f>IF(N300="nulová",J300,0)</f>
        <v>0</v>
      </c>
      <c r="BJ300" s="17" t="s">
        <v>82</v>
      </c>
      <c r="BK300" s="158">
        <f>ROUND(I300*H300,2)</f>
        <v>0</v>
      </c>
      <c r="BL300" s="17" t="s">
        <v>103</v>
      </c>
      <c r="BM300" s="17" t="s">
        <v>1408</v>
      </c>
    </row>
    <row r="301" spans="2:65" s="12" customFormat="1" ht="11.25">
      <c r="B301" s="159"/>
      <c r="D301" s="160" t="s">
        <v>207</v>
      </c>
      <c r="E301" s="161" t="s">
        <v>1</v>
      </c>
      <c r="F301" s="162" t="s">
        <v>1409</v>
      </c>
      <c r="H301" s="163">
        <v>265.5</v>
      </c>
      <c r="I301" s="164"/>
      <c r="L301" s="159"/>
      <c r="M301" s="165"/>
      <c r="N301" s="166"/>
      <c r="O301" s="166"/>
      <c r="P301" s="166"/>
      <c r="Q301" s="166"/>
      <c r="R301" s="166"/>
      <c r="S301" s="166"/>
      <c r="T301" s="167"/>
      <c r="AT301" s="161" t="s">
        <v>207</v>
      </c>
      <c r="AU301" s="161" t="s">
        <v>99</v>
      </c>
      <c r="AV301" s="12" t="s">
        <v>84</v>
      </c>
      <c r="AW301" s="12" t="s">
        <v>36</v>
      </c>
      <c r="AX301" s="12" t="s">
        <v>75</v>
      </c>
      <c r="AY301" s="161" t="s">
        <v>198</v>
      </c>
    </row>
    <row r="302" spans="2:65" s="12" customFormat="1" ht="11.25">
      <c r="B302" s="159"/>
      <c r="D302" s="160" t="s">
        <v>207</v>
      </c>
      <c r="E302" s="161" t="s">
        <v>1</v>
      </c>
      <c r="F302" s="162" t="s">
        <v>1410</v>
      </c>
      <c r="H302" s="163">
        <v>171</v>
      </c>
      <c r="I302" s="164"/>
      <c r="L302" s="159"/>
      <c r="M302" s="165"/>
      <c r="N302" s="166"/>
      <c r="O302" s="166"/>
      <c r="P302" s="166"/>
      <c r="Q302" s="166"/>
      <c r="R302" s="166"/>
      <c r="S302" s="166"/>
      <c r="T302" s="167"/>
      <c r="AT302" s="161" t="s">
        <v>207</v>
      </c>
      <c r="AU302" s="161" t="s">
        <v>99</v>
      </c>
      <c r="AV302" s="12" t="s">
        <v>84</v>
      </c>
      <c r="AW302" s="12" t="s">
        <v>36</v>
      </c>
      <c r="AX302" s="12" t="s">
        <v>75</v>
      </c>
      <c r="AY302" s="161" t="s">
        <v>198</v>
      </c>
    </row>
    <row r="303" spans="2:65" s="12" customFormat="1" ht="11.25">
      <c r="B303" s="159"/>
      <c r="D303" s="160" t="s">
        <v>207</v>
      </c>
      <c r="E303" s="161" t="s">
        <v>1</v>
      </c>
      <c r="F303" s="162" t="s">
        <v>1411</v>
      </c>
      <c r="H303" s="163">
        <v>3.75</v>
      </c>
      <c r="I303" s="164"/>
      <c r="L303" s="159"/>
      <c r="M303" s="165"/>
      <c r="N303" s="166"/>
      <c r="O303" s="166"/>
      <c r="P303" s="166"/>
      <c r="Q303" s="166"/>
      <c r="R303" s="166"/>
      <c r="S303" s="166"/>
      <c r="T303" s="167"/>
      <c r="AT303" s="161" t="s">
        <v>207</v>
      </c>
      <c r="AU303" s="161" t="s">
        <v>99</v>
      </c>
      <c r="AV303" s="12" t="s">
        <v>84</v>
      </c>
      <c r="AW303" s="12" t="s">
        <v>36</v>
      </c>
      <c r="AX303" s="12" t="s">
        <v>75</v>
      </c>
      <c r="AY303" s="161" t="s">
        <v>198</v>
      </c>
    </row>
    <row r="304" spans="2:65" s="14" customFormat="1" ht="11.25">
      <c r="B304" s="175"/>
      <c r="D304" s="160" t="s">
        <v>207</v>
      </c>
      <c r="E304" s="176" t="s">
        <v>1</v>
      </c>
      <c r="F304" s="177" t="s">
        <v>227</v>
      </c>
      <c r="H304" s="178">
        <v>440.25</v>
      </c>
      <c r="I304" s="179"/>
      <c r="L304" s="175"/>
      <c r="M304" s="180"/>
      <c r="N304" s="181"/>
      <c r="O304" s="181"/>
      <c r="P304" s="181"/>
      <c r="Q304" s="181"/>
      <c r="R304" s="181"/>
      <c r="S304" s="181"/>
      <c r="T304" s="182"/>
      <c r="AT304" s="176" t="s">
        <v>207</v>
      </c>
      <c r="AU304" s="176" t="s">
        <v>99</v>
      </c>
      <c r="AV304" s="14" t="s">
        <v>103</v>
      </c>
      <c r="AW304" s="14" t="s">
        <v>36</v>
      </c>
      <c r="AX304" s="14" t="s">
        <v>82</v>
      </c>
      <c r="AY304" s="176" t="s">
        <v>198</v>
      </c>
    </row>
    <row r="305" spans="2:65" s="1" customFormat="1" ht="16.5" customHeight="1">
      <c r="B305" s="146"/>
      <c r="C305" s="191" t="s">
        <v>577</v>
      </c>
      <c r="D305" s="191" t="s">
        <v>329</v>
      </c>
      <c r="E305" s="192" t="s">
        <v>1412</v>
      </c>
      <c r="F305" s="193" t="s">
        <v>1413</v>
      </c>
      <c r="G305" s="194" t="s">
        <v>242</v>
      </c>
      <c r="H305" s="195">
        <v>506.28800000000001</v>
      </c>
      <c r="I305" s="196"/>
      <c r="J305" s="197">
        <f>ROUND(I305*H305,2)</f>
        <v>0</v>
      </c>
      <c r="K305" s="193" t="s">
        <v>211</v>
      </c>
      <c r="L305" s="198"/>
      <c r="M305" s="199" t="s">
        <v>1</v>
      </c>
      <c r="N305" s="200" t="s">
        <v>46</v>
      </c>
      <c r="O305" s="50"/>
      <c r="P305" s="156">
        <f>O305*H305</f>
        <v>0</v>
      </c>
      <c r="Q305" s="156">
        <v>2.9999999999999997E-4</v>
      </c>
      <c r="R305" s="156">
        <f>Q305*H305</f>
        <v>0.15188639999999998</v>
      </c>
      <c r="S305" s="156">
        <v>0</v>
      </c>
      <c r="T305" s="157">
        <f>S305*H305</f>
        <v>0</v>
      </c>
      <c r="AR305" s="17" t="s">
        <v>250</v>
      </c>
      <c r="AT305" s="17" t="s">
        <v>329</v>
      </c>
      <c r="AU305" s="17" t="s">
        <v>99</v>
      </c>
      <c r="AY305" s="17" t="s">
        <v>198</v>
      </c>
      <c r="BE305" s="158">
        <f>IF(N305="základní",J305,0)</f>
        <v>0</v>
      </c>
      <c r="BF305" s="158">
        <f>IF(N305="snížená",J305,0)</f>
        <v>0</v>
      </c>
      <c r="BG305" s="158">
        <f>IF(N305="zákl. přenesená",J305,0)</f>
        <v>0</v>
      </c>
      <c r="BH305" s="158">
        <f>IF(N305="sníž. přenesená",J305,0)</f>
        <v>0</v>
      </c>
      <c r="BI305" s="158">
        <f>IF(N305="nulová",J305,0)</f>
        <v>0</v>
      </c>
      <c r="BJ305" s="17" t="s">
        <v>82</v>
      </c>
      <c r="BK305" s="158">
        <f>ROUND(I305*H305,2)</f>
        <v>0</v>
      </c>
      <c r="BL305" s="17" t="s">
        <v>103</v>
      </c>
      <c r="BM305" s="17" t="s">
        <v>1414</v>
      </c>
    </row>
    <row r="306" spans="2:65" s="12" customFormat="1" ht="11.25">
      <c r="B306" s="159"/>
      <c r="D306" s="160" t="s">
        <v>207</v>
      </c>
      <c r="E306" s="161" t="s">
        <v>1</v>
      </c>
      <c r="F306" s="162" t="s">
        <v>1409</v>
      </c>
      <c r="H306" s="163">
        <v>265.5</v>
      </c>
      <c r="I306" s="164"/>
      <c r="L306" s="159"/>
      <c r="M306" s="165"/>
      <c r="N306" s="166"/>
      <c r="O306" s="166"/>
      <c r="P306" s="166"/>
      <c r="Q306" s="166"/>
      <c r="R306" s="166"/>
      <c r="S306" s="166"/>
      <c r="T306" s="167"/>
      <c r="AT306" s="161" t="s">
        <v>207</v>
      </c>
      <c r="AU306" s="161" t="s">
        <v>99</v>
      </c>
      <c r="AV306" s="12" t="s">
        <v>84</v>
      </c>
      <c r="AW306" s="12" t="s">
        <v>36</v>
      </c>
      <c r="AX306" s="12" t="s">
        <v>75</v>
      </c>
      <c r="AY306" s="161" t="s">
        <v>198</v>
      </c>
    </row>
    <row r="307" spans="2:65" s="12" customFormat="1" ht="11.25">
      <c r="B307" s="159"/>
      <c r="D307" s="160" t="s">
        <v>207</v>
      </c>
      <c r="E307" s="161" t="s">
        <v>1</v>
      </c>
      <c r="F307" s="162" t="s">
        <v>1410</v>
      </c>
      <c r="H307" s="163">
        <v>171</v>
      </c>
      <c r="I307" s="164"/>
      <c r="L307" s="159"/>
      <c r="M307" s="165"/>
      <c r="N307" s="166"/>
      <c r="O307" s="166"/>
      <c r="P307" s="166"/>
      <c r="Q307" s="166"/>
      <c r="R307" s="166"/>
      <c r="S307" s="166"/>
      <c r="T307" s="167"/>
      <c r="AT307" s="161" t="s">
        <v>207</v>
      </c>
      <c r="AU307" s="161" t="s">
        <v>99</v>
      </c>
      <c r="AV307" s="12" t="s">
        <v>84</v>
      </c>
      <c r="AW307" s="12" t="s">
        <v>36</v>
      </c>
      <c r="AX307" s="12" t="s">
        <v>75</v>
      </c>
      <c r="AY307" s="161" t="s">
        <v>198</v>
      </c>
    </row>
    <row r="308" spans="2:65" s="12" customFormat="1" ht="11.25">
      <c r="B308" s="159"/>
      <c r="D308" s="160" t="s">
        <v>207</v>
      </c>
      <c r="E308" s="161" t="s">
        <v>1</v>
      </c>
      <c r="F308" s="162" t="s">
        <v>1411</v>
      </c>
      <c r="H308" s="163">
        <v>3.75</v>
      </c>
      <c r="I308" s="164"/>
      <c r="L308" s="159"/>
      <c r="M308" s="165"/>
      <c r="N308" s="166"/>
      <c r="O308" s="166"/>
      <c r="P308" s="166"/>
      <c r="Q308" s="166"/>
      <c r="R308" s="166"/>
      <c r="S308" s="166"/>
      <c r="T308" s="167"/>
      <c r="AT308" s="161" t="s">
        <v>207</v>
      </c>
      <c r="AU308" s="161" t="s">
        <v>99</v>
      </c>
      <c r="AV308" s="12" t="s">
        <v>84</v>
      </c>
      <c r="AW308" s="12" t="s">
        <v>36</v>
      </c>
      <c r="AX308" s="12" t="s">
        <v>75</v>
      </c>
      <c r="AY308" s="161" t="s">
        <v>198</v>
      </c>
    </row>
    <row r="309" spans="2:65" s="15" customFormat="1" ht="11.25">
      <c r="B309" s="183"/>
      <c r="D309" s="160" t="s">
        <v>207</v>
      </c>
      <c r="E309" s="184" t="s">
        <v>1</v>
      </c>
      <c r="F309" s="185" t="s">
        <v>258</v>
      </c>
      <c r="H309" s="186">
        <v>440.25</v>
      </c>
      <c r="I309" s="187"/>
      <c r="L309" s="183"/>
      <c r="M309" s="188"/>
      <c r="N309" s="189"/>
      <c r="O309" s="189"/>
      <c r="P309" s="189"/>
      <c r="Q309" s="189"/>
      <c r="R309" s="189"/>
      <c r="S309" s="189"/>
      <c r="T309" s="190"/>
      <c r="AT309" s="184" t="s">
        <v>207</v>
      </c>
      <c r="AU309" s="184" t="s">
        <v>99</v>
      </c>
      <c r="AV309" s="15" t="s">
        <v>99</v>
      </c>
      <c r="AW309" s="15" t="s">
        <v>36</v>
      </c>
      <c r="AX309" s="15" t="s">
        <v>75</v>
      </c>
      <c r="AY309" s="184" t="s">
        <v>198</v>
      </c>
    </row>
    <row r="310" spans="2:65" s="12" customFormat="1" ht="11.25">
      <c r="B310" s="159"/>
      <c r="D310" s="160" t="s">
        <v>207</v>
      </c>
      <c r="E310" s="161" t="s">
        <v>1</v>
      </c>
      <c r="F310" s="162" t="s">
        <v>1415</v>
      </c>
      <c r="H310" s="163">
        <v>66.037999999999997</v>
      </c>
      <c r="I310" s="164"/>
      <c r="L310" s="159"/>
      <c r="M310" s="165"/>
      <c r="N310" s="166"/>
      <c r="O310" s="166"/>
      <c r="P310" s="166"/>
      <c r="Q310" s="166"/>
      <c r="R310" s="166"/>
      <c r="S310" s="166"/>
      <c r="T310" s="167"/>
      <c r="AT310" s="161" t="s">
        <v>207</v>
      </c>
      <c r="AU310" s="161" t="s">
        <v>99</v>
      </c>
      <c r="AV310" s="12" t="s">
        <v>84</v>
      </c>
      <c r="AW310" s="12" t="s">
        <v>36</v>
      </c>
      <c r="AX310" s="12" t="s">
        <v>75</v>
      </c>
      <c r="AY310" s="161" t="s">
        <v>198</v>
      </c>
    </row>
    <row r="311" spans="2:65" s="14" customFormat="1" ht="11.25">
      <c r="B311" s="175"/>
      <c r="D311" s="160" t="s">
        <v>207</v>
      </c>
      <c r="E311" s="176" t="s">
        <v>1</v>
      </c>
      <c r="F311" s="177" t="s">
        <v>227</v>
      </c>
      <c r="H311" s="178">
        <v>506.28800000000001</v>
      </c>
      <c r="I311" s="179"/>
      <c r="L311" s="175"/>
      <c r="M311" s="180"/>
      <c r="N311" s="181"/>
      <c r="O311" s="181"/>
      <c r="P311" s="181"/>
      <c r="Q311" s="181"/>
      <c r="R311" s="181"/>
      <c r="S311" s="181"/>
      <c r="T311" s="182"/>
      <c r="AT311" s="176" t="s">
        <v>207</v>
      </c>
      <c r="AU311" s="176" t="s">
        <v>99</v>
      </c>
      <c r="AV311" s="14" t="s">
        <v>103</v>
      </c>
      <c r="AW311" s="14" t="s">
        <v>36</v>
      </c>
      <c r="AX311" s="14" t="s">
        <v>82</v>
      </c>
      <c r="AY311" s="176" t="s">
        <v>198</v>
      </c>
    </row>
    <row r="312" spans="2:65" s="1" customFormat="1" ht="16.5" customHeight="1">
      <c r="B312" s="146"/>
      <c r="C312" s="147" t="s">
        <v>583</v>
      </c>
      <c r="D312" s="147" t="s">
        <v>202</v>
      </c>
      <c r="E312" s="148" t="s">
        <v>578</v>
      </c>
      <c r="F312" s="149" t="s">
        <v>579</v>
      </c>
      <c r="G312" s="150" t="s">
        <v>205</v>
      </c>
      <c r="H312" s="151">
        <v>2.5649999999999999</v>
      </c>
      <c r="I312" s="152"/>
      <c r="J312" s="153">
        <f>ROUND(I312*H312,2)</f>
        <v>0</v>
      </c>
      <c r="K312" s="149" t="s">
        <v>211</v>
      </c>
      <c r="L312" s="31"/>
      <c r="M312" s="154" t="s">
        <v>1</v>
      </c>
      <c r="N312" s="155" t="s">
        <v>46</v>
      </c>
      <c r="O312" s="50"/>
      <c r="P312" s="156">
        <f>O312*H312</f>
        <v>0</v>
      </c>
      <c r="Q312" s="156">
        <v>1.9205000000000001</v>
      </c>
      <c r="R312" s="156">
        <f>Q312*H312</f>
        <v>4.9260825000000006</v>
      </c>
      <c r="S312" s="156">
        <v>0</v>
      </c>
      <c r="T312" s="157">
        <f>S312*H312</f>
        <v>0</v>
      </c>
      <c r="AR312" s="17" t="s">
        <v>103</v>
      </c>
      <c r="AT312" s="17" t="s">
        <v>202</v>
      </c>
      <c r="AU312" s="17" t="s">
        <v>99</v>
      </c>
      <c r="AY312" s="17" t="s">
        <v>198</v>
      </c>
      <c r="BE312" s="158">
        <f>IF(N312="základní",J312,0)</f>
        <v>0</v>
      </c>
      <c r="BF312" s="158">
        <f>IF(N312="snížená",J312,0)</f>
        <v>0</v>
      </c>
      <c r="BG312" s="158">
        <f>IF(N312="zákl. přenesená",J312,0)</f>
        <v>0</v>
      </c>
      <c r="BH312" s="158">
        <f>IF(N312="sníž. přenesená",J312,0)</f>
        <v>0</v>
      </c>
      <c r="BI312" s="158">
        <f>IF(N312="nulová",J312,0)</f>
        <v>0</v>
      </c>
      <c r="BJ312" s="17" t="s">
        <v>82</v>
      </c>
      <c r="BK312" s="158">
        <f>ROUND(I312*H312,2)</f>
        <v>0</v>
      </c>
      <c r="BL312" s="17" t="s">
        <v>103</v>
      </c>
      <c r="BM312" s="17" t="s">
        <v>1416</v>
      </c>
    </row>
    <row r="313" spans="2:65" s="13" customFormat="1" ht="11.25">
      <c r="B313" s="168"/>
      <c r="D313" s="160" t="s">
        <v>207</v>
      </c>
      <c r="E313" s="169" t="s">
        <v>1</v>
      </c>
      <c r="F313" s="170" t="s">
        <v>581</v>
      </c>
      <c r="H313" s="169" t="s">
        <v>1</v>
      </c>
      <c r="I313" s="171"/>
      <c r="L313" s="168"/>
      <c r="M313" s="172"/>
      <c r="N313" s="173"/>
      <c r="O313" s="173"/>
      <c r="P313" s="173"/>
      <c r="Q313" s="173"/>
      <c r="R313" s="173"/>
      <c r="S313" s="173"/>
      <c r="T313" s="174"/>
      <c r="AT313" s="169" t="s">
        <v>207</v>
      </c>
      <c r="AU313" s="169" t="s">
        <v>99</v>
      </c>
      <c r="AV313" s="13" t="s">
        <v>82</v>
      </c>
      <c r="AW313" s="13" t="s">
        <v>36</v>
      </c>
      <c r="AX313" s="13" t="s">
        <v>75</v>
      </c>
      <c r="AY313" s="169" t="s">
        <v>198</v>
      </c>
    </row>
    <row r="314" spans="2:65" s="12" customFormat="1" ht="11.25">
      <c r="B314" s="159"/>
      <c r="D314" s="160" t="s">
        <v>207</v>
      </c>
      <c r="E314" s="161" t="s">
        <v>1</v>
      </c>
      <c r="F314" s="162" t="s">
        <v>1417</v>
      </c>
      <c r="H314" s="163">
        <v>2.5649999999999999</v>
      </c>
      <c r="I314" s="164"/>
      <c r="L314" s="159"/>
      <c r="M314" s="165"/>
      <c r="N314" s="166"/>
      <c r="O314" s="166"/>
      <c r="P314" s="166"/>
      <c r="Q314" s="166"/>
      <c r="R314" s="166"/>
      <c r="S314" s="166"/>
      <c r="T314" s="167"/>
      <c r="AT314" s="161" t="s">
        <v>207</v>
      </c>
      <c r="AU314" s="161" t="s">
        <v>99</v>
      </c>
      <c r="AV314" s="12" t="s">
        <v>84</v>
      </c>
      <c r="AW314" s="12" t="s">
        <v>36</v>
      </c>
      <c r="AX314" s="12" t="s">
        <v>82</v>
      </c>
      <c r="AY314" s="161" t="s">
        <v>198</v>
      </c>
    </row>
    <row r="315" spans="2:65" s="1" customFormat="1" ht="16.5" customHeight="1">
      <c r="B315" s="146"/>
      <c r="C315" s="147" t="s">
        <v>588</v>
      </c>
      <c r="D315" s="147" t="s">
        <v>202</v>
      </c>
      <c r="E315" s="148" t="s">
        <v>584</v>
      </c>
      <c r="F315" s="149" t="s">
        <v>585</v>
      </c>
      <c r="G315" s="150" t="s">
        <v>499</v>
      </c>
      <c r="H315" s="151">
        <v>85.5</v>
      </c>
      <c r="I315" s="152"/>
      <c r="J315" s="153">
        <f>ROUND(I315*H315,2)</f>
        <v>0</v>
      </c>
      <c r="K315" s="149" t="s">
        <v>211</v>
      </c>
      <c r="L315" s="31"/>
      <c r="M315" s="154" t="s">
        <v>1</v>
      </c>
      <c r="N315" s="155" t="s">
        <v>46</v>
      </c>
      <c r="O315" s="50"/>
      <c r="P315" s="156">
        <f>O315*H315</f>
        <v>0</v>
      </c>
      <c r="Q315" s="156">
        <v>7.2999999999999996E-4</v>
      </c>
      <c r="R315" s="156">
        <f>Q315*H315</f>
        <v>6.2414999999999998E-2</v>
      </c>
      <c r="S315" s="156">
        <v>0</v>
      </c>
      <c r="T315" s="157">
        <f>S315*H315</f>
        <v>0</v>
      </c>
      <c r="AR315" s="17" t="s">
        <v>103</v>
      </c>
      <c r="AT315" s="17" t="s">
        <v>202</v>
      </c>
      <c r="AU315" s="17" t="s">
        <v>99</v>
      </c>
      <c r="AY315" s="17" t="s">
        <v>198</v>
      </c>
      <c r="BE315" s="158">
        <f>IF(N315="základní",J315,0)</f>
        <v>0</v>
      </c>
      <c r="BF315" s="158">
        <f>IF(N315="snížená",J315,0)</f>
        <v>0</v>
      </c>
      <c r="BG315" s="158">
        <f>IF(N315="zákl. přenesená",J315,0)</f>
        <v>0</v>
      </c>
      <c r="BH315" s="158">
        <f>IF(N315="sníž. přenesená",J315,0)</f>
        <v>0</v>
      </c>
      <c r="BI315" s="158">
        <f>IF(N315="nulová",J315,0)</f>
        <v>0</v>
      </c>
      <c r="BJ315" s="17" t="s">
        <v>82</v>
      </c>
      <c r="BK315" s="158">
        <f>ROUND(I315*H315,2)</f>
        <v>0</v>
      </c>
      <c r="BL315" s="17" t="s">
        <v>103</v>
      </c>
      <c r="BM315" s="17" t="s">
        <v>1418</v>
      </c>
    </row>
    <row r="316" spans="2:65" s="12" customFormat="1" ht="11.25">
      <c r="B316" s="159"/>
      <c r="D316" s="160" t="s">
        <v>207</v>
      </c>
      <c r="E316" s="161" t="s">
        <v>1</v>
      </c>
      <c r="F316" s="162" t="s">
        <v>1419</v>
      </c>
      <c r="H316" s="163">
        <v>85.5</v>
      </c>
      <c r="I316" s="164"/>
      <c r="L316" s="159"/>
      <c r="M316" s="165"/>
      <c r="N316" s="166"/>
      <c r="O316" s="166"/>
      <c r="P316" s="166"/>
      <c r="Q316" s="166"/>
      <c r="R316" s="166"/>
      <c r="S316" s="166"/>
      <c r="T316" s="167"/>
      <c r="AT316" s="161" t="s">
        <v>207</v>
      </c>
      <c r="AU316" s="161" t="s">
        <v>99</v>
      </c>
      <c r="AV316" s="12" t="s">
        <v>84</v>
      </c>
      <c r="AW316" s="12" t="s">
        <v>36</v>
      </c>
      <c r="AX316" s="12" t="s">
        <v>82</v>
      </c>
      <c r="AY316" s="161" t="s">
        <v>198</v>
      </c>
    </row>
    <row r="317" spans="2:65" s="1" customFormat="1" ht="16.5" customHeight="1">
      <c r="B317" s="146"/>
      <c r="C317" s="147" t="s">
        <v>594</v>
      </c>
      <c r="D317" s="147" t="s">
        <v>202</v>
      </c>
      <c r="E317" s="148" t="s">
        <v>1420</v>
      </c>
      <c r="F317" s="149" t="s">
        <v>1421</v>
      </c>
      <c r="G317" s="150" t="s">
        <v>486</v>
      </c>
      <c r="H317" s="151">
        <v>3</v>
      </c>
      <c r="I317" s="152"/>
      <c r="J317" s="153">
        <f>ROUND(I317*H317,2)</f>
        <v>0</v>
      </c>
      <c r="K317" s="149" t="s">
        <v>1</v>
      </c>
      <c r="L317" s="31"/>
      <c r="M317" s="154" t="s">
        <v>1</v>
      </c>
      <c r="N317" s="155" t="s">
        <v>46</v>
      </c>
      <c r="O317" s="50"/>
      <c r="P317" s="156">
        <f>O317*H317</f>
        <v>0</v>
      </c>
      <c r="Q317" s="156">
        <v>0.1326</v>
      </c>
      <c r="R317" s="156">
        <f>Q317*H317</f>
        <v>0.39779999999999999</v>
      </c>
      <c r="S317" s="156">
        <v>0</v>
      </c>
      <c r="T317" s="157">
        <f>S317*H317</f>
        <v>0</v>
      </c>
      <c r="AR317" s="17" t="s">
        <v>103</v>
      </c>
      <c r="AT317" s="17" t="s">
        <v>202</v>
      </c>
      <c r="AU317" s="17" t="s">
        <v>99</v>
      </c>
      <c r="AY317" s="17" t="s">
        <v>198</v>
      </c>
      <c r="BE317" s="158">
        <f>IF(N317="základní",J317,0)</f>
        <v>0</v>
      </c>
      <c r="BF317" s="158">
        <f>IF(N317="snížená",J317,0)</f>
        <v>0</v>
      </c>
      <c r="BG317" s="158">
        <f>IF(N317="zákl. přenesená",J317,0)</f>
        <v>0</v>
      </c>
      <c r="BH317" s="158">
        <f>IF(N317="sníž. přenesená",J317,0)</f>
        <v>0</v>
      </c>
      <c r="BI317" s="158">
        <f>IF(N317="nulová",J317,0)</f>
        <v>0</v>
      </c>
      <c r="BJ317" s="17" t="s">
        <v>82</v>
      </c>
      <c r="BK317" s="158">
        <f>ROUND(I317*H317,2)</f>
        <v>0</v>
      </c>
      <c r="BL317" s="17" t="s">
        <v>103</v>
      </c>
      <c r="BM317" s="17" t="s">
        <v>1422</v>
      </c>
    </row>
    <row r="318" spans="2:65" s="1" customFormat="1" ht="16.5" customHeight="1">
      <c r="B318" s="146"/>
      <c r="C318" s="191" t="s">
        <v>600</v>
      </c>
      <c r="D318" s="191" t="s">
        <v>329</v>
      </c>
      <c r="E318" s="192" t="s">
        <v>1423</v>
      </c>
      <c r="F318" s="193" t="s">
        <v>1424</v>
      </c>
      <c r="G318" s="194" t="s">
        <v>486</v>
      </c>
      <c r="H318" s="195">
        <v>3</v>
      </c>
      <c r="I318" s="196"/>
      <c r="J318" s="197">
        <f>ROUND(I318*H318,2)</f>
        <v>0</v>
      </c>
      <c r="K318" s="193" t="s">
        <v>1</v>
      </c>
      <c r="L318" s="198"/>
      <c r="M318" s="199" t="s">
        <v>1</v>
      </c>
      <c r="N318" s="200" t="s">
        <v>46</v>
      </c>
      <c r="O318" s="50"/>
      <c r="P318" s="156">
        <f>O318*H318</f>
        <v>0</v>
      </c>
      <c r="Q318" s="156">
        <v>2.9999999999999997E-4</v>
      </c>
      <c r="R318" s="156">
        <f>Q318*H318</f>
        <v>8.9999999999999998E-4</v>
      </c>
      <c r="S318" s="156">
        <v>0</v>
      </c>
      <c r="T318" s="157">
        <f>S318*H318</f>
        <v>0</v>
      </c>
      <c r="AR318" s="17" t="s">
        <v>250</v>
      </c>
      <c r="AT318" s="17" t="s">
        <v>329</v>
      </c>
      <c r="AU318" s="17" t="s">
        <v>99</v>
      </c>
      <c r="AY318" s="17" t="s">
        <v>198</v>
      </c>
      <c r="BE318" s="158">
        <f>IF(N318="základní",J318,0)</f>
        <v>0</v>
      </c>
      <c r="BF318" s="158">
        <f>IF(N318="snížená",J318,0)</f>
        <v>0</v>
      </c>
      <c r="BG318" s="158">
        <f>IF(N318="zákl. přenesená",J318,0)</f>
        <v>0</v>
      </c>
      <c r="BH318" s="158">
        <f>IF(N318="sníž. přenesená",J318,0)</f>
        <v>0</v>
      </c>
      <c r="BI318" s="158">
        <f>IF(N318="nulová",J318,0)</f>
        <v>0</v>
      </c>
      <c r="BJ318" s="17" t="s">
        <v>82</v>
      </c>
      <c r="BK318" s="158">
        <f>ROUND(I318*H318,2)</f>
        <v>0</v>
      </c>
      <c r="BL318" s="17" t="s">
        <v>103</v>
      </c>
      <c r="BM318" s="17" t="s">
        <v>1425</v>
      </c>
    </row>
    <row r="319" spans="2:65" s="11" customFormat="1" ht="20.85" customHeight="1">
      <c r="B319" s="133"/>
      <c r="D319" s="134" t="s">
        <v>74</v>
      </c>
      <c r="E319" s="144" t="s">
        <v>575</v>
      </c>
      <c r="F319" s="144" t="s">
        <v>576</v>
      </c>
      <c r="I319" s="136"/>
      <c r="J319" s="145">
        <f>BK319</f>
        <v>0</v>
      </c>
      <c r="L319" s="133"/>
      <c r="M319" s="138"/>
      <c r="N319" s="139"/>
      <c r="O319" s="139"/>
      <c r="P319" s="140">
        <f>SUM(P320:P337)</f>
        <v>0</v>
      </c>
      <c r="Q319" s="139"/>
      <c r="R319" s="140">
        <f>SUM(R320:R337)</f>
        <v>486.87669449999993</v>
      </c>
      <c r="S319" s="139"/>
      <c r="T319" s="141">
        <f>SUM(T320:T337)</f>
        <v>0</v>
      </c>
      <c r="AR319" s="134" t="s">
        <v>82</v>
      </c>
      <c r="AT319" s="142" t="s">
        <v>74</v>
      </c>
      <c r="AU319" s="142" t="s">
        <v>84</v>
      </c>
      <c r="AY319" s="134" t="s">
        <v>198</v>
      </c>
      <c r="BK319" s="143">
        <f>SUM(BK320:BK337)</f>
        <v>0</v>
      </c>
    </row>
    <row r="320" spans="2:65" s="1" customFormat="1" ht="16.5" customHeight="1">
      <c r="B320" s="146"/>
      <c r="C320" s="147" t="s">
        <v>607</v>
      </c>
      <c r="D320" s="147" t="s">
        <v>202</v>
      </c>
      <c r="E320" s="148" t="s">
        <v>578</v>
      </c>
      <c r="F320" s="149" t="s">
        <v>579</v>
      </c>
      <c r="G320" s="150" t="s">
        <v>205</v>
      </c>
      <c r="H320" s="151">
        <v>23.79</v>
      </c>
      <c r="I320" s="152"/>
      <c r="J320" s="153">
        <f>ROUND(I320*H320,2)</f>
        <v>0</v>
      </c>
      <c r="K320" s="149" t="s">
        <v>211</v>
      </c>
      <c r="L320" s="31"/>
      <c r="M320" s="154" t="s">
        <v>1</v>
      </c>
      <c r="N320" s="155" t="s">
        <v>46</v>
      </c>
      <c r="O320" s="50"/>
      <c r="P320" s="156">
        <f>O320*H320</f>
        <v>0</v>
      </c>
      <c r="Q320" s="156">
        <v>1.9205000000000001</v>
      </c>
      <c r="R320" s="156">
        <f>Q320*H320</f>
        <v>45.688695000000003</v>
      </c>
      <c r="S320" s="156">
        <v>0</v>
      </c>
      <c r="T320" s="157">
        <f>S320*H320</f>
        <v>0</v>
      </c>
      <c r="AR320" s="17" t="s">
        <v>103</v>
      </c>
      <c r="AT320" s="17" t="s">
        <v>202</v>
      </c>
      <c r="AU320" s="17" t="s">
        <v>99</v>
      </c>
      <c r="AY320" s="17" t="s">
        <v>198</v>
      </c>
      <c r="BE320" s="158">
        <f>IF(N320="základní",J320,0)</f>
        <v>0</v>
      </c>
      <c r="BF320" s="158">
        <f>IF(N320="snížená",J320,0)</f>
        <v>0</v>
      </c>
      <c r="BG320" s="158">
        <f>IF(N320="zákl. přenesená",J320,0)</f>
        <v>0</v>
      </c>
      <c r="BH320" s="158">
        <f>IF(N320="sníž. přenesená",J320,0)</f>
        <v>0</v>
      </c>
      <c r="BI320" s="158">
        <f>IF(N320="nulová",J320,0)</f>
        <v>0</v>
      </c>
      <c r="BJ320" s="17" t="s">
        <v>82</v>
      </c>
      <c r="BK320" s="158">
        <f>ROUND(I320*H320,2)</f>
        <v>0</v>
      </c>
      <c r="BL320" s="17" t="s">
        <v>103</v>
      </c>
      <c r="BM320" s="17" t="s">
        <v>580</v>
      </c>
    </row>
    <row r="321" spans="2:65" s="13" customFormat="1" ht="11.25">
      <c r="B321" s="168"/>
      <c r="D321" s="160" t="s">
        <v>207</v>
      </c>
      <c r="E321" s="169" t="s">
        <v>1</v>
      </c>
      <c r="F321" s="170" t="s">
        <v>581</v>
      </c>
      <c r="H321" s="169" t="s">
        <v>1</v>
      </c>
      <c r="I321" s="171"/>
      <c r="L321" s="168"/>
      <c r="M321" s="172"/>
      <c r="N321" s="173"/>
      <c r="O321" s="173"/>
      <c r="P321" s="173"/>
      <c r="Q321" s="173"/>
      <c r="R321" s="173"/>
      <c r="S321" s="173"/>
      <c r="T321" s="174"/>
      <c r="AT321" s="169" t="s">
        <v>207</v>
      </c>
      <c r="AU321" s="169" t="s">
        <v>99</v>
      </c>
      <c r="AV321" s="13" t="s">
        <v>82</v>
      </c>
      <c r="AW321" s="13" t="s">
        <v>36</v>
      </c>
      <c r="AX321" s="13" t="s">
        <v>75</v>
      </c>
      <c r="AY321" s="169" t="s">
        <v>198</v>
      </c>
    </row>
    <row r="322" spans="2:65" s="12" customFormat="1" ht="11.25">
      <c r="B322" s="159"/>
      <c r="D322" s="160" t="s">
        <v>207</v>
      </c>
      <c r="E322" s="161" t="s">
        <v>1</v>
      </c>
      <c r="F322" s="162" t="s">
        <v>1426</v>
      </c>
      <c r="H322" s="163">
        <v>23.79</v>
      </c>
      <c r="I322" s="164"/>
      <c r="L322" s="159"/>
      <c r="M322" s="165"/>
      <c r="N322" s="166"/>
      <c r="O322" s="166"/>
      <c r="P322" s="166"/>
      <c r="Q322" s="166"/>
      <c r="R322" s="166"/>
      <c r="S322" s="166"/>
      <c r="T322" s="167"/>
      <c r="AT322" s="161" t="s">
        <v>207</v>
      </c>
      <c r="AU322" s="161" t="s">
        <v>99</v>
      </c>
      <c r="AV322" s="12" t="s">
        <v>84</v>
      </c>
      <c r="AW322" s="12" t="s">
        <v>36</v>
      </c>
      <c r="AX322" s="12" t="s">
        <v>82</v>
      </c>
      <c r="AY322" s="161" t="s">
        <v>198</v>
      </c>
    </row>
    <row r="323" spans="2:65" s="1" customFormat="1" ht="16.5" customHeight="1">
      <c r="B323" s="146"/>
      <c r="C323" s="147" t="s">
        <v>615</v>
      </c>
      <c r="D323" s="147" t="s">
        <v>202</v>
      </c>
      <c r="E323" s="148" t="s">
        <v>584</v>
      </c>
      <c r="F323" s="149" t="s">
        <v>585</v>
      </c>
      <c r="G323" s="150" t="s">
        <v>499</v>
      </c>
      <c r="H323" s="151">
        <v>793</v>
      </c>
      <c r="I323" s="152"/>
      <c r="J323" s="153">
        <f>ROUND(I323*H323,2)</f>
        <v>0</v>
      </c>
      <c r="K323" s="149" t="s">
        <v>211</v>
      </c>
      <c r="L323" s="31"/>
      <c r="M323" s="154" t="s">
        <v>1</v>
      </c>
      <c r="N323" s="155" t="s">
        <v>46</v>
      </c>
      <c r="O323" s="50"/>
      <c r="P323" s="156">
        <f>O323*H323</f>
        <v>0</v>
      </c>
      <c r="Q323" s="156">
        <v>7.2999999999999996E-4</v>
      </c>
      <c r="R323" s="156">
        <f>Q323*H323</f>
        <v>0.57889000000000002</v>
      </c>
      <c r="S323" s="156">
        <v>0</v>
      </c>
      <c r="T323" s="157">
        <f>S323*H323</f>
        <v>0</v>
      </c>
      <c r="AR323" s="17" t="s">
        <v>103</v>
      </c>
      <c r="AT323" s="17" t="s">
        <v>202</v>
      </c>
      <c r="AU323" s="17" t="s">
        <v>99</v>
      </c>
      <c r="AY323" s="17" t="s">
        <v>198</v>
      </c>
      <c r="BE323" s="158">
        <f>IF(N323="základní",J323,0)</f>
        <v>0</v>
      </c>
      <c r="BF323" s="158">
        <f>IF(N323="snížená",J323,0)</f>
        <v>0</v>
      </c>
      <c r="BG323" s="158">
        <f>IF(N323="zákl. přenesená",J323,0)</f>
        <v>0</v>
      </c>
      <c r="BH323" s="158">
        <f>IF(N323="sníž. přenesená",J323,0)</f>
        <v>0</v>
      </c>
      <c r="BI323" s="158">
        <f>IF(N323="nulová",J323,0)</f>
        <v>0</v>
      </c>
      <c r="BJ323" s="17" t="s">
        <v>82</v>
      </c>
      <c r="BK323" s="158">
        <f>ROUND(I323*H323,2)</f>
        <v>0</v>
      </c>
      <c r="BL323" s="17" t="s">
        <v>103</v>
      </c>
      <c r="BM323" s="17" t="s">
        <v>586</v>
      </c>
    </row>
    <row r="324" spans="2:65" s="12" customFormat="1" ht="11.25">
      <c r="B324" s="159"/>
      <c r="D324" s="160" t="s">
        <v>207</v>
      </c>
      <c r="E324" s="161" t="s">
        <v>1</v>
      </c>
      <c r="F324" s="162" t="s">
        <v>1427</v>
      </c>
      <c r="H324" s="163">
        <v>793</v>
      </c>
      <c r="I324" s="164"/>
      <c r="L324" s="159"/>
      <c r="M324" s="165"/>
      <c r="N324" s="166"/>
      <c r="O324" s="166"/>
      <c r="P324" s="166"/>
      <c r="Q324" s="166"/>
      <c r="R324" s="166"/>
      <c r="S324" s="166"/>
      <c r="T324" s="167"/>
      <c r="AT324" s="161" t="s">
        <v>207</v>
      </c>
      <c r="AU324" s="161" t="s">
        <v>99</v>
      </c>
      <c r="AV324" s="12" t="s">
        <v>84</v>
      </c>
      <c r="AW324" s="12" t="s">
        <v>36</v>
      </c>
      <c r="AX324" s="12" t="s">
        <v>82</v>
      </c>
      <c r="AY324" s="161" t="s">
        <v>198</v>
      </c>
    </row>
    <row r="325" spans="2:65" s="1" customFormat="1" ht="16.5" customHeight="1">
      <c r="B325" s="146"/>
      <c r="C325" s="147" t="s">
        <v>621</v>
      </c>
      <c r="D325" s="147" t="s">
        <v>202</v>
      </c>
      <c r="E325" s="148" t="s">
        <v>589</v>
      </c>
      <c r="F325" s="149" t="s">
        <v>590</v>
      </c>
      <c r="G325" s="150" t="s">
        <v>205</v>
      </c>
      <c r="H325" s="151">
        <v>269.62</v>
      </c>
      <c r="I325" s="152"/>
      <c r="J325" s="153">
        <f>ROUND(I325*H325,2)</f>
        <v>0</v>
      </c>
      <c r="K325" s="149" t="s">
        <v>211</v>
      </c>
      <c r="L325" s="31"/>
      <c r="M325" s="154" t="s">
        <v>1</v>
      </c>
      <c r="N325" s="155" t="s">
        <v>46</v>
      </c>
      <c r="O325" s="50"/>
      <c r="P325" s="156">
        <f>O325*H325</f>
        <v>0</v>
      </c>
      <c r="Q325" s="156">
        <v>1.63</v>
      </c>
      <c r="R325" s="156">
        <f>Q325*H325</f>
        <v>439.48059999999998</v>
      </c>
      <c r="S325" s="156">
        <v>0</v>
      </c>
      <c r="T325" s="157">
        <f>S325*H325</f>
        <v>0</v>
      </c>
      <c r="AR325" s="17" t="s">
        <v>103</v>
      </c>
      <c r="AT325" s="17" t="s">
        <v>202</v>
      </c>
      <c r="AU325" s="17" t="s">
        <v>99</v>
      </c>
      <c r="AY325" s="17" t="s">
        <v>198</v>
      </c>
      <c r="BE325" s="158">
        <f>IF(N325="základní",J325,0)</f>
        <v>0</v>
      </c>
      <c r="BF325" s="158">
        <f>IF(N325="snížená",J325,0)</f>
        <v>0</v>
      </c>
      <c r="BG325" s="158">
        <f>IF(N325="zákl. přenesená",J325,0)</f>
        <v>0</v>
      </c>
      <c r="BH325" s="158">
        <f>IF(N325="sníž. přenesená",J325,0)</f>
        <v>0</v>
      </c>
      <c r="BI325" s="158">
        <f>IF(N325="nulová",J325,0)</f>
        <v>0</v>
      </c>
      <c r="BJ325" s="17" t="s">
        <v>82</v>
      </c>
      <c r="BK325" s="158">
        <f>ROUND(I325*H325,2)</f>
        <v>0</v>
      </c>
      <c r="BL325" s="17" t="s">
        <v>103</v>
      </c>
      <c r="BM325" s="17" t="s">
        <v>591</v>
      </c>
    </row>
    <row r="326" spans="2:65" s="13" customFormat="1" ht="11.25">
      <c r="B326" s="168"/>
      <c r="D326" s="160" t="s">
        <v>207</v>
      </c>
      <c r="E326" s="169" t="s">
        <v>1</v>
      </c>
      <c r="F326" s="170" t="s">
        <v>592</v>
      </c>
      <c r="H326" s="169" t="s">
        <v>1</v>
      </c>
      <c r="I326" s="171"/>
      <c r="L326" s="168"/>
      <c r="M326" s="172"/>
      <c r="N326" s="173"/>
      <c r="O326" s="173"/>
      <c r="P326" s="173"/>
      <c r="Q326" s="173"/>
      <c r="R326" s="173"/>
      <c r="S326" s="173"/>
      <c r="T326" s="174"/>
      <c r="AT326" s="169" t="s">
        <v>207</v>
      </c>
      <c r="AU326" s="169" t="s">
        <v>99</v>
      </c>
      <c r="AV326" s="13" t="s">
        <v>82</v>
      </c>
      <c r="AW326" s="13" t="s">
        <v>36</v>
      </c>
      <c r="AX326" s="13" t="s">
        <v>75</v>
      </c>
      <c r="AY326" s="169" t="s">
        <v>198</v>
      </c>
    </row>
    <row r="327" spans="2:65" s="12" customFormat="1" ht="11.25">
      <c r="B327" s="159"/>
      <c r="D327" s="160" t="s">
        <v>207</v>
      </c>
      <c r="E327" s="161" t="s">
        <v>1</v>
      </c>
      <c r="F327" s="162" t="s">
        <v>1428</v>
      </c>
      <c r="H327" s="163">
        <v>269.62</v>
      </c>
      <c r="I327" s="164"/>
      <c r="L327" s="159"/>
      <c r="M327" s="165"/>
      <c r="N327" s="166"/>
      <c r="O327" s="166"/>
      <c r="P327" s="166"/>
      <c r="Q327" s="166"/>
      <c r="R327" s="166"/>
      <c r="S327" s="166"/>
      <c r="T327" s="167"/>
      <c r="AT327" s="161" t="s">
        <v>207</v>
      </c>
      <c r="AU327" s="161" t="s">
        <v>99</v>
      </c>
      <c r="AV327" s="12" t="s">
        <v>84</v>
      </c>
      <c r="AW327" s="12" t="s">
        <v>36</v>
      </c>
      <c r="AX327" s="12" t="s">
        <v>82</v>
      </c>
      <c r="AY327" s="161" t="s">
        <v>198</v>
      </c>
    </row>
    <row r="328" spans="2:65" s="1" customFormat="1" ht="16.5" customHeight="1">
      <c r="B328" s="146"/>
      <c r="C328" s="147" t="s">
        <v>625</v>
      </c>
      <c r="D328" s="147" t="s">
        <v>202</v>
      </c>
      <c r="E328" s="148" t="s">
        <v>595</v>
      </c>
      <c r="F328" s="149" t="s">
        <v>596</v>
      </c>
      <c r="G328" s="150" t="s">
        <v>242</v>
      </c>
      <c r="H328" s="151">
        <v>1784.25</v>
      </c>
      <c r="I328" s="152"/>
      <c r="J328" s="153">
        <f>ROUND(I328*H328,2)</f>
        <v>0</v>
      </c>
      <c r="K328" s="149" t="s">
        <v>211</v>
      </c>
      <c r="L328" s="31"/>
      <c r="M328" s="154" t="s">
        <v>1</v>
      </c>
      <c r="N328" s="155" t="s">
        <v>46</v>
      </c>
      <c r="O328" s="50"/>
      <c r="P328" s="156">
        <f>O328*H328</f>
        <v>0</v>
      </c>
      <c r="Q328" s="156">
        <v>3.1E-4</v>
      </c>
      <c r="R328" s="156">
        <f>Q328*H328</f>
        <v>0.55311750000000004</v>
      </c>
      <c r="S328" s="156">
        <v>0</v>
      </c>
      <c r="T328" s="157">
        <f>S328*H328</f>
        <v>0</v>
      </c>
      <c r="AR328" s="17" t="s">
        <v>103</v>
      </c>
      <c r="AT328" s="17" t="s">
        <v>202</v>
      </c>
      <c r="AU328" s="17" t="s">
        <v>99</v>
      </c>
      <c r="AY328" s="17" t="s">
        <v>198</v>
      </c>
      <c r="BE328" s="158">
        <f>IF(N328="základní",J328,0)</f>
        <v>0</v>
      </c>
      <c r="BF328" s="158">
        <f>IF(N328="snížená",J328,0)</f>
        <v>0</v>
      </c>
      <c r="BG328" s="158">
        <f>IF(N328="zákl. přenesená",J328,0)</f>
        <v>0</v>
      </c>
      <c r="BH328" s="158">
        <f>IF(N328="sníž. přenesená",J328,0)</f>
        <v>0</v>
      </c>
      <c r="BI328" s="158">
        <f>IF(N328="nulová",J328,0)</f>
        <v>0</v>
      </c>
      <c r="BJ328" s="17" t="s">
        <v>82</v>
      </c>
      <c r="BK328" s="158">
        <f>ROUND(I328*H328,2)</f>
        <v>0</v>
      </c>
      <c r="BL328" s="17" t="s">
        <v>103</v>
      </c>
      <c r="BM328" s="17" t="s">
        <v>597</v>
      </c>
    </row>
    <row r="329" spans="2:65" s="13" customFormat="1" ht="11.25">
      <c r="B329" s="168"/>
      <c r="D329" s="160" t="s">
        <v>207</v>
      </c>
      <c r="E329" s="169" t="s">
        <v>1</v>
      </c>
      <c r="F329" s="170" t="s">
        <v>598</v>
      </c>
      <c r="H329" s="169" t="s">
        <v>1</v>
      </c>
      <c r="I329" s="171"/>
      <c r="L329" s="168"/>
      <c r="M329" s="172"/>
      <c r="N329" s="173"/>
      <c r="O329" s="173"/>
      <c r="P329" s="173"/>
      <c r="Q329" s="173"/>
      <c r="R329" s="173"/>
      <c r="S329" s="173"/>
      <c r="T329" s="174"/>
      <c r="AT329" s="169" t="s">
        <v>207</v>
      </c>
      <c r="AU329" s="169" t="s">
        <v>99</v>
      </c>
      <c r="AV329" s="13" t="s">
        <v>82</v>
      </c>
      <c r="AW329" s="13" t="s">
        <v>36</v>
      </c>
      <c r="AX329" s="13" t="s">
        <v>75</v>
      </c>
      <c r="AY329" s="169" t="s">
        <v>198</v>
      </c>
    </row>
    <row r="330" spans="2:65" s="12" customFormat="1" ht="11.25">
      <c r="B330" s="159"/>
      <c r="D330" s="160" t="s">
        <v>207</v>
      </c>
      <c r="E330" s="161" t="s">
        <v>1</v>
      </c>
      <c r="F330" s="162" t="s">
        <v>1429</v>
      </c>
      <c r="H330" s="163">
        <v>1784.25</v>
      </c>
      <c r="I330" s="164"/>
      <c r="L330" s="159"/>
      <c r="M330" s="165"/>
      <c r="N330" s="166"/>
      <c r="O330" s="166"/>
      <c r="P330" s="166"/>
      <c r="Q330" s="166"/>
      <c r="R330" s="166"/>
      <c r="S330" s="166"/>
      <c r="T330" s="167"/>
      <c r="AT330" s="161" t="s">
        <v>207</v>
      </c>
      <c r="AU330" s="161" t="s">
        <v>99</v>
      </c>
      <c r="AV330" s="12" t="s">
        <v>84</v>
      </c>
      <c r="AW330" s="12" t="s">
        <v>36</v>
      </c>
      <c r="AX330" s="12" t="s">
        <v>82</v>
      </c>
      <c r="AY330" s="161" t="s">
        <v>198</v>
      </c>
    </row>
    <row r="331" spans="2:65" s="1" customFormat="1" ht="16.5" customHeight="1">
      <c r="B331" s="146"/>
      <c r="C331" s="191" t="s">
        <v>630</v>
      </c>
      <c r="D331" s="191" t="s">
        <v>329</v>
      </c>
      <c r="E331" s="192" t="s">
        <v>601</v>
      </c>
      <c r="F331" s="193" t="s">
        <v>602</v>
      </c>
      <c r="G331" s="194" t="s">
        <v>242</v>
      </c>
      <c r="H331" s="195">
        <v>2210.4879999999998</v>
      </c>
      <c r="I331" s="196"/>
      <c r="J331" s="197">
        <f>ROUND(I331*H331,2)</f>
        <v>0</v>
      </c>
      <c r="K331" s="193" t="s">
        <v>1</v>
      </c>
      <c r="L331" s="198"/>
      <c r="M331" s="199" t="s">
        <v>1</v>
      </c>
      <c r="N331" s="200" t="s">
        <v>46</v>
      </c>
      <c r="O331" s="50"/>
      <c r="P331" s="156">
        <f>O331*H331</f>
        <v>0</v>
      </c>
      <c r="Q331" s="156">
        <v>2.5000000000000001E-4</v>
      </c>
      <c r="R331" s="156">
        <f>Q331*H331</f>
        <v>0.55262199999999995</v>
      </c>
      <c r="S331" s="156">
        <v>0</v>
      </c>
      <c r="T331" s="157">
        <f>S331*H331</f>
        <v>0</v>
      </c>
      <c r="AR331" s="17" t="s">
        <v>250</v>
      </c>
      <c r="AT331" s="17" t="s">
        <v>329</v>
      </c>
      <c r="AU331" s="17" t="s">
        <v>99</v>
      </c>
      <c r="AY331" s="17" t="s">
        <v>198</v>
      </c>
      <c r="BE331" s="158">
        <f>IF(N331="základní",J331,0)</f>
        <v>0</v>
      </c>
      <c r="BF331" s="158">
        <f>IF(N331="snížená",J331,0)</f>
        <v>0</v>
      </c>
      <c r="BG331" s="158">
        <f>IF(N331="zákl. přenesená",J331,0)</f>
        <v>0</v>
      </c>
      <c r="BH331" s="158">
        <f>IF(N331="sníž. přenesená",J331,0)</f>
        <v>0</v>
      </c>
      <c r="BI331" s="158">
        <f>IF(N331="nulová",J331,0)</f>
        <v>0</v>
      </c>
      <c r="BJ331" s="17" t="s">
        <v>82</v>
      </c>
      <c r="BK331" s="158">
        <f>ROUND(I331*H331,2)</f>
        <v>0</v>
      </c>
      <c r="BL331" s="17" t="s">
        <v>103</v>
      </c>
      <c r="BM331" s="17" t="s">
        <v>603</v>
      </c>
    </row>
    <row r="332" spans="2:65" s="13" customFormat="1" ht="11.25">
      <c r="B332" s="168"/>
      <c r="D332" s="160" t="s">
        <v>207</v>
      </c>
      <c r="E332" s="169" t="s">
        <v>1</v>
      </c>
      <c r="F332" s="170" t="s">
        <v>604</v>
      </c>
      <c r="H332" s="169" t="s">
        <v>1</v>
      </c>
      <c r="I332" s="171"/>
      <c r="L332" s="168"/>
      <c r="M332" s="172"/>
      <c r="N332" s="173"/>
      <c r="O332" s="173"/>
      <c r="P332" s="173"/>
      <c r="Q332" s="173"/>
      <c r="R332" s="173"/>
      <c r="S332" s="173"/>
      <c r="T332" s="174"/>
      <c r="AT332" s="169" t="s">
        <v>207</v>
      </c>
      <c r="AU332" s="169" t="s">
        <v>99</v>
      </c>
      <c r="AV332" s="13" t="s">
        <v>82</v>
      </c>
      <c r="AW332" s="13" t="s">
        <v>36</v>
      </c>
      <c r="AX332" s="13" t="s">
        <v>75</v>
      </c>
      <c r="AY332" s="169" t="s">
        <v>198</v>
      </c>
    </row>
    <row r="333" spans="2:65" s="12" customFormat="1" ht="11.25">
      <c r="B333" s="159"/>
      <c r="D333" s="160" t="s">
        <v>207</v>
      </c>
      <c r="E333" s="161" t="s">
        <v>1</v>
      </c>
      <c r="F333" s="162" t="s">
        <v>1430</v>
      </c>
      <c r="H333" s="163">
        <v>1942.85</v>
      </c>
      <c r="I333" s="164"/>
      <c r="L333" s="159"/>
      <c r="M333" s="165"/>
      <c r="N333" s="166"/>
      <c r="O333" s="166"/>
      <c r="P333" s="166"/>
      <c r="Q333" s="166"/>
      <c r="R333" s="166"/>
      <c r="S333" s="166"/>
      <c r="T333" s="167"/>
      <c r="AT333" s="161" t="s">
        <v>207</v>
      </c>
      <c r="AU333" s="161" t="s">
        <v>99</v>
      </c>
      <c r="AV333" s="12" t="s">
        <v>84</v>
      </c>
      <c r="AW333" s="12" t="s">
        <v>36</v>
      </c>
      <c r="AX333" s="12" t="s">
        <v>75</v>
      </c>
      <c r="AY333" s="161" t="s">
        <v>198</v>
      </c>
    </row>
    <row r="334" spans="2:65" s="12" customFormat="1" ht="11.25">
      <c r="B334" s="159"/>
      <c r="D334" s="160" t="s">
        <v>207</v>
      </c>
      <c r="E334" s="161" t="s">
        <v>1</v>
      </c>
      <c r="F334" s="162" t="s">
        <v>1431</v>
      </c>
      <c r="H334" s="163">
        <v>267.63799999999998</v>
      </c>
      <c r="I334" s="164"/>
      <c r="L334" s="159"/>
      <c r="M334" s="165"/>
      <c r="N334" s="166"/>
      <c r="O334" s="166"/>
      <c r="P334" s="166"/>
      <c r="Q334" s="166"/>
      <c r="R334" s="166"/>
      <c r="S334" s="166"/>
      <c r="T334" s="167"/>
      <c r="AT334" s="161" t="s">
        <v>207</v>
      </c>
      <c r="AU334" s="161" t="s">
        <v>99</v>
      </c>
      <c r="AV334" s="12" t="s">
        <v>84</v>
      </c>
      <c r="AW334" s="12" t="s">
        <v>36</v>
      </c>
      <c r="AX334" s="12" t="s">
        <v>75</v>
      </c>
      <c r="AY334" s="161" t="s">
        <v>198</v>
      </c>
    </row>
    <row r="335" spans="2:65" s="14" customFormat="1" ht="11.25">
      <c r="B335" s="175"/>
      <c r="D335" s="160" t="s">
        <v>207</v>
      </c>
      <c r="E335" s="176" t="s">
        <v>1</v>
      </c>
      <c r="F335" s="177" t="s">
        <v>227</v>
      </c>
      <c r="H335" s="178">
        <v>2210.4879999999998</v>
      </c>
      <c r="I335" s="179"/>
      <c r="L335" s="175"/>
      <c r="M335" s="180"/>
      <c r="N335" s="181"/>
      <c r="O335" s="181"/>
      <c r="P335" s="181"/>
      <c r="Q335" s="181"/>
      <c r="R335" s="181"/>
      <c r="S335" s="181"/>
      <c r="T335" s="182"/>
      <c r="AT335" s="176" t="s">
        <v>207</v>
      </c>
      <c r="AU335" s="176" t="s">
        <v>99</v>
      </c>
      <c r="AV335" s="14" t="s">
        <v>103</v>
      </c>
      <c r="AW335" s="14" t="s">
        <v>36</v>
      </c>
      <c r="AX335" s="14" t="s">
        <v>82</v>
      </c>
      <c r="AY335" s="176" t="s">
        <v>198</v>
      </c>
    </row>
    <row r="336" spans="2:65" s="1" customFormat="1" ht="16.5" customHeight="1">
      <c r="B336" s="146"/>
      <c r="C336" s="147" t="s">
        <v>635</v>
      </c>
      <c r="D336" s="147" t="s">
        <v>202</v>
      </c>
      <c r="E336" s="148" t="s">
        <v>608</v>
      </c>
      <c r="F336" s="149" t="s">
        <v>609</v>
      </c>
      <c r="G336" s="150" t="s">
        <v>486</v>
      </c>
      <c r="H336" s="151">
        <v>11</v>
      </c>
      <c r="I336" s="152"/>
      <c r="J336" s="153">
        <f>ROUND(I336*H336,2)</f>
        <v>0</v>
      </c>
      <c r="K336" s="149" t="s">
        <v>211</v>
      </c>
      <c r="L336" s="31"/>
      <c r="M336" s="154" t="s">
        <v>1</v>
      </c>
      <c r="N336" s="155" t="s">
        <v>46</v>
      </c>
      <c r="O336" s="50"/>
      <c r="P336" s="156">
        <f>O336*H336</f>
        <v>0</v>
      </c>
      <c r="Q336" s="156">
        <v>2.0699999999999998E-3</v>
      </c>
      <c r="R336" s="156">
        <f>Q336*H336</f>
        <v>2.2769999999999999E-2</v>
      </c>
      <c r="S336" s="156">
        <v>0</v>
      </c>
      <c r="T336" s="157">
        <f>S336*H336</f>
        <v>0</v>
      </c>
      <c r="AR336" s="17" t="s">
        <v>103</v>
      </c>
      <c r="AT336" s="17" t="s">
        <v>202</v>
      </c>
      <c r="AU336" s="17" t="s">
        <v>99</v>
      </c>
      <c r="AY336" s="17" t="s">
        <v>198</v>
      </c>
      <c r="BE336" s="158">
        <f>IF(N336="základní",J336,0)</f>
        <v>0</v>
      </c>
      <c r="BF336" s="158">
        <f>IF(N336="snížená",J336,0)</f>
        <v>0</v>
      </c>
      <c r="BG336" s="158">
        <f>IF(N336="zákl. přenesená",J336,0)</f>
        <v>0</v>
      </c>
      <c r="BH336" s="158">
        <f>IF(N336="sníž. přenesená",J336,0)</f>
        <v>0</v>
      </c>
      <c r="BI336" s="158">
        <f>IF(N336="nulová",J336,0)</f>
        <v>0</v>
      </c>
      <c r="BJ336" s="17" t="s">
        <v>82</v>
      </c>
      <c r="BK336" s="158">
        <f>ROUND(I336*H336,2)</f>
        <v>0</v>
      </c>
      <c r="BL336" s="17" t="s">
        <v>103</v>
      </c>
      <c r="BM336" s="17" t="s">
        <v>610</v>
      </c>
    </row>
    <row r="337" spans="2:65" s="12" customFormat="1" ht="11.25">
      <c r="B337" s="159"/>
      <c r="D337" s="160" t="s">
        <v>207</v>
      </c>
      <c r="E337" s="161" t="s">
        <v>1</v>
      </c>
      <c r="F337" s="162" t="s">
        <v>1432</v>
      </c>
      <c r="H337" s="163">
        <v>11</v>
      </c>
      <c r="I337" s="164"/>
      <c r="L337" s="159"/>
      <c r="M337" s="165"/>
      <c r="N337" s="166"/>
      <c r="O337" s="166"/>
      <c r="P337" s="166"/>
      <c r="Q337" s="166"/>
      <c r="R337" s="166"/>
      <c r="S337" s="166"/>
      <c r="T337" s="167"/>
      <c r="AT337" s="161" t="s">
        <v>207</v>
      </c>
      <c r="AU337" s="161" t="s">
        <v>99</v>
      </c>
      <c r="AV337" s="12" t="s">
        <v>84</v>
      </c>
      <c r="AW337" s="12" t="s">
        <v>36</v>
      </c>
      <c r="AX337" s="12" t="s">
        <v>82</v>
      </c>
      <c r="AY337" s="161" t="s">
        <v>198</v>
      </c>
    </row>
    <row r="338" spans="2:65" s="11" customFormat="1" ht="22.9" customHeight="1">
      <c r="B338" s="133"/>
      <c r="D338" s="134" t="s">
        <v>74</v>
      </c>
      <c r="E338" s="144" t="s">
        <v>263</v>
      </c>
      <c r="F338" s="144" t="s">
        <v>612</v>
      </c>
      <c r="I338" s="136"/>
      <c r="J338" s="145">
        <f>BK338</f>
        <v>0</v>
      </c>
      <c r="L338" s="133"/>
      <c r="M338" s="138"/>
      <c r="N338" s="139"/>
      <c r="O338" s="139"/>
      <c r="P338" s="140">
        <f>P339+P355+P360+P397+P418+P424+P458+P469</f>
        <v>0</v>
      </c>
      <c r="Q338" s="139"/>
      <c r="R338" s="140">
        <f>R339+R355+R360+R397+R418+R424+R458+R469</f>
        <v>241.873693</v>
      </c>
      <c r="S338" s="139"/>
      <c r="T338" s="141">
        <f>T339+T355+T360+T397+T418+T424+T458+T469</f>
        <v>3394.3634999999999</v>
      </c>
      <c r="AR338" s="134" t="s">
        <v>82</v>
      </c>
      <c r="AT338" s="142" t="s">
        <v>74</v>
      </c>
      <c r="AU338" s="142" t="s">
        <v>82</v>
      </c>
      <c r="AY338" s="134" t="s">
        <v>198</v>
      </c>
      <c r="BK338" s="143">
        <f>BK339+BK355+BK360+BK397+BK418+BK424+BK458+BK469</f>
        <v>0</v>
      </c>
    </row>
    <row r="339" spans="2:65" s="11" customFormat="1" ht="20.85" customHeight="1">
      <c r="B339" s="133"/>
      <c r="D339" s="134" t="s">
        <v>74</v>
      </c>
      <c r="E339" s="144" t="s">
        <v>613</v>
      </c>
      <c r="F339" s="144" t="s">
        <v>614</v>
      </c>
      <c r="I339" s="136"/>
      <c r="J339" s="145">
        <f>BK339</f>
        <v>0</v>
      </c>
      <c r="L339" s="133"/>
      <c r="M339" s="138"/>
      <c r="N339" s="139"/>
      <c r="O339" s="139"/>
      <c r="P339" s="140">
        <f>SUM(P340:P354)</f>
        <v>0</v>
      </c>
      <c r="Q339" s="139"/>
      <c r="R339" s="140">
        <f>SUM(R340:R354)</f>
        <v>3.6400000000000002E-2</v>
      </c>
      <c r="S339" s="139"/>
      <c r="T339" s="141">
        <f>SUM(T340:T354)</f>
        <v>0</v>
      </c>
      <c r="AR339" s="134" t="s">
        <v>82</v>
      </c>
      <c r="AT339" s="142" t="s">
        <v>74</v>
      </c>
      <c r="AU339" s="142" t="s">
        <v>84</v>
      </c>
      <c r="AY339" s="134" t="s">
        <v>198</v>
      </c>
      <c r="BK339" s="143">
        <f>SUM(BK340:BK354)</f>
        <v>0</v>
      </c>
    </row>
    <row r="340" spans="2:65" s="1" customFormat="1" ht="16.5" customHeight="1">
      <c r="B340" s="146"/>
      <c r="C340" s="147" t="s">
        <v>646</v>
      </c>
      <c r="D340" s="147" t="s">
        <v>202</v>
      </c>
      <c r="E340" s="148" t="s">
        <v>616</v>
      </c>
      <c r="F340" s="149" t="s">
        <v>617</v>
      </c>
      <c r="G340" s="150" t="s">
        <v>499</v>
      </c>
      <c r="H340" s="151">
        <v>21</v>
      </c>
      <c r="I340" s="152"/>
      <c r="J340" s="153">
        <f>ROUND(I340*H340,2)</f>
        <v>0</v>
      </c>
      <c r="K340" s="149" t="s">
        <v>211</v>
      </c>
      <c r="L340" s="31"/>
      <c r="M340" s="154" t="s">
        <v>1</v>
      </c>
      <c r="N340" s="155" t="s">
        <v>46</v>
      </c>
      <c r="O340" s="50"/>
      <c r="P340" s="156">
        <f>O340*H340</f>
        <v>0</v>
      </c>
      <c r="Q340" s="156">
        <v>0</v>
      </c>
      <c r="R340" s="156">
        <f>Q340*H340</f>
        <v>0</v>
      </c>
      <c r="S340" s="156">
        <v>0</v>
      </c>
      <c r="T340" s="157">
        <f>S340*H340</f>
        <v>0</v>
      </c>
      <c r="AR340" s="17" t="s">
        <v>103</v>
      </c>
      <c r="AT340" s="17" t="s">
        <v>202</v>
      </c>
      <c r="AU340" s="17" t="s">
        <v>99</v>
      </c>
      <c r="AY340" s="17" t="s">
        <v>198</v>
      </c>
      <c r="BE340" s="158">
        <f>IF(N340="základní",J340,0)</f>
        <v>0</v>
      </c>
      <c r="BF340" s="158">
        <f>IF(N340="snížená",J340,0)</f>
        <v>0</v>
      </c>
      <c r="BG340" s="158">
        <f>IF(N340="zákl. přenesená",J340,0)</f>
        <v>0</v>
      </c>
      <c r="BH340" s="158">
        <f>IF(N340="sníž. přenesená",J340,0)</f>
        <v>0</v>
      </c>
      <c r="BI340" s="158">
        <f>IF(N340="nulová",J340,0)</f>
        <v>0</v>
      </c>
      <c r="BJ340" s="17" t="s">
        <v>82</v>
      </c>
      <c r="BK340" s="158">
        <f>ROUND(I340*H340,2)</f>
        <v>0</v>
      </c>
      <c r="BL340" s="17" t="s">
        <v>103</v>
      </c>
      <c r="BM340" s="17" t="s">
        <v>618</v>
      </c>
    </row>
    <row r="341" spans="2:65" s="13" customFormat="1" ht="11.25">
      <c r="B341" s="168"/>
      <c r="D341" s="160" t="s">
        <v>207</v>
      </c>
      <c r="E341" s="169" t="s">
        <v>1</v>
      </c>
      <c r="F341" s="170" t="s">
        <v>619</v>
      </c>
      <c r="H341" s="169" t="s">
        <v>1</v>
      </c>
      <c r="I341" s="171"/>
      <c r="L341" s="168"/>
      <c r="M341" s="172"/>
      <c r="N341" s="173"/>
      <c r="O341" s="173"/>
      <c r="P341" s="173"/>
      <c r="Q341" s="173"/>
      <c r="R341" s="173"/>
      <c r="S341" s="173"/>
      <c r="T341" s="174"/>
      <c r="AT341" s="169" t="s">
        <v>207</v>
      </c>
      <c r="AU341" s="169" t="s">
        <v>99</v>
      </c>
      <c r="AV341" s="13" t="s">
        <v>82</v>
      </c>
      <c r="AW341" s="13" t="s">
        <v>36</v>
      </c>
      <c r="AX341" s="13" t="s">
        <v>75</v>
      </c>
      <c r="AY341" s="169" t="s">
        <v>198</v>
      </c>
    </row>
    <row r="342" spans="2:65" s="12" customFormat="1" ht="11.25">
      <c r="B342" s="159"/>
      <c r="D342" s="160" t="s">
        <v>207</v>
      </c>
      <c r="E342" s="161" t="s">
        <v>1</v>
      </c>
      <c r="F342" s="162" t="s">
        <v>1433</v>
      </c>
      <c r="H342" s="163">
        <v>21</v>
      </c>
      <c r="I342" s="164"/>
      <c r="L342" s="159"/>
      <c r="M342" s="165"/>
      <c r="N342" s="166"/>
      <c r="O342" s="166"/>
      <c r="P342" s="166"/>
      <c r="Q342" s="166"/>
      <c r="R342" s="166"/>
      <c r="S342" s="166"/>
      <c r="T342" s="167"/>
      <c r="AT342" s="161" t="s">
        <v>207</v>
      </c>
      <c r="AU342" s="161" t="s">
        <v>99</v>
      </c>
      <c r="AV342" s="12" t="s">
        <v>84</v>
      </c>
      <c r="AW342" s="12" t="s">
        <v>36</v>
      </c>
      <c r="AX342" s="12" t="s">
        <v>82</v>
      </c>
      <c r="AY342" s="161" t="s">
        <v>198</v>
      </c>
    </row>
    <row r="343" spans="2:65" s="1" customFormat="1" ht="16.5" customHeight="1">
      <c r="B343" s="146"/>
      <c r="C343" s="147" t="s">
        <v>651</v>
      </c>
      <c r="D343" s="147" t="s">
        <v>202</v>
      </c>
      <c r="E343" s="148" t="s">
        <v>622</v>
      </c>
      <c r="F343" s="149" t="s">
        <v>623</v>
      </c>
      <c r="G343" s="150" t="s">
        <v>499</v>
      </c>
      <c r="H343" s="151">
        <v>6</v>
      </c>
      <c r="I343" s="152"/>
      <c r="J343" s="153">
        <f>ROUND(I343*H343,2)</f>
        <v>0</v>
      </c>
      <c r="K343" s="149" t="s">
        <v>211</v>
      </c>
      <c r="L343" s="31"/>
      <c r="M343" s="154" t="s">
        <v>1</v>
      </c>
      <c r="N343" s="155" t="s">
        <v>46</v>
      </c>
      <c r="O343" s="50"/>
      <c r="P343" s="156">
        <f>O343*H343</f>
        <v>0</v>
      </c>
      <c r="Q343" s="156">
        <v>0</v>
      </c>
      <c r="R343" s="156">
        <f>Q343*H343</f>
        <v>0</v>
      </c>
      <c r="S343" s="156">
        <v>0</v>
      </c>
      <c r="T343" s="157">
        <f>S343*H343</f>
        <v>0</v>
      </c>
      <c r="AR343" s="17" t="s">
        <v>103</v>
      </c>
      <c r="AT343" s="17" t="s">
        <v>202</v>
      </c>
      <c r="AU343" s="17" t="s">
        <v>99</v>
      </c>
      <c r="AY343" s="17" t="s">
        <v>198</v>
      </c>
      <c r="BE343" s="158">
        <f>IF(N343="základní",J343,0)</f>
        <v>0</v>
      </c>
      <c r="BF343" s="158">
        <f>IF(N343="snížená",J343,0)</f>
        <v>0</v>
      </c>
      <c r="BG343" s="158">
        <f>IF(N343="zákl. přenesená",J343,0)</f>
        <v>0</v>
      </c>
      <c r="BH343" s="158">
        <f>IF(N343="sníž. přenesená",J343,0)</f>
        <v>0</v>
      </c>
      <c r="BI343" s="158">
        <f>IF(N343="nulová",J343,0)</f>
        <v>0</v>
      </c>
      <c r="BJ343" s="17" t="s">
        <v>82</v>
      </c>
      <c r="BK343" s="158">
        <f>ROUND(I343*H343,2)</f>
        <v>0</v>
      </c>
      <c r="BL343" s="17" t="s">
        <v>103</v>
      </c>
      <c r="BM343" s="17" t="s">
        <v>624</v>
      </c>
    </row>
    <row r="344" spans="2:65" s="13" customFormat="1" ht="11.25">
      <c r="B344" s="168"/>
      <c r="D344" s="160" t="s">
        <v>207</v>
      </c>
      <c r="E344" s="169" t="s">
        <v>1</v>
      </c>
      <c r="F344" s="170" t="s">
        <v>619</v>
      </c>
      <c r="H344" s="169" t="s">
        <v>1</v>
      </c>
      <c r="I344" s="171"/>
      <c r="L344" s="168"/>
      <c r="M344" s="172"/>
      <c r="N344" s="173"/>
      <c r="O344" s="173"/>
      <c r="P344" s="173"/>
      <c r="Q344" s="173"/>
      <c r="R344" s="173"/>
      <c r="S344" s="173"/>
      <c r="T344" s="174"/>
      <c r="AT344" s="169" t="s">
        <v>207</v>
      </c>
      <c r="AU344" s="169" t="s">
        <v>99</v>
      </c>
      <c r="AV344" s="13" t="s">
        <v>82</v>
      </c>
      <c r="AW344" s="13" t="s">
        <v>36</v>
      </c>
      <c r="AX344" s="13" t="s">
        <v>75</v>
      </c>
      <c r="AY344" s="169" t="s">
        <v>198</v>
      </c>
    </row>
    <row r="345" spans="2:65" s="12" customFormat="1" ht="11.25">
      <c r="B345" s="159"/>
      <c r="D345" s="160" t="s">
        <v>207</v>
      </c>
      <c r="E345" s="161" t="s">
        <v>1</v>
      </c>
      <c r="F345" s="162" t="s">
        <v>1022</v>
      </c>
      <c r="H345" s="163">
        <v>6</v>
      </c>
      <c r="I345" s="164"/>
      <c r="L345" s="159"/>
      <c r="M345" s="165"/>
      <c r="N345" s="166"/>
      <c r="O345" s="166"/>
      <c r="P345" s="166"/>
      <c r="Q345" s="166"/>
      <c r="R345" s="166"/>
      <c r="S345" s="166"/>
      <c r="T345" s="167"/>
      <c r="AT345" s="161" t="s">
        <v>207</v>
      </c>
      <c r="AU345" s="161" t="s">
        <v>99</v>
      </c>
      <c r="AV345" s="12" t="s">
        <v>84</v>
      </c>
      <c r="AW345" s="12" t="s">
        <v>36</v>
      </c>
      <c r="AX345" s="12" t="s">
        <v>82</v>
      </c>
      <c r="AY345" s="161" t="s">
        <v>198</v>
      </c>
    </row>
    <row r="346" spans="2:65" s="1" customFormat="1" ht="16.5" customHeight="1">
      <c r="B346" s="146"/>
      <c r="C346" s="147" t="s">
        <v>658</v>
      </c>
      <c r="D346" s="147" t="s">
        <v>202</v>
      </c>
      <c r="E346" s="148" t="s">
        <v>626</v>
      </c>
      <c r="F346" s="149" t="s">
        <v>627</v>
      </c>
      <c r="G346" s="150" t="s">
        <v>499</v>
      </c>
      <c r="H346" s="151">
        <v>21</v>
      </c>
      <c r="I346" s="152"/>
      <c r="J346" s="153">
        <f>ROUND(I346*H346,2)</f>
        <v>0</v>
      </c>
      <c r="K346" s="149" t="s">
        <v>211</v>
      </c>
      <c r="L346" s="31"/>
      <c r="M346" s="154" t="s">
        <v>1</v>
      </c>
      <c r="N346" s="155" t="s">
        <v>46</v>
      </c>
      <c r="O346" s="50"/>
      <c r="P346" s="156">
        <f>O346*H346</f>
        <v>0</v>
      </c>
      <c r="Q346" s="156">
        <v>0</v>
      </c>
      <c r="R346" s="156">
        <f>Q346*H346</f>
        <v>0</v>
      </c>
      <c r="S346" s="156">
        <v>0</v>
      </c>
      <c r="T346" s="157">
        <f>S346*H346</f>
        <v>0</v>
      </c>
      <c r="AR346" s="17" t="s">
        <v>103</v>
      </c>
      <c r="AT346" s="17" t="s">
        <v>202</v>
      </c>
      <c r="AU346" s="17" t="s">
        <v>99</v>
      </c>
      <c r="AY346" s="17" t="s">
        <v>198</v>
      </c>
      <c r="BE346" s="158">
        <f>IF(N346="základní",J346,0)</f>
        <v>0</v>
      </c>
      <c r="BF346" s="158">
        <f>IF(N346="snížená",J346,0)</f>
        <v>0</v>
      </c>
      <c r="BG346" s="158">
        <f>IF(N346="zákl. přenesená",J346,0)</f>
        <v>0</v>
      </c>
      <c r="BH346" s="158">
        <f>IF(N346="sníž. přenesená",J346,0)</f>
        <v>0</v>
      </c>
      <c r="BI346" s="158">
        <f>IF(N346="nulová",J346,0)</f>
        <v>0</v>
      </c>
      <c r="BJ346" s="17" t="s">
        <v>82</v>
      </c>
      <c r="BK346" s="158">
        <f>ROUND(I346*H346,2)</f>
        <v>0</v>
      </c>
      <c r="BL346" s="17" t="s">
        <v>103</v>
      </c>
      <c r="BM346" s="17" t="s">
        <v>628</v>
      </c>
    </row>
    <row r="347" spans="2:65" s="12" customFormat="1" ht="11.25">
      <c r="B347" s="159"/>
      <c r="D347" s="160" t="s">
        <v>207</v>
      </c>
      <c r="E347" s="161" t="s">
        <v>1</v>
      </c>
      <c r="F347" s="162" t="s">
        <v>1434</v>
      </c>
      <c r="H347" s="163">
        <v>21</v>
      </c>
      <c r="I347" s="164"/>
      <c r="L347" s="159"/>
      <c r="M347" s="165"/>
      <c r="N347" s="166"/>
      <c r="O347" s="166"/>
      <c r="P347" s="166"/>
      <c r="Q347" s="166"/>
      <c r="R347" s="166"/>
      <c r="S347" s="166"/>
      <c r="T347" s="167"/>
      <c r="AT347" s="161" t="s">
        <v>207</v>
      </c>
      <c r="AU347" s="161" t="s">
        <v>99</v>
      </c>
      <c r="AV347" s="12" t="s">
        <v>84</v>
      </c>
      <c r="AW347" s="12" t="s">
        <v>36</v>
      </c>
      <c r="AX347" s="12" t="s">
        <v>82</v>
      </c>
      <c r="AY347" s="161" t="s">
        <v>198</v>
      </c>
    </row>
    <row r="348" spans="2:65" s="1" customFormat="1" ht="16.5" customHeight="1">
      <c r="B348" s="146"/>
      <c r="C348" s="147" t="s">
        <v>664</v>
      </c>
      <c r="D348" s="147" t="s">
        <v>202</v>
      </c>
      <c r="E348" s="148" t="s">
        <v>631</v>
      </c>
      <c r="F348" s="149" t="s">
        <v>632</v>
      </c>
      <c r="G348" s="150" t="s">
        <v>499</v>
      </c>
      <c r="H348" s="151">
        <v>21</v>
      </c>
      <c r="I348" s="152"/>
      <c r="J348" s="153">
        <f>ROUND(I348*H348,2)</f>
        <v>0</v>
      </c>
      <c r="K348" s="149" t="s">
        <v>211</v>
      </c>
      <c r="L348" s="31"/>
      <c r="M348" s="154" t="s">
        <v>1</v>
      </c>
      <c r="N348" s="155" t="s">
        <v>46</v>
      </c>
      <c r="O348" s="50"/>
      <c r="P348" s="156">
        <f>O348*H348</f>
        <v>0</v>
      </c>
      <c r="Q348" s="156">
        <v>2.2000000000000001E-4</v>
      </c>
      <c r="R348" s="156">
        <f>Q348*H348</f>
        <v>4.62E-3</v>
      </c>
      <c r="S348" s="156">
        <v>0</v>
      </c>
      <c r="T348" s="157">
        <f>S348*H348</f>
        <v>0</v>
      </c>
      <c r="AR348" s="17" t="s">
        <v>103</v>
      </c>
      <c r="AT348" s="17" t="s">
        <v>202</v>
      </c>
      <c r="AU348" s="17" t="s">
        <v>99</v>
      </c>
      <c r="AY348" s="17" t="s">
        <v>198</v>
      </c>
      <c r="BE348" s="158">
        <f>IF(N348="základní",J348,0)</f>
        <v>0</v>
      </c>
      <c r="BF348" s="158">
        <f>IF(N348="snížená",J348,0)</f>
        <v>0</v>
      </c>
      <c r="BG348" s="158">
        <f>IF(N348="zákl. přenesená",J348,0)</f>
        <v>0</v>
      </c>
      <c r="BH348" s="158">
        <f>IF(N348="sníž. přenesená",J348,0)</f>
        <v>0</v>
      </c>
      <c r="BI348" s="158">
        <f>IF(N348="nulová",J348,0)</f>
        <v>0</v>
      </c>
      <c r="BJ348" s="17" t="s">
        <v>82</v>
      </c>
      <c r="BK348" s="158">
        <f>ROUND(I348*H348,2)</f>
        <v>0</v>
      </c>
      <c r="BL348" s="17" t="s">
        <v>103</v>
      </c>
      <c r="BM348" s="17" t="s">
        <v>633</v>
      </c>
    </row>
    <row r="349" spans="2:65" s="12" customFormat="1" ht="11.25">
      <c r="B349" s="159"/>
      <c r="D349" s="160" t="s">
        <v>207</v>
      </c>
      <c r="E349" s="161" t="s">
        <v>1</v>
      </c>
      <c r="F349" s="162" t="s">
        <v>1435</v>
      </c>
      <c r="H349" s="163">
        <v>21</v>
      </c>
      <c r="I349" s="164"/>
      <c r="L349" s="159"/>
      <c r="M349" s="165"/>
      <c r="N349" s="166"/>
      <c r="O349" s="166"/>
      <c r="P349" s="166"/>
      <c r="Q349" s="166"/>
      <c r="R349" s="166"/>
      <c r="S349" s="166"/>
      <c r="T349" s="167"/>
      <c r="AT349" s="161" t="s">
        <v>207</v>
      </c>
      <c r="AU349" s="161" t="s">
        <v>99</v>
      </c>
      <c r="AV349" s="12" t="s">
        <v>84</v>
      </c>
      <c r="AW349" s="12" t="s">
        <v>36</v>
      </c>
      <c r="AX349" s="12" t="s">
        <v>82</v>
      </c>
      <c r="AY349" s="161" t="s">
        <v>198</v>
      </c>
    </row>
    <row r="350" spans="2:65" s="1" customFormat="1" ht="16.5" customHeight="1">
      <c r="B350" s="146"/>
      <c r="C350" s="147" t="s">
        <v>671</v>
      </c>
      <c r="D350" s="147" t="s">
        <v>202</v>
      </c>
      <c r="E350" s="148" t="s">
        <v>636</v>
      </c>
      <c r="F350" s="149" t="s">
        <v>637</v>
      </c>
      <c r="G350" s="150" t="s">
        <v>242</v>
      </c>
      <c r="H350" s="151">
        <v>3178</v>
      </c>
      <c r="I350" s="152"/>
      <c r="J350" s="153">
        <f>ROUND(I350*H350,2)</f>
        <v>0</v>
      </c>
      <c r="K350" s="149" t="s">
        <v>1</v>
      </c>
      <c r="L350" s="31"/>
      <c r="M350" s="154" t="s">
        <v>1</v>
      </c>
      <c r="N350" s="155" t="s">
        <v>46</v>
      </c>
      <c r="O350" s="50"/>
      <c r="P350" s="156">
        <f>O350*H350</f>
        <v>0</v>
      </c>
      <c r="Q350" s="156">
        <v>1.0000000000000001E-5</v>
      </c>
      <c r="R350" s="156">
        <f>Q350*H350</f>
        <v>3.1780000000000003E-2</v>
      </c>
      <c r="S350" s="156">
        <v>0</v>
      </c>
      <c r="T350" s="157">
        <f>S350*H350</f>
        <v>0</v>
      </c>
      <c r="AR350" s="17" t="s">
        <v>103</v>
      </c>
      <c r="AT350" s="17" t="s">
        <v>202</v>
      </c>
      <c r="AU350" s="17" t="s">
        <v>99</v>
      </c>
      <c r="AY350" s="17" t="s">
        <v>198</v>
      </c>
      <c r="BE350" s="158">
        <f>IF(N350="základní",J350,0)</f>
        <v>0</v>
      </c>
      <c r="BF350" s="158">
        <f>IF(N350="snížená",J350,0)</f>
        <v>0</v>
      </c>
      <c r="BG350" s="158">
        <f>IF(N350="zákl. přenesená",J350,0)</f>
        <v>0</v>
      </c>
      <c r="BH350" s="158">
        <f>IF(N350="sníž. přenesená",J350,0)</f>
        <v>0</v>
      </c>
      <c r="BI350" s="158">
        <f>IF(N350="nulová",J350,0)</f>
        <v>0</v>
      </c>
      <c r="BJ350" s="17" t="s">
        <v>82</v>
      </c>
      <c r="BK350" s="158">
        <f>ROUND(I350*H350,2)</f>
        <v>0</v>
      </c>
      <c r="BL350" s="17" t="s">
        <v>103</v>
      </c>
      <c r="BM350" s="17" t="s">
        <v>638</v>
      </c>
    </row>
    <row r="351" spans="2:65" s="13" customFormat="1" ht="11.25">
      <c r="B351" s="168"/>
      <c r="D351" s="160" t="s">
        <v>207</v>
      </c>
      <c r="E351" s="169" t="s">
        <v>1</v>
      </c>
      <c r="F351" s="170" t="s">
        <v>639</v>
      </c>
      <c r="H351" s="169" t="s">
        <v>1</v>
      </c>
      <c r="I351" s="171"/>
      <c r="L351" s="168"/>
      <c r="M351" s="172"/>
      <c r="N351" s="173"/>
      <c r="O351" s="173"/>
      <c r="P351" s="173"/>
      <c r="Q351" s="173"/>
      <c r="R351" s="173"/>
      <c r="S351" s="173"/>
      <c r="T351" s="174"/>
      <c r="AT351" s="169" t="s">
        <v>207</v>
      </c>
      <c r="AU351" s="169" t="s">
        <v>99</v>
      </c>
      <c r="AV351" s="13" t="s">
        <v>82</v>
      </c>
      <c r="AW351" s="13" t="s">
        <v>36</v>
      </c>
      <c r="AX351" s="13" t="s">
        <v>75</v>
      </c>
      <c r="AY351" s="169" t="s">
        <v>198</v>
      </c>
    </row>
    <row r="352" spans="2:65" s="12" customFormat="1" ht="11.25">
      <c r="B352" s="159"/>
      <c r="D352" s="160" t="s">
        <v>207</v>
      </c>
      <c r="E352" s="161" t="s">
        <v>1</v>
      </c>
      <c r="F352" s="162" t="s">
        <v>1436</v>
      </c>
      <c r="H352" s="163">
        <v>2778</v>
      </c>
      <c r="I352" s="164"/>
      <c r="L352" s="159"/>
      <c r="M352" s="165"/>
      <c r="N352" s="166"/>
      <c r="O352" s="166"/>
      <c r="P352" s="166"/>
      <c r="Q352" s="166"/>
      <c r="R352" s="166"/>
      <c r="S352" s="166"/>
      <c r="T352" s="167"/>
      <c r="AT352" s="161" t="s">
        <v>207</v>
      </c>
      <c r="AU352" s="161" t="s">
        <v>99</v>
      </c>
      <c r="AV352" s="12" t="s">
        <v>84</v>
      </c>
      <c r="AW352" s="12" t="s">
        <v>36</v>
      </c>
      <c r="AX352" s="12" t="s">
        <v>75</v>
      </c>
      <c r="AY352" s="161" t="s">
        <v>198</v>
      </c>
    </row>
    <row r="353" spans="2:65" s="12" customFormat="1" ht="11.25">
      <c r="B353" s="159"/>
      <c r="D353" s="160" t="s">
        <v>207</v>
      </c>
      <c r="E353" s="161" t="s">
        <v>1</v>
      </c>
      <c r="F353" s="162" t="s">
        <v>1026</v>
      </c>
      <c r="H353" s="163">
        <v>400</v>
      </c>
      <c r="I353" s="164"/>
      <c r="L353" s="159"/>
      <c r="M353" s="165"/>
      <c r="N353" s="166"/>
      <c r="O353" s="166"/>
      <c r="P353" s="166"/>
      <c r="Q353" s="166"/>
      <c r="R353" s="166"/>
      <c r="S353" s="166"/>
      <c r="T353" s="167"/>
      <c r="AT353" s="161" t="s">
        <v>207</v>
      </c>
      <c r="AU353" s="161" t="s">
        <v>99</v>
      </c>
      <c r="AV353" s="12" t="s">
        <v>84</v>
      </c>
      <c r="AW353" s="12" t="s">
        <v>36</v>
      </c>
      <c r="AX353" s="12" t="s">
        <v>75</v>
      </c>
      <c r="AY353" s="161" t="s">
        <v>198</v>
      </c>
    </row>
    <row r="354" spans="2:65" s="14" customFormat="1" ht="11.25">
      <c r="B354" s="175"/>
      <c r="D354" s="160" t="s">
        <v>207</v>
      </c>
      <c r="E354" s="176" t="s">
        <v>1</v>
      </c>
      <c r="F354" s="177" t="s">
        <v>227</v>
      </c>
      <c r="H354" s="178">
        <v>3178</v>
      </c>
      <c r="I354" s="179"/>
      <c r="L354" s="175"/>
      <c r="M354" s="180"/>
      <c r="N354" s="181"/>
      <c r="O354" s="181"/>
      <c r="P354" s="181"/>
      <c r="Q354" s="181"/>
      <c r="R354" s="181"/>
      <c r="S354" s="181"/>
      <c r="T354" s="182"/>
      <c r="AT354" s="176" t="s">
        <v>207</v>
      </c>
      <c r="AU354" s="176" t="s">
        <v>99</v>
      </c>
      <c r="AV354" s="14" t="s">
        <v>103</v>
      </c>
      <c r="AW354" s="14" t="s">
        <v>36</v>
      </c>
      <c r="AX354" s="14" t="s">
        <v>82</v>
      </c>
      <c r="AY354" s="176" t="s">
        <v>198</v>
      </c>
    </row>
    <row r="355" spans="2:65" s="11" customFormat="1" ht="20.85" customHeight="1">
      <c r="B355" s="133"/>
      <c r="D355" s="134" t="s">
        <v>74</v>
      </c>
      <c r="E355" s="144" t="s">
        <v>1437</v>
      </c>
      <c r="F355" s="144" t="s">
        <v>1438</v>
      </c>
      <c r="I355" s="136"/>
      <c r="J355" s="145">
        <f>BK355</f>
        <v>0</v>
      </c>
      <c r="L355" s="133"/>
      <c r="M355" s="138"/>
      <c r="N355" s="139"/>
      <c r="O355" s="139"/>
      <c r="P355" s="140">
        <f>SUM(P356:P359)</f>
        <v>0</v>
      </c>
      <c r="Q355" s="139"/>
      <c r="R355" s="140">
        <f>SUM(R356:R359)</f>
        <v>1.2168000000000001</v>
      </c>
      <c r="S355" s="139"/>
      <c r="T355" s="141">
        <f>SUM(T356:T359)</f>
        <v>0</v>
      </c>
      <c r="AR355" s="134" t="s">
        <v>82</v>
      </c>
      <c r="AT355" s="142" t="s">
        <v>74</v>
      </c>
      <c r="AU355" s="142" t="s">
        <v>84</v>
      </c>
      <c r="AY355" s="134" t="s">
        <v>198</v>
      </c>
      <c r="BK355" s="143">
        <f>SUM(BK356:BK359)</f>
        <v>0</v>
      </c>
    </row>
    <row r="356" spans="2:65" s="1" customFormat="1" ht="16.5" customHeight="1">
      <c r="B356" s="146"/>
      <c r="C356" s="147" t="s">
        <v>676</v>
      </c>
      <c r="D356" s="147" t="s">
        <v>202</v>
      </c>
      <c r="E356" s="148" t="s">
        <v>1439</v>
      </c>
      <c r="F356" s="149" t="s">
        <v>1440</v>
      </c>
      <c r="G356" s="150" t="s">
        <v>499</v>
      </c>
      <c r="H356" s="151">
        <v>32</v>
      </c>
      <c r="I356" s="152"/>
      <c r="J356" s="153">
        <f>ROUND(I356*H356,2)</f>
        <v>0</v>
      </c>
      <c r="K356" s="149" t="s">
        <v>211</v>
      </c>
      <c r="L356" s="31"/>
      <c r="M356" s="154" t="s">
        <v>1</v>
      </c>
      <c r="N356" s="155" t="s">
        <v>46</v>
      </c>
      <c r="O356" s="50"/>
      <c r="P356" s="156">
        <f>O356*H356</f>
        <v>0</v>
      </c>
      <c r="Q356" s="156">
        <v>3.0599999999999999E-2</v>
      </c>
      <c r="R356" s="156">
        <f>Q356*H356</f>
        <v>0.97919999999999996</v>
      </c>
      <c r="S356" s="156">
        <v>0</v>
      </c>
      <c r="T356" s="157">
        <f>S356*H356</f>
        <v>0</v>
      </c>
      <c r="AR356" s="17" t="s">
        <v>103</v>
      </c>
      <c r="AT356" s="17" t="s">
        <v>202</v>
      </c>
      <c r="AU356" s="17" t="s">
        <v>99</v>
      </c>
      <c r="AY356" s="17" t="s">
        <v>198</v>
      </c>
      <c r="BE356" s="158">
        <f>IF(N356="základní",J356,0)</f>
        <v>0</v>
      </c>
      <c r="BF356" s="158">
        <f>IF(N356="snížená",J356,0)</f>
        <v>0</v>
      </c>
      <c r="BG356" s="158">
        <f>IF(N356="zákl. přenesená",J356,0)</f>
        <v>0</v>
      </c>
      <c r="BH356" s="158">
        <f>IF(N356="sníž. přenesená",J356,0)</f>
        <v>0</v>
      </c>
      <c r="BI356" s="158">
        <f>IF(N356="nulová",J356,0)</f>
        <v>0</v>
      </c>
      <c r="BJ356" s="17" t="s">
        <v>82</v>
      </c>
      <c r="BK356" s="158">
        <f>ROUND(I356*H356,2)</f>
        <v>0</v>
      </c>
      <c r="BL356" s="17" t="s">
        <v>103</v>
      </c>
      <c r="BM356" s="17" t="s">
        <v>1441</v>
      </c>
    </row>
    <row r="357" spans="2:65" s="12" customFormat="1" ht="11.25">
      <c r="B357" s="159"/>
      <c r="D357" s="160" t="s">
        <v>207</v>
      </c>
      <c r="E357" s="161" t="s">
        <v>1</v>
      </c>
      <c r="F357" s="162" t="s">
        <v>1442</v>
      </c>
      <c r="H357" s="163">
        <v>32</v>
      </c>
      <c r="I357" s="164"/>
      <c r="L357" s="159"/>
      <c r="M357" s="165"/>
      <c r="N357" s="166"/>
      <c r="O357" s="166"/>
      <c r="P357" s="166"/>
      <c r="Q357" s="166"/>
      <c r="R357" s="166"/>
      <c r="S357" s="166"/>
      <c r="T357" s="167"/>
      <c r="AT357" s="161" t="s">
        <v>207</v>
      </c>
      <c r="AU357" s="161" t="s">
        <v>99</v>
      </c>
      <c r="AV357" s="12" t="s">
        <v>84</v>
      </c>
      <c r="AW357" s="12" t="s">
        <v>36</v>
      </c>
      <c r="AX357" s="12" t="s">
        <v>82</v>
      </c>
      <c r="AY357" s="161" t="s">
        <v>198</v>
      </c>
    </row>
    <row r="358" spans="2:65" s="1" customFormat="1" ht="16.5" customHeight="1">
      <c r="B358" s="146"/>
      <c r="C358" s="147" t="s">
        <v>683</v>
      </c>
      <c r="D358" s="147" t="s">
        <v>202</v>
      </c>
      <c r="E358" s="148" t="s">
        <v>1443</v>
      </c>
      <c r="F358" s="149" t="s">
        <v>1444</v>
      </c>
      <c r="G358" s="150" t="s">
        <v>499</v>
      </c>
      <c r="H358" s="151">
        <v>6</v>
      </c>
      <c r="I358" s="152"/>
      <c r="J358" s="153">
        <f>ROUND(I358*H358,2)</f>
        <v>0</v>
      </c>
      <c r="K358" s="149" t="s">
        <v>211</v>
      </c>
      <c r="L358" s="31"/>
      <c r="M358" s="154" t="s">
        <v>1</v>
      </c>
      <c r="N358" s="155" t="s">
        <v>46</v>
      </c>
      <c r="O358" s="50"/>
      <c r="P358" s="156">
        <f>O358*H358</f>
        <v>0</v>
      </c>
      <c r="Q358" s="156">
        <v>3.9600000000000003E-2</v>
      </c>
      <c r="R358" s="156">
        <f>Q358*H358</f>
        <v>0.23760000000000003</v>
      </c>
      <c r="S358" s="156">
        <v>0</v>
      </c>
      <c r="T358" s="157">
        <f>S358*H358</f>
        <v>0</v>
      </c>
      <c r="AR358" s="17" t="s">
        <v>103</v>
      </c>
      <c r="AT358" s="17" t="s">
        <v>202</v>
      </c>
      <c r="AU358" s="17" t="s">
        <v>99</v>
      </c>
      <c r="AY358" s="17" t="s">
        <v>198</v>
      </c>
      <c r="BE358" s="158">
        <f>IF(N358="základní",J358,0)</f>
        <v>0</v>
      </c>
      <c r="BF358" s="158">
        <f>IF(N358="snížená",J358,0)</f>
        <v>0</v>
      </c>
      <c r="BG358" s="158">
        <f>IF(N358="zákl. přenesená",J358,0)</f>
        <v>0</v>
      </c>
      <c r="BH358" s="158">
        <f>IF(N358="sníž. přenesená",J358,0)</f>
        <v>0</v>
      </c>
      <c r="BI358" s="158">
        <f>IF(N358="nulová",J358,0)</f>
        <v>0</v>
      </c>
      <c r="BJ358" s="17" t="s">
        <v>82</v>
      </c>
      <c r="BK358" s="158">
        <f>ROUND(I358*H358,2)</f>
        <v>0</v>
      </c>
      <c r="BL358" s="17" t="s">
        <v>103</v>
      </c>
      <c r="BM358" s="17" t="s">
        <v>1445</v>
      </c>
    </row>
    <row r="359" spans="2:65" s="12" customFormat="1" ht="11.25">
      <c r="B359" s="159"/>
      <c r="D359" s="160" t="s">
        <v>207</v>
      </c>
      <c r="E359" s="161" t="s">
        <v>1</v>
      </c>
      <c r="F359" s="162" t="s">
        <v>1446</v>
      </c>
      <c r="H359" s="163">
        <v>6</v>
      </c>
      <c r="I359" s="164"/>
      <c r="L359" s="159"/>
      <c r="M359" s="165"/>
      <c r="N359" s="166"/>
      <c r="O359" s="166"/>
      <c r="P359" s="166"/>
      <c r="Q359" s="166"/>
      <c r="R359" s="166"/>
      <c r="S359" s="166"/>
      <c r="T359" s="167"/>
      <c r="AT359" s="161" t="s">
        <v>207</v>
      </c>
      <c r="AU359" s="161" t="s">
        <v>99</v>
      </c>
      <c r="AV359" s="12" t="s">
        <v>84</v>
      </c>
      <c r="AW359" s="12" t="s">
        <v>36</v>
      </c>
      <c r="AX359" s="12" t="s">
        <v>82</v>
      </c>
      <c r="AY359" s="161" t="s">
        <v>198</v>
      </c>
    </row>
    <row r="360" spans="2:65" s="11" customFormat="1" ht="20.85" customHeight="1">
      <c r="B360" s="133"/>
      <c r="D360" s="134" t="s">
        <v>74</v>
      </c>
      <c r="E360" s="144" t="s">
        <v>644</v>
      </c>
      <c r="F360" s="144" t="s">
        <v>645</v>
      </c>
      <c r="I360" s="136"/>
      <c r="J360" s="145">
        <f>BK360</f>
        <v>0</v>
      </c>
      <c r="L360" s="133"/>
      <c r="M360" s="138"/>
      <c r="N360" s="139"/>
      <c r="O360" s="139"/>
      <c r="P360" s="140">
        <f>SUM(P361:P396)</f>
        <v>0</v>
      </c>
      <c r="Q360" s="139"/>
      <c r="R360" s="140">
        <f>SUM(R361:R396)</f>
        <v>239.98209800000001</v>
      </c>
      <c r="S360" s="139"/>
      <c r="T360" s="141">
        <f>SUM(T361:T396)</f>
        <v>0</v>
      </c>
      <c r="AR360" s="134" t="s">
        <v>82</v>
      </c>
      <c r="AT360" s="142" t="s">
        <v>74</v>
      </c>
      <c r="AU360" s="142" t="s">
        <v>84</v>
      </c>
      <c r="AY360" s="134" t="s">
        <v>198</v>
      </c>
      <c r="BK360" s="143">
        <f>SUM(BK361:BK396)</f>
        <v>0</v>
      </c>
    </row>
    <row r="361" spans="2:65" s="1" customFormat="1" ht="16.5" customHeight="1">
      <c r="B361" s="146"/>
      <c r="C361" s="147" t="s">
        <v>689</v>
      </c>
      <c r="D361" s="147" t="s">
        <v>202</v>
      </c>
      <c r="E361" s="148" t="s">
        <v>1447</v>
      </c>
      <c r="F361" s="149" t="s">
        <v>1448</v>
      </c>
      <c r="G361" s="150" t="s">
        <v>499</v>
      </c>
      <c r="H361" s="151">
        <v>12.5</v>
      </c>
      <c r="I361" s="152"/>
      <c r="J361" s="153">
        <f>ROUND(I361*H361,2)</f>
        <v>0</v>
      </c>
      <c r="K361" s="149" t="s">
        <v>1</v>
      </c>
      <c r="L361" s="31"/>
      <c r="M361" s="154" t="s">
        <v>1</v>
      </c>
      <c r="N361" s="155" t="s">
        <v>46</v>
      </c>
      <c r="O361" s="50"/>
      <c r="P361" s="156">
        <f>O361*H361</f>
        <v>0</v>
      </c>
      <c r="Q361" s="156">
        <v>0.29221000000000003</v>
      </c>
      <c r="R361" s="156">
        <f>Q361*H361</f>
        <v>3.6526250000000005</v>
      </c>
      <c r="S361" s="156">
        <v>0</v>
      </c>
      <c r="T361" s="157">
        <f>S361*H361</f>
        <v>0</v>
      </c>
      <c r="AR361" s="17" t="s">
        <v>103</v>
      </c>
      <c r="AT361" s="17" t="s">
        <v>202</v>
      </c>
      <c r="AU361" s="17" t="s">
        <v>99</v>
      </c>
      <c r="AY361" s="17" t="s">
        <v>198</v>
      </c>
      <c r="BE361" s="158">
        <f>IF(N361="základní",J361,0)</f>
        <v>0</v>
      </c>
      <c r="BF361" s="158">
        <f>IF(N361="snížená",J361,0)</f>
        <v>0</v>
      </c>
      <c r="BG361" s="158">
        <f>IF(N361="zákl. přenesená",J361,0)</f>
        <v>0</v>
      </c>
      <c r="BH361" s="158">
        <f>IF(N361="sníž. přenesená",J361,0)</f>
        <v>0</v>
      </c>
      <c r="BI361" s="158">
        <f>IF(N361="nulová",J361,0)</f>
        <v>0</v>
      </c>
      <c r="BJ361" s="17" t="s">
        <v>82</v>
      </c>
      <c r="BK361" s="158">
        <f>ROUND(I361*H361,2)</f>
        <v>0</v>
      </c>
      <c r="BL361" s="17" t="s">
        <v>103</v>
      </c>
      <c r="BM361" s="17" t="s">
        <v>1449</v>
      </c>
    </row>
    <row r="362" spans="2:65" s="12" customFormat="1" ht="11.25">
      <c r="B362" s="159"/>
      <c r="D362" s="160" t="s">
        <v>207</v>
      </c>
      <c r="E362" s="161" t="s">
        <v>1</v>
      </c>
      <c r="F362" s="162" t="s">
        <v>1450</v>
      </c>
      <c r="H362" s="163">
        <v>12.5</v>
      </c>
      <c r="I362" s="164"/>
      <c r="L362" s="159"/>
      <c r="M362" s="165"/>
      <c r="N362" s="166"/>
      <c r="O362" s="166"/>
      <c r="P362" s="166"/>
      <c r="Q362" s="166"/>
      <c r="R362" s="166"/>
      <c r="S362" s="166"/>
      <c r="T362" s="167"/>
      <c r="AT362" s="161" t="s">
        <v>207</v>
      </c>
      <c r="AU362" s="161" t="s">
        <v>99</v>
      </c>
      <c r="AV362" s="12" t="s">
        <v>84</v>
      </c>
      <c r="AW362" s="12" t="s">
        <v>36</v>
      </c>
      <c r="AX362" s="12" t="s">
        <v>82</v>
      </c>
      <c r="AY362" s="161" t="s">
        <v>198</v>
      </c>
    </row>
    <row r="363" spans="2:65" s="1" customFormat="1" ht="16.5" customHeight="1">
      <c r="B363" s="146"/>
      <c r="C363" s="191" t="s">
        <v>693</v>
      </c>
      <c r="D363" s="191" t="s">
        <v>329</v>
      </c>
      <c r="E363" s="192" t="s">
        <v>1451</v>
      </c>
      <c r="F363" s="193" t="s">
        <v>1452</v>
      </c>
      <c r="G363" s="194" t="s">
        <v>499</v>
      </c>
      <c r="H363" s="195">
        <v>12.75</v>
      </c>
      <c r="I363" s="196"/>
      <c r="J363" s="197">
        <f>ROUND(I363*H363,2)</f>
        <v>0</v>
      </c>
      <c r="K363" s="193" t="s">
        <v>1</v>
      </c>
      <c r="L363" s="198"/>
      <c r="M363" s="199" t="s">
        <v>1</v>
      </c>
      <c r="N363" s="200" t="s">
        <v>46</v>
      </c>
      <c r="O363" s="50"/>
      <c r="P363" s="156">
        <f>O363*H363</f>
        <v>0</v>
      </c>
      <c r="Q363" s="156">
        <v>0.108</v>
      </c>
      <c r="R363" s="156">
        <f>Q363*H363</f>
        <v>1.377</v>
      </c>
      <c r="S363" s="156">
        <v>0</v>
      </c>
      <c r="T363" s="157">
        <f>S363*H363</f>
        <v>0</v>
      </c>
      <c r="AR363" s="17" t="s">
        <v>250</v>
      </c>
      <c r="AT363" s="17" t="s">
        <v>329</v>
      </c>
      <c r="AU363" s="17" t="s">
        <v>99</v>
      </c>
      <c r="AY363" s="17" t="s">
        <v>198</v>
      </c>
      <c r="BE363" s="158">
        <f>IF(N363="základní",J363,0)</f>
        <v>0</v>
      </c>
      <c r="BF363" s="158">
        <f>IF(N363="snížená",J363,0)</f>
        <v>0</v>
      </c>
      <c r="BG363" s="158">
        <f>IF(N363="zákl. přenesená",J363,0)</f>
        <v>0</v>
      </c>
      <c r="BH363" s="158">
        <f>IF(N363="sníž. přenesená",J363,0)</f>
        <v>0</v>
      </c>
      <c r="BI363" s="158">
        <f>IF(N363="nulová",J363,0)</f>
        <v>0</v>
      </c>
      <c r="BJ363" s="17" t="s">
        <v>82</v>
      </c>
      <c r="BK363" s="158">
        <f>ROUND(I363*H363,2)</f>
        <v>0</v>
      </c>
      <c r="BL363" s="17" t="s">
        <v>103</v>
      </c>
      <c r="BM363" s="17" t="s">
        <v>1453</v>
      </c>
    </row>
    <row r="364" spans="2:65" s="12" customFormat="1" ht="11.25">
      <c r="B364" s="159"/>
      <c r="D364" s="160" t="s">
        <v>207</v>
      </c>
      <c r="E364" s="161" t="s">
        <v>1</v>
      </c>
      <c r="F364" s="162" t="s">
        <v>1450</v>
      </c>
      <c r="H364" s="163">
        <v>12.5</v>
      </c>
      <c r="I364" s="164"/>
      <c r="L364" s="159"/>
      <c r="M364" s="165"/>
      <c r="N364" s="166"/>
      <c r="O364" s="166"/>
      <c r="P364" s="166"/>
      <c r="Q364" s="166"/>
      <c r="R364" s="166"/>
      <c r="S364" s="166"/>
      <c r="T364" s="167"/>
      <c r="AT364" s="161" t="s">
        <v>207</v>
      </c>
      <c r="AU364" s="161" t="s">
        <v>99</v>
      </c>
      <c r="AV364" s="12" t="s">
        <v>84</v>
      </c>
      <c r="AW364" s="12" t="s">
        <v>36</v>
      </c>
      <c r="AX364" s="12" t="s">
        <v>75</v>
      </c>
      <c r="AY364" s="161" t="s">
        <v>198</v>
      </c>
    </row>
    <row r="365" spans="2:65" s="12" customFormat="1" ht="11.25">
      <c r="B365" s="159"/>
      <c r="D365" s="160" t="s">
        <v>207</v>
      </c>
      <c r="E365" s="161" t="s">
        <v>1</v>
      </c>
      <c r="F365" s="162" t="s">
        <v>1454</v>
      </c>
      <c r="H365" s="163">
        <v>0.25</v>
      </c>
      <c r="I365" s="164"/>
      <c r="L365" s="159"/>
      <c r="M365" s="165"/>
      <c r="N365" s="166"/>
      <c r="O365" s="166"/>
      <c r="P365" s="166"/>
      <c r="Q365" s="166"/>
      <c r="R365" s="166"/>
      <c r="S365" s="166"/>
      <c r="T365" s="167"/>
      <c r="AT365" s="161" t="s">
        <v>207</v>
      </c>
      <c r="AU365" s="161" t="s">
        <v>99</v>
      </c>
      <c r="AV365" s="12" t="s">
        <v>84</v>
      </c>
      <c r="AW365" s="12" t="s">
        <v>36</v>
      </c>
      <c r="AX365" s="12" t="s">
        <v>75</v>
      </c>
      <c r="AY365" s="161" t="s">
        <v>198</v>
      </c>
    </row>
    <row r="366" spans="2:65" s="14" customFormat="1" ht="11.25">
      <c r="B366" s="175"/>
      <c r="D366" s="160" t="s">
        <v>207</v>
      </c>
      <c r="E366" s="176" t="s">
        <v>1</v>
      </c>
      <c r="F366" s="177" t="s">
        <v>227</v>
      </c>
      <c r="H366" s="178">
        <v>12.75</v>
      </c>
      <c r="I366" s="179"/>
      <c r="L366" s="175"/>
      <c r="M366" s="180"/>
      <c r="N366" s="181"/>
      <c r="O366" s="181"/>
      <c r="P366" s="181"/>
      <c r="Q366" s="181"/>
      <c r="R366" s="181"/>
      <c r="S366" s="181"/>
      <c r="T366" s="182"/>
      <c r="AT366" s="176" t="s">
        <v>207</v>
      </c>
      <c r="AU366" s="176" t="s">
        <v>99</v>
      </c>
      <c r="AV366" s="14" t="s">
        <v>103</v>
      </c>
      <c r="AW366" s="14" t="s">
        <v>36</v>
      </c>
      <c r="AX366" s="14" t="s">
        <v>82</v>
      </c>
      <c r="AY366" s="176" t="s">
        <v>198</v>
      </c>
    </row>
    <row r="367" spans="2:65" s="1" customFormat="1" ht="16.5" customHeight="1">
      <c r="B367" s="146"/>
      <c r="C367" s="147" t="s">
        <v>698</v>
      </c>
      <c r="D367" s="147" t="s">
        <v>202</v>
      </c>
      <c r="E367" s="148" t="s">
        <v>647</v>
      </c>
      <c r="F367" s="149" t="s">
        <v>648</v>
      </c>
      <c r="G367" s="150" t="s">
        <v>499</v>
      </c>
      <c r="H367" s="151">
        <v>655</v>
      </c>
      <c r="I367" s="152"/>
      <c r="J367" s="153">
        <f>ROUND(I367*H367,2)</f>
        <v>0</v>
      </c>
      <c r="K367" s="149" t="s">
        <v>211</v>
      </c>
      <c r="L367" s="31"/>
      <c r="M367" s="154" t="s">
        <v>1</v>
      </c>
      <c r="N367" s="155" t="s">
        <v>46</v>
      </c>
      <c r="O367" s="50"/>
      <c r="P367" s="156">
        <f>O367*H367</f>
        <v>0</v>
      </c>
      <c r="Q367" s="156">
        <v>0.15540000000000001</v>
      </c>
      <c r="R367" s="156">
        <f>Q367*H367</f>
        <v>101.78700000000001</v>
      </c>
      <c r="S367" s="156">
        <v>0</v>
      </c>
      <c r="T367" s="157">
        <f>S367*H367</f>
        <v>0</v>
      </c>
      <c r="AR367" s="17" t="s">
        <v>103</v>
      </c>
      <c r="AT367" s="17" t="s">
        <v>202</v>
      </c>
      <c r="AU367" s="17" t="s">
        <v>99</v>
      </c>
      <c r="AY367" s="17" t="s">
        <v>198</v>
      </c>
      <c r="BE367" s="158">
        <f>IF(N367="základní",J367,0)</f>
        <v>0</v>
      </c>
      <c r="BF367" s="158">
        <f>IF(N367="snížená",J367,0)</f>
        <v>0</v>
      </c>
      <c r="BG367" s="158">
        <f>IF(N367="zákl. přenesená",J367,0)</f>
        <v>0</v>
      </c>
      <c r="BH367" s="158">
        <f>IF(N367="sníž. přenesená",J367,0)</f>
        <v>0</v>
      </c>
      <c r="BI367" s="158">
        <f>IF(N367="nulová",J367,0)</f>
        <v>0</v>
      </c>
      <c r="BJ367" s="17" t="s">
        <v>82</v>
      </c>
      <c r="BK367" s="158">
        <f>ROUND(I367*H367,2)</f>
        <v>0</v>
      </c>
      <c r="BL367" s="17" t="s">
        <v>103</v>
      </c>
      <c r="BM367" s="17" t="s">
        <v>1455</v>
      </c>
    </row>
    <row r="368" spans="2:65" s="12" customFormat="1" ht="11.25">
      <c r="B368" s="159"/>
      <c r="D368" s="160" t="s">
        <v>207</v>
      </c>
      <c r="E368" s="161" t="s">
        <v>1</v>
      </c>
      <c r="F368" s="162" t="s">
        <v>1456</v>
      </c>
      <c r="H368" s="163">
        <v>655</v>
      </c>
      <c r="I368" s="164"/>
      <c r="L368" s="159"/>
      <c r="M368" s="165"/>
      <c r="N368" s="166"/>
      <c r="O368" s="166"/>
      <c r="P368" s="166"/>
      <c r="Q368" s="166"/>
      <c r="R368" s="166"/>
      <c r="S368" s="166"/>
      <c r="T368" s="167"/>
      <c r="AT368" s="161" t="s">
        <v>207</v>
      </c>
      <c r="AU368" s="161" t="s">
        <v>99</v>
      </c>
      <c r="AV368" s="12" t="s">
        <v>84</v>
      </c>
      <c r="AW368" s="12" t="s">
        <v>36</v>
      </c>
      <c r="AX368" s="12" t="s">
        <v>82</v>
      </c>
      <c r="AY368" s="161" t="s">
        <v>198</v>
      </c>
    </row>
    <row r="369" spans="2:65" s="1" customFormat="1" ht="16.5" customHeight="1">
      <c r="B369" s="146"/>
      <c r="C369" s="191" t="s">
        <v>705</v>
      </c>
      <c r="D369" s="191" t="s">
        <v>329</v>
      </c>
      <c r="E369" s="192" t="s">
        <v>652</v>
      </c>
      <c r="F369" s="193" t="s">
        <v>653</v>
      </c>
      <c r="G369" s="194" t="s">
        <v>499</v>
      </c>
      <c r="H369" s="195">
        <v>467.67</v>
      </c>
      <c r="I369" s="196"/>
      <c r="J369" s="197">
        <f>ROUND(I369*H369,2)</f>
        <v>0</v>
      </c>
      <c r="K369" s="193" t="s">
        <v>211</v>
      </c>
      <c r="L369" s="198"/>
      <c r="M369" s="199" t="s">
        <v>1</v>
      </c>
      <c r="N369" s="200" t="s">
        <v>46</v>
      </c>
      <c r="O369" s="50"/>
      <c r="P369" s="156">
        <f>O369*H369</f>
        <v>0</v>
      </c>
      <c r="Q369" s="156">
        <v>8.1000000000000003E-2</v>
      </c>
      <c r="R369" s="156">
        <f>Q369*H369</f>
        <v>37.881270000000001</v>
      </c>
      <c r="S369" s="156">
        <v>0</v>
      </c>
      <c r="T369" s="157">
        <f>S369*H369</f>
        <v>0</v>
      </c>
      <c r="AR369" s="17" t="s">
        <v>250</v>
      </c>
      <c r="AT369" s="17" t="s">
        <v>329</v>
      </c>
      <c r="AU369" s="17" t="s">
        <v>99</v>
      </c>
      <c r="AY369" s="17" t="s">
        <v>198</v>
      </c>
      <c r="BE369" s="158">
        <f>IF(N369="základní",J369,0)</f>
        <v>0</v>
      </c>
      <c r="BF369" s="158">
        <f>IF(N369="snížená",J369,0)</f>
        <v>0</v>
      </c>
      <c r="BG369" s="158">
        <f>IF(N369="zákl. přenesená",J369,0)</f>
        <v>0</v>
      </c>
      <c r="BH369" s="158">
        <f>IF(N369="sníž. přenesená",J369,0)</f>
        <v>0</v>
      </c>
      <c r="BI369" s="158">
        <f>IF(N369="nulová",J369,0)</f>
        <v>0</v>
      </c>
      <c r="BJ369" s="17" t="s">
        <v>82</v>
      </c>
      <c r="BK369" s="158">
        <f>ROUND(I369*H369,2)</f>
        <v>0</v>
      </c>
      <c r="BL369" s="17" t="s">
        <v>103</v>
      </c>
      <c r="BM369" s="17" t="s">
        <v>1457</v>
      </c>
    </row>
    <row r="370" spans="2:65" s="12" customFormat="1" ht="11.25">
      <c r="B370" s="159"/>
      <c r="D370" s="160" t="s">
        <v>207</v>
      </c>
      <c r="E370" s="161" t="s">
        <v>1</v>
      </c>
      <c r="F370" s="162" t="s">
        <v>1456</v>
      </c>
      <c r="H370" s="163">
        <v>655</v>
      </c>
      <c r="I370" s="164"/>
      <c r="L370" s="159"/>
      <c r="M370" s="165"/>
      <c r="N370" s="166"/>
      <c r="O370" s="166"/>
      <c r="P370" s="166"/>
      <c r="Q370" s="166"/>
      <c r="R370" s="166"/>
      <c r="S370" s="166"/>
      <c r="T370" s="167"/>
      <c r="AT370" s="161" t="s">
        <v>207</v>
      </c>
      <c r="AU370" s="161" t="s">
        <v>99</v>
      </c>
      <c r="AV370" s="12" t="s">
        <v>84</v>
      </c>
      <c r="AW370" s="12" t="s">
        <v>36</v>
      </c>
      <c r="AX370" s="12" t="s">
        <v>75</v>
      </c>
      <c r="AY370" s="161" t="s">
        <v>198</v>
      </c>
    </row>
    <row r="371" spans="2:65" s="12" customFormat="1" ht="11.25">
      <c r="B371" s="159"/>
      <c r="D371" s="160" t="s">
        <v>207</v>
      </c>
      <c r="E371" s="161" t="s">
        <v>1</v>
      </c>
      <c r="F371" s="162" t="s">
        <v>1458</v>
      </c>
      <c r="H371" s="163">
        <v>-56</v>
      </c>
      <c r="I371" s="164"/>
      <c r="L371" s="159"/>
      <c r="M371" s="165"/>
      <c r="N371" s="166"/>
      <c r="O371" s="166"/>
      <c r="P371" s="166"/>
      <c r="Q371" s="166"/>
      <c r="R371" s="166"/>
      <c r="S371" s="166"/>
      <c r="T371" s="167"/>
      <c r="AT371" s="161" t="s">
        <v>207</v>
      </c>
      <c r="AU371" s="161" t="s">
        <v>99</v>
      </c>
      <c r="AV371" s="12" t="s">
        <v>84</v>
      </c>
      <c r="AW371" s="12" t="s">
        <v>36</v>
      </c>
      <c r="AX371" s="12" t="s">
        <v>75</v>
      </c>
      <c r="AY371" s="161" t="s">
        <v>198</v>
      </c>
    </row>
    <row r="372" spans="2:65" s="12" customFormat="1" ht="11.25">
      <c r="B372" s="159"/>
      <c r="D372" s="160" t="s">
        <v>207</v>
      </c>
      <c r="E372" s="161" t="s">
        <v>1</v>
      </c>
      <c r="F372" s="162" t="s">
        <v>1459</v>
      </c>
      <c r="H372" s="163">
        <v>-140.5</v>
      </c>
      <c r="I372" s="164"/>
      <c r="L372" s="159"/>
      <c r="M372" s="165"/>
      <c r="N372" s="166"/>
      <c r="O372" s="166"/>
      <c r="P372" s="166"/>
      <c r="Q372" s="166"/>
      <c r="R372" s="166"/>
      <c r="S372" s="166"/>
      <c r="T372" s="167"/>
      <c r="AT372" s="161" t="s">
        <v>207</v>
      </c>
      <c r="AU372" s="161" t="s">
        <v>99</v>
      </c>
      <c r="AV372" s="12" t="s">
        <v>84</v>
      </c>
      <c r="AW372" s="12" t="s">
        <v>36</v>
      </c>
      <c r="AX372" s="12" t="s">
        <v>75</v>
      </c>
      <c r="AY372" s="161" t="s">
        <v>198</v>
      </c>
    </row>
    <row r="373" spans="2:65" s="15" customFormat="1" ht="11.25">
      <c r="B373" s="183"/>
      <c r="D373" s="160" t="s">
        <v>207</v>
      </c>
      <c r="E373" s="184" t="s">
        <v>1</v>
      </c>
      <c r="F373" s="185" t="s">
        <v>258</v>
      </c>
      <c r="H373" s="186">
        <v>458.5</v>
      </c>
      <c r="I373" s="187"/>
      <c r="L373" s="183"/>
      <c r="M373" s="188"/>
      <c r="N373" s="189"/>
      <c r="O373" s="189"/>
      <c r="P373" s="189"/>
      <c r="Q373" s="189"/>
      <c r="R373" s="189"/>
      <c r="S373" s="189"/>
      <c r="T373" s="190"/>
      <c r="AT373" s="184" t="s">
        <v>207</v>
      </c>
      <c r="AU373" s="184" t="s">
        <v>99</v>
      </c>
      <c r="AV373" s="15" t="s">
        <v>99</v>
      </c>
      <c r="AW373" s="15" t="s">
        <v>36</v>
      </c>
      <c r="AX373" s="15" t="s">
        <v>75</v>
      </c>
      <c r="AY373" s="184" t="s">
        <v>198</v>
      </c>
    </row>
    <row r="374" spans="2:65" s="12" customFormat="1" ht="11.25">
      <c r="B374" s="159"/>
      <c r="D374" s="160" t="s">
        <v>207</v>
      </c>
      <c r="E374" s="161" t="s">
        <v>1</v>
      </c>
      <c r="F374" s="162" t="s">
        <v>1460</v>
      </c>
      <c r="H374" s="163">
        <v>9.17</v>
      </c>
      <c r="I374" s="164"/>
      <c r="L374" s="159"/>
      <c r="M374" s="165"/>
      <c r="N374" s="166"/>
      <c r="O374" s="166"/>
      <c r="P374" s="166"/>
      <c r="Q374" s="166"/>
      <c r="R374" s="166"/>
      <c r="S374" s="166"/>
      <c r="T374" s="167"/>
      <c r="AT374" s="161" t="s">
        <v>207</v>
      </c>
      <c r="AU374" s="161" t="s">
        <v>99</v>
      </c>
      <c r="AV374" s="12" t="s">
        <v>84</v>
      </c>
      <c r="AW374" s="12" t="s">
        <v>36</v>
      </c>
      <c r="AX374" s="12" t="s">
        <v>75</v>
      </c>
      <c r="AY374" s="161" t="s">
        <v>198</v>
      </c>
    </row>
    <row r="375" spans="2:65" s="14" customFormat="1" ht="11.25">
      <c r="B375" s="175"/>
      <c r="D375" s="160" t="s">
        <v>207</v>
      </c>
      <c r="E375" s="176" t="s">
        <v>1</v>
      </c>
      <c r="F375" s="177" t="s">
        <v>227</v>
      </c>
      <c r="H375" s="178">
        <v>467.67</v>
      </c>
      <c r="I375" s="179"/>
      <c r="L375" s="175"/>
      <c r="M375" s="180"/>
      <c r="N375" s="181"/>
      <c r="O375" s="181"/>
      <c r="P375" s="181"/>
      <c r="Q375" s="181"/>
      <c r="R375" s="181"/>
      <c r="S375" s="181"/>
      <c r="T375" s="182"/>
      <c r="AT375" s="176" t="s">
        <v>207</v>
      </c>
      <c r="AU375" s="176" t="s">
        <v>99</v>
      </c>
      <c r="AV375" s="14" t="s">
        <v>103</v>
      </c>
      <c r="AW375" s="14" t="s">
        <v>36</v>
      </c>
      <c r="AX375" s="14" t="s">
        <v>82</v>
      </c>
      <c r="AY375" s="176" t="s">
        <v>198</v>
      </c>
    </row>
    <row r="376" spans="2:65" s="1" customFormat="1" ht="16.5" customHeight="1">
      <c r="B376" s="146"/>
      <c r="C376" s="191" t="s">
        <v>710</v>
      </c>
      <c r="D376" s="191" t="s">
        <v>329</v>
      </c>
      <c r="E376" s="192" t="s">
        <v>659</v>
      </c>
      <c r="F376" s="193" t="s">
        <v>660</v>
      </c>
      <c r="G376" s="194" t="s">
        <v>499</v>
      </c>
      <c r="H376" s="195">
        <v>57.12</v>
      </c>
      <c r="I376" s="196"/>
      <c r="J376" s="197">
        <f>ROUND(I376*H376,2)</f>
        <v>0</v>
      </c>
      <c r="K376" s="193" t="s">
        <v>211</v>
      </c>
      <c r="L376" s="198"/>
      <c r="M376" s="199" t="s">
        <v>1</v>
      </c>
      <c r="N376" s="200" t="s">
        <v>46</v>
      </c>
      <c r="O376" s="50"/>
      <c r="P376" s="156">
        <f>O376*H376</f>
        <v>0</v>
      </c>
      <c r="Q376" s="156">
        <v>6.4000000000000001E-2</v>
      </c>
      <c r="R376" s="156">
        <f>Q376*H376</f>
        <v>3.6556799999999998</v>
      </c>
      <c r="S376" s="156">
        <v>0</v>
      </c>
      <c r="T376" s="157">
        <f>S376*H376</f>
        <v>0</v>
      </c>
      <c r="AR376" s="17" t="s">
        <v>250</v>
      </c>
      <c r="AT376" s="17" t="s">
        <v>329</v>
      </c>
      <c r="AU376" s="17" t="s">
        <v>99</v>
      </c>
      <c r="AY376" s="17" t="s">
        <v>198</v>
      </c>
      <c r="BE376" s="158">
        <f>IF(N376="základní",J376,0)</f>
        <v>0</v>
      </c>
      <c r="BF376" s="158">
        <f>IF(N376="snížená",J376,0)</f>
        <v>0</v>
      </c>
      <c r="BG376" s="158">
        <f>IF(N376="zákl. přenesená",J376,0)</f>
        <v>0</v>
      </c>
      <c r="BH376" s="158">
        <f>IF(N376="sníž. přenesená",J376,0)</f>
        <v>0</v>
      </c>
      <c r="BI376" s="158">
        <f>IF(N376="nulová",J376,0)</f>
        <v>0</v>
      </c>
      <c r="BJ376" s="17" t="s">
        <v>82</v>
      </c>
      <c r="BK376" s="158">
        <f>ROUND(I376*H376,2)</f>
        <v>0</v>
      </c>
      <c r="BL376" s="17" t="s">
        <v>103</v>
      </c>
      <c r="BM376" s="17" t="s">
        <v>1461</v>
      </c>
    </row>
    <row r="377" spans="2:65" s="12" customFormat="1" ht="11.25">
      <c r="B377" s="159"/>
      <c r="D377" s="160" t="s">
        <v>207</v>
      </c>
      <c r="E377" s="161" t="s">
        <v>1</v>
      </c>
      <c r="F377" s="162" t="s">
        <v>1462</v>
      </c>
      <c r="H377" s="163">
        <v>56</v>
      </c>
      <c r="I377" s="164"/>
      <c r="L377" s="159"/>
      <c r="M377" s="165"/>
      <c r="N377" s="166"/>
      <c r="O377" s="166"/>
      <c r="P377" s="166"/>
      <c r="Q377" s="166"/>
      <c r="R377" s="166"/>
      <c r="S377" s="166"/>
      <c r="T377" s="167"/>
      <c r="AT377" s="161" t="s">
        <v>207</v>
      </c>
      <c r="AU377" s="161" t="s">
        <v>99</v>
      </c>
      <c r="AV377" s="12" t="s">
        <v>84</v>
      </c>
      <c r="AW377" s="12" t="s">
        <v>36</v>
      </c>
      <c r="AX377" s="12" t="s">
        <v>75</v>
      </c>
      <c r="AY377" s="161" t="s">
        <v>198</v>
      </c>
    </row>
    <row r="378" spans="2:65" s="12" customFormat="1" ht="11.25">
      <c r="B378" s="159"/>
      <c r="D378" s="160" t="s">
        <v>207</v>
      </c>
      <c r="E378" s="161" t="s">
        <v>1</v>
      </c>
      <c r="F378" s="162" t="s">
        <v>1463</v>
      </c>
      <c r="H378" s="163">
        <v>1.1200000000000001</v>
      </c>
      <c r="I378" s="164"/>
      <c r="L378" s="159"/>
      <c r="M378" s="165"/>
      <c r="N378" s="166"/>
      <c r="O378" s="166"/>
      <c r="P378" s="166"/>
      <c r="Q378" s="166"/>
      <c r="R378" s="166"/>
      <c r="S378" s="166"/>
      <c r="T378" s="167"/>
      <c r="AT378" s="161" t="s">
        <v>207</v>
      </c>
      <c r="AU378" s="161" t="s">
        <v>99</v>
      </c>
      <c r="AV378" s="12" t="s">
        <v>84</v>
      </c>
      <c r="AW378" s="12" t="s">
        <v>36</v>
      </c>
      <c r="AX378" s="12" t="s">
        <v>75</v>
      </c>
      <c r="AY378" s="161" t="s">
        <v>198</v>
      </c>
    </row>
    <row r="379" spans="2:65" s="14" customFormat="1" ht="11.25">
      <c r="B379" s="175"/>
      <c r="D379" s="160" t="s">
        <v>207</v>
      </c>
      <c r="E379" s="176" t="s">
        <v>1</v>
      </c>
      <c r="F379" s="177" t="s">
        <v>227</v>
      </c>
      <c r="H379" s="178">
        <v>57.12</v>
      </c>
      <c r="I379" s="179"/>
      <c r="L379" s="175"/>
      <c r="M379" s="180"/>
      <c r="N379" s="181"/>
      <c r="O379" s="181"/>
      <c r="P379" s="181"/>
      <c r="Q379" s="181"/>
      <c r="R379" s="181"/>
      <c r="S379" s="181"/>
      <c r="T379" s="182"/>
      <c r="AT379" s="176" t="s">
        <v>207</v>
      </c>
      <c r="AU379" s="176" t="s">
        <v>99</v>
      </c>
      <c r="AV379" s="14" t="s">
        <v>103</v>
      </c>
      <c r="AW379" s="14" t="s">
        <v>36</v>
      </c>
      <c r="AX379" s="14" t="s">
        <v>82</v>
      </c>
      <c r="AY379" s="176" t="s">
        <v>198</v>
      </c>
    </row>
    <row r="380" spans="2:65" s="1" customFormat="1" ht="16.5" customHeight="1">
      <c r="B380" s="146"/>
      <c r="C380" s="191" t="s">
        <v>715</v>
      </c>
      <c r="D380" s="191" t="s">
        <v>329</v>
      </c>
      <c r="E380" s="192" t="s">
        <v>665</v>
      </c>
      <c r="F380" s="193" t="s">
        <v>666</v>
      </c>
      <c r="G380" s="194" t="s">
        <v>499</v>
      </c>
      <c r="H380" s="195">
        <v>143.31</v>
      </c>
      <c r="I380" s="196"/>
      <c r="J380" s="197">
        <f>ROUND(I380*H380,2)</f>
        <v>0</v>
      </c>
      <c r="K380" s="193" t="s">
        <v>211</v>
      </c>
      <c r="L380" s="198"/>
      <c r="M380" s="199" t="s">
        <v>1</v>
      </c>
      <c r="N380" s="200" t="s">
        <v>46</v>
      </c>
      <c r="O380" s="50"/>
      <c r="P380" s="156">
        <f>O380*H380</f>
        <v>0</v>
      </c>
      <c r="Q380" s="156">
        <v>4.8300000000000003E-2</v>
      </c>
      <c r="R380" s="156">
        <f>Q380*H380</f>
        <v>6.9218730000000006</v>
      </c>
      <c r="S380" s="156">
        <v>0</v>
      </c>
      <c r="T380" s="157">
        <f>S380*H380</f>
        <v>0</v>
      </c>
      <c r="AR380" s="17" t="s">
        <v>250</v>
      </c>
      <c r="AT380" s="17" t="s">
        <v>329</v>
      </c>
      <c r="AU380" s="17" t="s">
        <v>99</v>
      </c>
      <c r="AY380" s="17" t="s">
        <v>198</v>
      </c>
      <c r="BE380" s="158">
        <f>IF(N380="základní",J380,0)</f>
        <v>0</v>
      </c>
      <c r="BF380" s="158">
        <f>IF(N380="snížená",J380,0)</f>
        <v>0</v>
      </c>
      <c r="BG380" s="158">
        <f>IF(N380="zákl. přenesená",J380,0)</f>
        <v>0</v>
      </c>
      <c r="BH380" s="158">
        <f>IF(N380="sníž. přenesená",J380,0)</f>
        <v>0</v>
      </c>
      <c r="BI380" s="158">
        <f>IF(N380="nulová",J380,0)</f>
        <v>0</v>
      </c>
      <c r="BJ380" s="17" t="s">
        <v>82</v>
      </c>
      <c r="BK380" s="158">
        <f>ROUND(I380*H380,2)</f>
        <v>0</v>
      </c>
      <c r="BL380" s="17" t="s">
        <v>103</v>
      </c>
      <c r="BM380" s="17" t="s">
        <v>1464</v>
      </c>
    </row>
    <row r="381" spans="2:65" s="13" customFormat="1" ht="11.25">
      <c r="B381" s="168"/>
      <c r="D381" s="160" t="s">
        <v>207</v>
      </c>
      <c r="E381" s="169" t="s">
        <v>1</v>
      </c>
      <c r="F381" s="170" t="s">
        <v>668</v>
      </c>
      <c r="H381" s="169" t="s">
        <v>1</v>
      </c>
      <c r="I381" s="171"/>
      <c r="L381" s="168"/>
      <c r="M381" s="172"/>
      <c r="N381" s="173"/>
      <c r="O381" s="173"/>
      <c r="P381" s="173"/>
      <c r="Q381" s="173"/>
      <c r="R381" s="173"/>
      <c r="S381" s="173"/>
      <c r="T381" s="174"/>
      <c r="AT381" s="169" t="s">
        <v>207</v>
      </c>
      <c r="AU381" s="169" t="s">
        <v>99</v>
      </c>
      <c r="AV381" s="13" t="s">
        <v>82</v>
      </c>
      <c r="AW381" s="13" t="s">
        <v>36</v>
      </c>
      <c r="AX381" s="13" t="s">
        <v>75</v>
      </c>
      <c r="AY381" s="169" t="s">
        <v>198</v>
      </c>
    </row>
    <row r="382" spans="2:65" s="12" customFormat="1" ht="22.5">
      <c r="B382" s="159"/>
      <c r="D382" s="160" t="s">
        <v>207</v>
      </c>
      <c r="E382" s="161" t="s">
        <v>1</v>
      </c>
      <c r="F382" s="162" t="s">
        <v>1465</v>
      </c>
      <c r="H382" s="163">
        <v>140.5</v>
      </c>
      <c r="I382" s="164"/>
      <c r="L382" s="159"/>
      <c r="M382" s="165"/>
      <c r="N382" s="166"/>
      <c r="O382" s="166"/>
      <c r="P382" s="166"/>
      <c r="Q382" s="166"/>
      <c r="R382" s="166"/>
      <c r="S382" s="166"/>
      <c r="T382" s="167"/>
      <c r="AT382" s="161" t="s">
        <v>207</v>
      </c>
      <c r="AU382" s="161" t="s">
        <v>99</v>
      </c>
      <c r="AV382" s="12" t="s">
        <v>84</v>
      </c>
      <c r="AW382" s="12" t="s">
        <v>36</v>
      </c>
      <c r="AX382" s="12" t="s">
        <v>75</v>
      </c>
      <c r="AY382" s="161" t="s">
        <v>198</v>
      </c>
    </row>
    <row r="383" spans="2:65" s="12" customFormat="1" ht="11.25">
      <c r="B383" s="159"/>
      <c r="D383" s="160" t="s">
        <v>207</v>
      </c>
      <c r="E383" s="161" t="s">
        <v>1</v>
      </c>
      <c r="F383" s="162" t="s">
        <v>1466</v>
      </c>
      <c r="H383" s="163">
        <v>2.81</v>
      </c>
      <c r="I383" s="164"/>
      <c r="L383" s="159"/>
      <c r="M383" s="165"/>
      <c r="N383" s="166"/>
      <c r="O383" s="166"/>
      <c r="P383" s="166"/>
      <c r="Q383" s="166"/>
      <c r="R383" s="166"/>
      <c r="S383" s="166"/>
      <c r="T383" s="167"/>
      <c r="AT383" s="161" t="s">
        <v>207</v>
      </c>
      <c r="AU383" s="161" t="s">
        <v>99</v>
      </c>
      <c r="AV383" s="12" t="s">
        <v>84</v>
      </c>
      <c r="AW383" s="12" t="s">
        <v>36</v>
      </c>
      <c r="AX383" s="12" t="s">
        <v>75</v>
      </c>
      <c r="AY383" s="161" t="s">
        <v>198</v>
      </c>
    </row>
    <row r="384" spans="2:65" s="14" customFormat="1" ht="11.25">
      <c r="B384" s="175"/>
      <c r="D384" s="160" t="s">
        <v>207</v>
      </c>
      <c r="E384" s="176" t="s">
        <v>1</v>
      </c>
      <c r="F384" s="177" t="s">
        <v>227</v>
      </c>
      <c r="H384" s="178">
        <v>143.31</v>
      </c>
      <c r="I384" s="179"/>
      <c r="L384" s="175"/>
      <c r="M384" s="180"/>
      <c r="N384" s="181"/>
      <c r="O384" s="181"/>
      <c r="P384" s="181"/>
      <c r="Q384" s="181"/>
      <c r="R384" s="181"/>
      <c r="S384" s="181"/>
      <c r="T384" s="182"/>
      <c r="AT384" s="176" t="s">
        <v>207</v>
      </c>
      <c r="AU384" s="176" t="s">
        <v>99</v>
      </c>
      <c r="AV384" s="14" t="s">
        <v>103</v>
      </c>
      <c r="AW384" s="14" t="s">
        <v>36</v>
      </c>
      <c r="AX384" s="14" t="s">
        <v>82</v>
      </c>
      <c r="AY384" s="176" t="s">
        <v>198</v>
      </c>
    </row>
    <row r="385" spans="2:65" s="1" customFormat="1" ht="16.5" customHeight="1">
      <c r="B385" s="146"/>
      <c r="C385" s="147" t="s">
        <v>720</v>
      </c>
      <c r="D385" s="147" t="s">
        <v>202</v>
      </c>
      <c r="E385" s="148" t="s">
        <v>1467</v>
      </c>
      <c r="F385" s="149" t="s">
        <v>1468</v>
      </c>
      <c r="G385" s="150" t="s">
        <v>499</v>
      </c>
      <c r="H385" s="151">
        <v>529.5</v>
      </c>
      <c r="I385" s="152"/>
      <c r="J385" s="153">
        <f>ROUND(I385*H385,2)</f>
        <v>0</v>
      </c>
      <c r="K385" s="149" t="s">
        <v>211</v>
      </c>
      <c r="L385" s="31"/>
      <c r="M385" s="154" t="s">
        <v>1</v>
      </c>
      <c r="N385" s="155" t="s">
        <v>46</v>
      </c>
      <c r="O385" s="50"/>
      <c r="P385" s="156">
        <f>O385*H385</f>
        <v>0</v>
      </c>
      <c r="Q385" s="156">
        <v>8.0879999999999994E-2</v>
      </c>
      <c r="R385" s="156">
        <f>Q385*H385</f>
        <v>42.825959999999995</v>
      </c>
      <c r="S385" s="156">
        <v>0</v>
      </c>
      <c r="T385" s="157">
        <f>S385*H385</f>
        <v>0</v>
      </c>
      <c r="AR385" s="17" t="s">
        <v>103</v>
      </c>
      <c r="AT385" s="17" t="s">
        <v>202</v>
      </c>
      <c r="AU385" s="17" t="s">
        <v>99</v>
      </c>
      <c r="AY385" s="17" t="s">
        <v>198</v>
      </c>
      <c r="BE385" s="158">
        <f>IF(N385="základní",J385,0)</f>
        <v>0</v>
      </c>
      <c r="BF385" s="158">
        <f>IF(N385="snížená",J385,0)</f>
        <v>0</v>
      </c>
      <c r="BG385" s="158">
        <f>IF(N385="zákl. přenesená",J385,0)</f>
        <v>0</v>
      </c>
      <c r="BH385" s="158">
        <f>IF(N385="sníž. přenesená",J385,0)</f>
        <v>0</v>
      </c>
      <c r="BI385" s="158">
        <f>IF(N385="nulová",J385,0)</f>
        <v>0</v>
      </c>
      <c r="BJ385" s="17" t="s">
        <v>82</v>
      </c>
      <c r="BK385" s="158">
        <f>ROUND(I385*H385,2)</f>
        <v>0</v>
      </c>
      <c r="BL385" s="17" t="s">
        <v>103</v>
      </c>
      <c r="BM385" s="17" t="s">
        <v>1469</v>
      </c>
    </row>
    <row r="386" spans="2:65" s="12" customFormat="1" ht="11.25">
      <c r="B386" s="159"/>
      <c r="D386" s="160" t="s">
        <v>207</v>
      </c>
      <c r="E386" s="161" t="s">
        <v>1</v>
      </c>
      <c r="F386" s="162" t="s">
        <v>1470</v>
      </c>
      <c r="H386" s="163">
        <v>529.5</v>
      </c>
      <c r="I386" s="164"/>
      <c r="L386" s="159"/>
      <c r="M386" s="165"/>
      <c r="N386" s="166"/>
      <c r="O386" s="166"/>
      <c r="P386" s="166"/>
      <c r="Q386" s="166"/>
      <c r="R386" s="166"/>
      <c r="S386" s="166"/>
      <c r="T386" s="167"/>
      <c r="AT386" s="161" t="s">
        <v>207</v>
      </c>
      <c r="AU386" s="161" t="s">
        <v>99</v>
      </c>
      <c r="AV386" s="12" t="s">
        <v>84</v>
      </c>
      <c r="AW386" s="12" t="s">
        <v>36</v>
      </c>
      <c r="AX386" s="12" t="s">
        <v>82</v>
      </c>
      <c r="AY386" s="161" t="s">
        <v>198</v>
      </c>
    </row>
    <row r="387" spans="2:65" s="1" customFormat="1" ht="16.5" customHeight="1">
      <c r="B387" s="146"/>
      <c r="C387" s="191" t="s">
        <v>725</v>
      </c>
      <c r="D387" s="191" t="s">
        <v>329</v>
      </c>
      <c r="E387" s="192" t="s">
        <v>1471</v>
      </c>
      <c r="F387" s="193" t="s">
        <v>1472</v>
      </c>
      <c r="G387" s="194" t="s">
        <v>499</v>
      </c>
      <c r="H387" s="195">
        <v>540.09</v>
      </c>
      <c r="I387" s="196"/>
      <c r="J387" s="197">
        <f>ROUND(I387*H387,2)</f>
        <v>0</v>
      </c>
      <c r="K387" s="193" t="s">
        <v>1</v>
      </c>
      <c r="L387" s="198"/>
      <c r="M387" s="199" t="s">
        <v>1</v>
      </c>
      <c r="N387" s="200" t="s">
        <v>46</v>
      </c>
      <c r="O387" s="50"/>
      <c r="P387" s="156">
        <f>O387*H387</f>
        <v>0</v>
      </c>
      <c r="Q387" s="156">
        <v>5.8000000000000003E-2</v>
      </c>
      <c r="R387" s="156">
        <f>Q387*H387</f>
        <v>31.325220000000005</v>
      </c>
      <c r="S387" s="156">
        <v>0</v>
      </c>
      <c r="T387" s="157">
        <f>S387*H387</f>
        <v>0</v>
      </c>
      <c r="AR387" s="17" t="s">
        <v>250</v>
      </c>
      <c r="AT387" s="17" t="s">
        <v>329</v>
      </c>
      <c r="AU387" s="17" t="s">
        <v>99</v>
      </c>
      <c r="AY387" s="17" t="s">
        <v>198</v>
      </c>
      <c r="BE387" s="158">
        <f>IF(N387="základní",J387,0)</f>
        <v>0</v>
      </c>
      <c r="BF387" s="158">
        <f>IF(N387="snížená",J387,0)</f>
        <v>0</v>
      </c>
      <c r="BG387" s="158">
        <f>IF(N387="zákl. přenesená",J387,0)</f>
        <v>0</v>
      </c>
      <c r="BH387" s="158">
        <f>IF(N387="sníž. přenesená",J387,0)</f>
        <v>0</v>
      </c>
      <c r="BI387" s="158">
        <f>IF(N387="nulová",J387,0)</f>
        <v>0</v>
      </c>
      <c r="BJ387" s="17" t="s">
        <v>82</v>
      </c>
      <c r="BK387" s="158">
        <f>ROUND(I387*H387,2)</f>
        <v>0</v>
      </c>
      <c r="BL387" s="17" t="s">
        <v>103</v>
      </c>
      <c r="BM387" s="17" t="s">
        <v>1473</v>
      </c>
    </row>
    <row r="388" spans="2:65" s="12" customFormat="1" ht="11.25">
      <c r="B388" s="159"/>
      <c r="D388" s="160" t="s">
        <v>207</v>
      </c>
      <c r="E388" s="161" t="s">
        <v>1</v>
      </c>
      <c r="F388" s="162" t="s">
        <v>1470</v>
      </c>
      <c r="H388" s="163">
        <v>529.5</v>
      </c>
      <c r="I388" s="164"/>
      <c r="L388" s="159"/>
      <c r="M388" s="165"/>
      <c r="N388" s="166"/>
      <c r="O388" s="166"/>
      <c r="P388" s="166"/>
      <c r="Q388" s="166"/>
      <c r="R388" s="166"/>
      <c r="S388" s="166"/>
      <c r="T388" s="167"/>
      <c r="AT388" s="161" t="s">
        <v>207</v>
      </c>
      <c r="AU388" s="161" t="s">
        <v>99</v>
      </c>
      <c r="AV388" s="12" t="s">
        <v>84</v>
      </c>
      <c r="AW388" s="12" t="s">
        <v>36</v>
      </c>
      <c r="AX388" s="12" t="s">
        <v>75</v>
      </c>
      <c r="AY388" s="161" t="s">
        <v>198</v>
      </c>
    </row>
    <row r="389" spans="2:65" s="12" customFormat="1" ht="11.25">
      <c r="B389" s="159"/>
      <c r="D389" s="160" t="s">
        <v>207</v>
      </c>
      <c r="E389" s="161" t="s">
        <v>1</v>
      </c>
      <c r="F389" s="162" t="s">
        <v>1474</v>
      </c>
      <c r="H389" s="163">
        <v>10.59</v>
      </c>
      <c r="I389" s="164"/>
      <c r="L389" s="159"/>
      <c r="M389" s="165"/>
      <c r="N389" s="166"/>
      <c r="O389" s="166"/>
      <c r="P389" s="166"/>
      <c r="Q389" s="166"/>
      <c r="R389" s="166"/>
      <c r="S389" s="166"/>
      <c r="T389" s="167"/>
      <c r="AT389" s="161" t="s">
        <v>207</v>
      </c>
      <c r="AU389" s="161" t="s">
        <v>99</v>
      </c>
      <c r="AV389" s="12" t="s">
        <v>84</v>
      </c>
      <c r="AW389" s="12" t="s">
        <v>36</v>
      </c>
      <c r="AX389" s="12" t="s">
        <v>75</v>
      </c>
      <c r="AY389" s="161" t="s">
        <v>198</v>
      </c>
    </row>
    <row r="390" spans="2:65" s="14" customFormat="1" ht="11.25">
      <c r="B390" s="175"/>
      <c r="D390" s="160" t="s">
        <v>207</v>
      </c>
      <c r="E390" s="176" t="s">
        <v>1</v>
      </c>
      <c r="F390" s="177" t="s">
        <v>227</v>
      </c>
      <c r="H390" s="178">
        <v>540.09</v>
      </c>
      <c r="I390" s="179"/>
      <c r="L390" s="175"/>
      <c r="M390" s="180"/>
      <c r="N390" s="181"/>
      <c r="O390" s="181"/>
      <c r="P390" s="181"/>
      <c r="Q390" s="181"/>
      <c r="R390" s="181"/>
      <c r="S390" s="181"/>
      <c r="T390" s="182"/>
      <c r="AT390" s="176" t="s">
        <v>207</v>
      </c>
      <c r="AU390" s="176" t="s">
        <v>99</v>
      </c>
      <c r="AV390" s="14" t="s">
        <v>103</v>
      </c>
      <c r="AW390" s="14" t="s">
        <v>36</v>
      </c>
      <c r="AX390" s="14" t="s">
        <v>82</v>
      </c>
      <c r="AY390" s="176" t="s">
        <v>198</v>
      </c>
    </row>
    <row r="391" spans="2:65" s="1" customFormat="1" ht="16.5" customHeight="1">
      <c r="B391" s="146"/>
      <c r="C391" s="147" t="s">
        <v>732</v>
      </c>
      <c r="D391" s="147" t="s">
        <v>202</v>
      </c>
      <c r="E391" s="148" t="s">
        <v>1027</v>
      </c>
      <c r="F391" s="149" t="s">
        <v>1028</v>
      </c>
      <c r="G391" s="150" t="s">
        <v>499</v>
      </c>
      <c r="H391" s="151">
        <v>51</v>
      </c>
      <c r="I391" s="152"/>
      <c r="J391" s="153">
        <f>ROUND(I391*H391,2)</f>
        <v>0</v>
      </c>
      <c r="K391" s="149" t="s">
        <v>211</v>
      </c>
      <c r="L391" s="31"/>
      <c r="M391" s="154" t="s">
        <v>1</v>
      </c>
      <c r="N391" s="155" t="s">
        <v>46</v>
      </c>
      <c r="O391" s="50"/>
      <c r="P391" s="156">
        <f>O391*H391</f>
        <v>0</v>
      </c>
      <c r="Q391" s="156">
        <v>0.14066999999999999</v>
      </c>
      <c r="R391" s="156">
        <f>Q391*H391</f>
        <v>7.1741699999999993</v>
      </c>
      <c r="S391" s="156">
        <v>0</v>
      </c>
      <c r="T391" s="157">
        <f>S391*H391</f>
        <v>0</v>
      </c>
      <c r="AR391" s="17" t="s">
        <v>103</v>
      </c>
      <c r="AT391" s="17" t="s">
        <v>202</v>
      </c>
      <c r="AU391" s="17" t="s">
        <v>99</v>
      </c>
      <c r="AY391" s="17" t="s">
        <v>198</v>
      </c>
      <c r="BE391" s="158">
        <f>IF(N391="základní",J391,0)</f>
        <v>0</v>
      </c>
      <c r="BF391" s="158">
        <f>IF(N391="snížená",J391,0)</f>
        <v>0</v>
      </c>
      <c r="BG391" s="158">
        <f>IF(N391="zákl. přenesená",J391,0)</f>
        <v>0</v>
      </c>
      <c r="BH391" s="158">
        <f>IF(N391="sníž. přenesená",J391,0)</f>
        <v>0</v>
      </c>
      <c r="BI391" s="158">
        <f>IF(N391="nulová",J391,0)</f>
        <v>0</v>
      </c>
      <c r="BJ391" s="17" t="s">
        <v>82</v>
      </c>
      <c r="BK391" s="158">
        <f>ROUND(I391*H391,2)</f>
        <v>0</v>
      </c>
      <c r="BL391" s="17" t="s">
        <v>103</v>
      </c>
      <c r="BM391" s="17" t="s">
        <v>674</v>
      </c>
    </row>
    <row r="392" spans="2:65" s="12" customFormat="1" ht="11.25">
      <c r="B392" s="159"/>
      <c r="D392" s="160" t="s">
        <v>207</v>
      </c>
      <c r="E392" s="161" t="s">
        <v>1</v>
      </c>
      <c r="F392" s="162" t="s">
        <v>1475</v>
      </c>
      <c r="H392" s="163">
        <v>51</v>
      </c>
      <c r="I392" s="164"/>
      <c r="L392" s="159"/>
      <c r="M392" s="165"/>
      <c r="N392" s="166"/>
      <c r="O392" s="166"/>
      <c r="P392" s="166"/>
      <c r="Q392" s="166"/>
      <c r="R392" s="166"/>
      <c r="S392" s="166"/>
      <c r="T392" s="167"/>
      <c r="AT392" s="161" t="s">
        <v>207</v>
      </c>
      <c r="AU392" s="161" t="s">
        <v>99</v>
      </c>
      <c r="AV392" s="12" t="s">
        <v>84</v>
      </c>
      <c r="AW392" s="12" t="s">
        <v>36</v>
      </c>
      <c r="AX392" s="12" t="s">
        <v>82</v>
      </c>
      <c r="AY392" s="161" t="s">
        <v>198</v>
      </c>
    </row>
    <row r="393" spans="2:65" s="1" customFormat="1" ht="16.5" customHeight="1">
      <c r="B393" s="146"/>
      <c r="C393" s="191" t="s">
        <v>736</v>
      </c>
      <c r="D393" s="191" t="s">
        <v>329</v>
      </c>
      <c r="E393" s="192" t="s">
        <v>1030</v>
      </c>
      <c r="F393" s="193" t="s">
        <v>1031</v>
      </c>
      <c r="G393" s="194" t="s">
        <v>499</v>
      </c>
      <c r="H393" s="195">
        <v>52.02</v>
      </c>
      <c r="I393" s="196"/>
      <c r="J393" s="197">
        <f>ROUND(I393*H393,2)</f>
        <v>0</v>
      </c>
      <c r="K393" s="193" t="s">
        <v>211</v>
      </c>
      <c r="L393" s="198"/>
      <c r="M393" s="199" t="s">
        <v>1</v>
      </c>
      <c r="N393" s="200" t="s">
        <v>46</v>
      </c>
      <c r="O393" s="50"/>
      <c r="P393" s="156">
        <f>O393*H393</f>
        <v>0</v>
      </c>
      <c r="Q393" s="156">
        <v>6.5000000000000002E-2</v>
      </c>
      <c r="R393" s="156">
        <f>Q393*H393</f>
        <v>3.3813000000000004</v>
      </c>
      <c r="S393" s="156">
        <v>0</v>
      </c>
      <c r="T393" s="157">
        <f>S393*H393</f>
        <v>0</v>
      </c>
      <c r="AR393" s="17" t="s">
        <v>250</v>
      </c>
      <c r="AT393" s="17" t="s">
        <v>329</v>
      </c>
      <c r="AU393" s="17" t="s">
        <v>99</v>
      </c>
      <c r="AY393" s="17" t="s">
        <v>198</v>
      </c>
      <c r="BE393" s="158">
        <f>IF(N393="základní",J393,0)</f>
        <v>0</v>
      </c>
      <c r="BF393" s="158">
        <f>IF(N393="snížená",J393,0)</f>
        <v>0</v>
      </c>
      <c r="BG393" s="158">
        <f>IF(N393="zákl. přenesená",J393,0)</f>
        <v>0</v>
      </c>
      <c r="BH393" s="158">
        <f>IF(N393="sníž. přenesená",J393,0)</f>
        <v>0</v>
      </c>
      <c r="BI393" s="158">
        <f>IF(N393="nulová",J393,0)</f>
        <v>0</v>
      </c>
      <c r="BJ393" s="17" t="s">
        <v>82</v>
      </c>
      <c r="BK393" s="158">
        <f>ROUND(I393*H393,2)</f>
        <v>0</v>
      </c>
      <c r="BL393" s="17" t="s">
        <v>103</v>
      </c>
      <c r="BM393" s="17" t="s">
        <v>679</v>
      </c>
    </row>
    <row r="394" spans="2:65" s="12" customFormat="1" ht="11.25">
      <c r="B394" s="159"/>
      <c r="D394" s="160" t="s">
        <v>207</v>
      </c>
      <c r="E394" s="161" t="s">
        <v>1</v>
      </c>
      <c r="F394" s="162" t="s">
        <v>1475</v>
      </c>
      <c r="H394" s="163">
        <v>51</v>
      </c>
      <c r="I394" s="164"/>
      <c r="L394" s="159"/>
      <c r="M394" s="165"/>
      <c r="N394" s="166"/>
      <c r="O394" s="166"/>
      <c r="P394" s="166"/>
      <c r="Q394" s="166"/>
      <c r="R394" s="166"/>
      <c r="S394" s="166"/>
      <c r="T394" s="167"/>
      <c r="AT394" s="161" t="s">
        <v>207</v>
      </c>
      <c r="AU394" s="161" t="s">
        <v>99</v>
      </c>
      <c r="AV394" s="12" t="s">
        <v>84</v>
      </c>
      <c r="AW394" s="12" t="s">
        <v>36</v>
      </c>
      <c r="AX394" s="12" t="s">
        <v>75</v>
      </c>
      <c r="AY394" s="161" t="s">
        <v>198</v>
      </c>
    </row>
    <row r="395" spans="2:65" s="12" customFormat="1" ht="11.25">
      <c r="B395" s="159"/>
      <c r="D395" s="160" t="s">
        <v>207</v>
      </c>
      <c r="E395" s="161" t="s">
        <v>1</v>
      </c>
      <c r="F395" s="162" t="s">
        <v>1476</v>
      </c>
      <c r="H395" s="163">
        <v>1.02</v>
      </c>
      <c r="I395" s="164"/>
      <c r="L395" s="159"/>
      <c r="M395" s="165"/>
      <c r="N395" s="166"/>
      <c r="O395" s="166"/>
      <c r="P395" s="166"/>
      <c r="Q395" s="166"/>
      <c r="R395" s="166"/>
      <c r="S395" s="166"/>
      <c r="T395" s="167"/>
      <c r="AT395" s="161" t="s">
        <v>207</v>
      </c>
      <c r="AU395" s="161" t="s">
        <v>99</v>
      </c>
      <c r="AV395" s="12" t="s">
        <v>84</v>
      </c>
      <c r="AW395" s="12" t="s">
        <v>36</v>
      </c>
      <c r="AX395" s="12" t="s">
        <v>75</v>
      </c>
      <c r="AY395" s="161" t="s">
        <v>198</v>
      </c>
    </row>
    <row r="396" spans="2:65" s="14" customFormat="1" ht="11.25">
      <c r="B396" s="175"/>
      <c r="D396" s="160" t="s">
        <v>207</v>
      </c>
      <c r="E396" s="176" t="s">
        <v>1</v>
      </c>
      <c r="F396" s="177" t="s">
        <v>227</v>
      </c>
      <c r="H396" s="178">
        <v>52.02</v>
      </c>
      <c r="I396" s="179"/>
      <c r="L396" s="175"/>
      <c r="M396" s="180"/>
      <c r="N396" s="181"/>
      <c r="O396" s="181"/>
      <c r="P396" s="181"/>
      <c r="Q396" s="181"/>
      <c r="R396" s="181"/>
      <c r="S396" s="181"/>
      <c r="T396" s="182"/>
      <c r="AT396" s="176" t="s">
        <v>207</v>
      </c>
      <c r="AU396" s="176" t="s">
        <v>99</v>
      </c>
      <c r="AV396" s="14" t="s">
        <v>103</v>
      </c>
      <c r="AW396" s="14" t="s">
        <v>36</v>
      </c>
      <c r="AX396" s="14" t="s">
        <v>82</v>
      </c>
      <c r="AY396" s="176" t="s">
        <v>198</v>
      </c>
    </row>
    <row r="397" spans="2:65" s="11" customFormat="1" ht="20.85" customHeight="1">
      <c r="B397" s="133"/>
      <c r="D397" s="134" t="s">
        <v>74</v>
      </c>
      <c r="E397" s="144" t="s">
        <v>681</v>
      </c>
      <c r="F397" s="144" t="s">
        <v>682</v>
      </c>
      <c r="I397" s="136"/>
      <c r="J397" s="145">
        <f>BK397</f>
        <v>0</v>
      </c>
      <c r="L397" s="133"/>
      <c r="M397" s="138"/>
      <c r="N397" s="139"/>
      <c r="O397" s="139"/>
      <c r="P397" s="140">
        <f>SUM(P398:P417)</f>
        <v>0</v>
      </c>
      <c r="Q397" s="139"/>
      <c r="R397" s="140">
        <f>SUM(R398:R417)</f>
        <v>5.0240000000000007E-2</v>
      </c>
      <c r="S397" s="139"/>
      <c r="T397" s="141">
        <f>SUM(T398:T417)</f>
        <v>3392.6734999999999</v>
      </c>
      <c r="AR397" s="134" t="s">
        <v>82</v>
      </c>
      <c r="AT397" s="142" t="s">
        <v>74</v>
      </c>
      <c r="AU397" s="142" t="s">
        <v>84</v>
      </c>
      <c r="AY397" s="134" t="s">
        <v>198</v>
      </c>
      <c r="BK397" s="143">
        <f>SUM(BK398:BK417)</f>
        <v>0</v>
      </c>
    </row>
    <row r="398" spans="2:65" s="1" customFormat="1" ht="16.5" customHeight="1">
      <c r="B398" s="146"/>
      <c r="C398" s="147" t="s">
        <v>741</v>
      </c>
      <c r="D398" s="147" t="s">
        <v>202</v>
      </c>
      <c r="E398" s="148" t="s">
        <v>684</v>
      </c>
      <c r="F398" s="149" t="s">
        <v>685</v>
      </c>
      <c r="G398" s="150" t="s">
        <v>242</v>
      </c>
      <c r="H398" s="151">
        <v>1256</v>
      </c>
      <c r="I398" s="152"/>
      <c r="J398" s="153">
        <f>ROUND(I398*H398,2)</f>
        <v>0</v>
      </c>
      <c r="K398" s="149" t="s">
        <v>211</v>
      </c>
      <c r="L398" s="31"/>
      <c r="M398" s="154" t="s">
        <v>1</v>
      </c>
      <c r="N398" s="155" t="s">
        <v>46</v>
      </c>
      <c r="O398" s="50"/>
      <c r="P398" s="156">
        <f>O398*H398</f>
        <v>0</v>
      </c>
      <c r="Q398" s="156">
        <v>4.0000000000000003E-5</v>
      </c>
      <c r="R398" s="156">
        <f>Q398*H398</f>
        <v>5.0240000000000007E-2</v>
      </c>
      <c r="S398" s="156">
        <v>0.10299999999999999</v>
      </c>
      <c r="T398" s="157">
        <f>S398*H398</f>
        <v>129.36799999999999</v>
      </c>
      <c r="AR398" s="17" t="s">
        <v>103</v>
      </c>
      <c r="AT398" s="17" t="s">
        <v>202</v>
      </c>
      <c r="AU398" s="17" t="s">
        <v>99</v>
      </c>
      <c r="AY398" s="17" t="s">
        <v>198</v>
      </c>
      <c r="BE398" s="158">
        <f>IF(N398="základní",J398,0)</f>
        <v>0</v>
      </c>
      <c r="BF398" s="158">
        <f>IF(N398="snížená",J398,0)</f>
        <v>0</v>
      </c>
      <c r="BG398" s="158">
        <f>IF(N398="zákl. přenesená",J398,0)</f>
        <v>0</v>
      </c>
      <c r="BH398" s="158">
        <f>IF(N398="sníž. přenesená",J398,0)</f>
        <v>0</v>
      </c>
      <c r="BI398" s="158">
        <f>IF(N398="nulová",J398,0)</f>
        <v>0</v>
      </c>
      <c r="BJ398" s="17" t="s">
        <v>82</v>
      </c>
      <c r="BK398" s="158">
        <f>ROUND(I398*H398,2)</f>
        <v>0</v>
      </c>
      <c r="BL398" s="17" t="s">
        <v>103</v>
      </c>
      <c r="BM398" s="17" t="s">
        <v>686</v>
      </c>
    </row>
    <row r="399" spans="2:65" s="12" customFormat="1" ht="11.25">
      <c r="B399" s="159"/>
      <c r="D399" s="160" t="s">
        <v>207</v>
      </c>
      <c r="E399" s="161" t="s">
        <v>1</v>
      </c>
      <c r="F399" s="162" t="s">
        <v>1477</v>
      </c>
      <c r="H399" s="163">
        <v>1253</v>
      </c>
      <c r="I399" s="164"/>
      <c r="L399" s="159"/>
      <c r="M399" s="165"/>
      <c r="N399" s="166"/>
      <c r="O399" s="166"/>
      <c r="P399" s="166"/>
      <c r="Q399" s="166"/>
      <c r="R399" s="166"/>
      <c r="S399" s="166"/>
      <c r="T399" s="167"/>
      <c r="AT399" s="161" t="s">
        <v>207</v>
      </c>
      <c r="AU399" s="161" t="s">
        <v>99</v>
      </c>
      <c r="AV399" s="12" t="s">
        <v>84</v>
      </c>
      <c r="AW399" s="12" t="s">
        <v>36</v>
      </c>
      <c r="AX399" s="12" t="s">
        <v>75</v>
      </c>
      <c r="AY399" s="161" t="s">
        <v>198</v>
      </c>
    </row>
    <row r="400" spans="2:65" s="12" customFormat="1" ht="11.25">
      <c r="B400" s="159"/>
      <c r="D400" s="160" t="s">
        <v>207</v>
      </c>
      <c r="E400" s="161" t="s">
        <v>1</v>
      </c>
      <c r="F400" s="162" t="s">
        <v>1034</v>
      </c>
      <c r="H400" s="163">
        <v>3</v>
      </c>
      <c r="I400" s="164"/>
      <c r="L400" s="159"/>
      <c r="M400" s="165"/>
      <c r="N400" s="166"/>
      <c r="O400" s="166"/>
      <c r="P400" s="166"/>
      <c r="Q400" s="166"/>
      <c r="R400" s="166"/>
      <c r="S400" s="166"/>
      <c r="T400" s="167"/>
      <c r="AT400" s="161" t="s">
        <v>207</v>
      </c>
      <c r="AU400" s="161" t="s">
        <v>99</v>
      </c>
      <c r="AV400" s="12" t="s">
        <v>84</v>
      </c>
      <c r="AW400" s="12" t="s">
        <v>36</v>
      </c>
      <c r="AX400" s="12" t="s">
        <v>75</v>
      </c>
      <c r="AY400" s="161" t="s">
        <v>198</v>
      </c>
    </row>
    <row r="401" spans="2:65" s="14" customFormat="1" ht="11.25">
      <c r="B401" s="175"/>
      <c r="D401" s="160" t="s">
        <v>207</v>
      </c>
      <c r="E401" s="176" t="s">
        <v>1</v>
      </c>
      <c r="F401" s="177" t="s">
        <v>227</v>
      </c>
      <c r="H401" s="178">
        <v>1256</v>
      </c>
      <c r="I401" s="179"/>
      <c r="L401" s="175"/>
      <c r="M401" s="180"/>
      <c r="N401" s="181"/>
      <c r="O401" s="181"/>
      <c r="P401" s="181"/>
      <c r="Q401" s="181"/>
      <c r="R401" s="181"/>
      <c r="S401" s="181"/>
      <c r="T401" s="182"/>
      <c r="AT401" s="176" t="s">
        <v>207</v>
      </c>
      <c r="AU401" s="176" t="s">
        <v>99</v>
      </c>
      <c r="AV401" s="14" t="s">
        <v>103</v>
      </c>
      <c r="AW401" s="14" t="s">
        <v>36</v>
      </c>
      <c r="AX401" s="14" t="s">
        <v>82</v>
      </c>
      <c r="AY401" s="176" t="s">
        <v>198</v>
      </c>
    </row>
    <row r="402" spans="2:65" s="1" customFormat="1" ht="16.5" customHeight="1">
      <c r="B402" s="146"/>
      <c r="C402" s="147" t="s">
        <v>745</v>
      </c>
      <c r="D402" s="147" t="s">
        <v>202</v>
      </c>
      <c r="E402" s="148" t="s">
        <v>690</v>
      </c>
      <c r="F402" s="149" t="s">
        <v>691</v>
      </c>
      <c r="G402" s="150" t="s">
        <v>242</v>
      </c>
      <c r="H402" s="151">
        <v>1253</v>
      </c>
      <c r="I402" s="152"/>
      <c r="J402" s="153">
        <f>ROUND(I402*H402,2)</f>
        <v>0</v>
      </c>
      <c r="K402" s="149" t="s">
        <v>211</v>
      </c>
      <c r="L402" s="31"/>
      <c r="M402" s="154" t="s">
        <v>1</v>
      </c>
      <c r="N402" s="155" t="s">
        <v>46</v>
      </c>
      <c r="O402" s="50"/>
      <c r="P402" s="156">
        <f>O402*H402</f>
        <v>0</v>
      </c>
      <c r="Q402" s="156">
        <v>0</v>
      </c>
      <c r="R402" s="156">
        <f>Q402*H402</f>
        <v>0</v>
      </c>
      <c r="S402" s="156">
        <v>0.316</v>
      </c>
      <c r="T402" s="157">
        <f>S402*H402</f>
        <v>395.94799999999998</v>
      </c>
      <c r="AR402" s="17" t="s">
        <v>103</v>
      </c>
      <c r="AT402" s="17" t="s">
        <v>202</v>
      </c>
      <c r="AU402" s="17" t="s">
        <v>99</v>
      </c>
      <c r="AY402" s="17" t="s">
        <v>198</v>
      </c>
      <c r="BE402" s="158">
        <f>IF(N402="základní",J402,0)</f>
        <v>0</v>
      </c>
      <c r="BF402" s="158">
        <f>IF(N402="snížená",J402,0)</f>
        <v>0</v>
      </c>
      <c r="BG402" s="158">
        <f>IF(N402="zákl. přenesená",J402,0)</f>
        <v>0</v>
      </c>
      <c r="BH402" s="158">
        <f>IF(N402="sníž. přenesená",J402,0)</f>
        <v>0</v>
      </c>
      <c r="BI402" s="158">
        <f>IF(N402="nulová",J402,0)</f>
        <v>0</v>
      </c>
      <c r="BJ402" s="17" t="s">
        <v>82</v>
      </c>
      <c r="BK402" s="158">
        <f>ROUND(I402*H402,2)</f>
        <v>0</v>
      </c>
      <c r="BL402" s="17" t="s">
        <v>103</v>
      </c>
      <c r="BM402" s="17" t="s">
        <v>692</v>
      </c>
    </row>
    <row r="403" spans="2:65" s="13" customFormat="1" ht="11.25">
      <c r="B403" s="168"/>
      <c r="D403" s="160" t="s">
        <v>207</v>
      </c>
      <c r="E403" s="169" t="s">
        <v>1</v>
      </c>
      <c r="F403" s="170" t="s">
        <v>399</v>
      </c>
      <c r="H403" s="169" t="s">
        <v>1</v>
      </c>
      <c r="I403" s="171"/>
      <c r="L403" s="168"/>
      <c r="M403" s="172"/>
      <c r="N403" s="173"/>
      <c r="O403" s="173"/>
      <c r="P403" s="173"/>
      <c r="Q403" s="173"/>
      <c r="R403" s="173"/>
      <c r="S403" s="173"/>
      <c r="T403" s="174"/>
      <c r="AT403" s="169" t="s">
        <v>207</v>
      </c>
      <c r="AU403" s="169" t="s">
        <v>99</v>
      </c>
      <c r="AV403" s="13" t="s">
        <v>82</v>
      </c>
      <c r="AW403" s="13" t="s">
        <v>36</v>
      </c>
      <c r="AX403" s="13" t="s">
        <v>75</v>
      </c>
      <c r="AY403" s="169" t="s">
        <v>198</v>
      </c>
    </row>
    <row r="404" spans="2:65" s="12" customFormat="1" ht="11.25">
      <c r="B404" s="159"/>
      <c r="D404" s="160" t="s">
        <v>207</v>
      </c>
      <c r="E404" s="161" t="s">
        <v>1</v>
      </c>
      <c r="F404" s="162" t="s">
        <v>1477</v>
      </c>
      <c r="H404" s="163">
        <v>1253</v>
      </c>
      <c r="I404" s="164"/>
      <c r="L404" s="159"/>
      <c r="M404" s="165"/>
      <c r="N404" s="166"/>
      <c r="O404" s="166"/>
      <c r="P404" s="166"/>
      <c r="Q404" s="166"/>
      <c r="R404" s="166"/>
      <c r="S404" s="166"/>
      <c r="T404" s="167"/>
      <c r="AT404" s="161" t="s">
        <v>207</v>
      </c>
      <c r="AU404" s="161" t="s">
        <v>99</v>
      </c>
      <c r="AV404" s="12" t="s">
        <v>84</v>
      </c>
      <c r="AW404" s="12" t="s">
        <v>36</v>
      </c>
      <c r="AX404" s="12" t="s">
        <v>82</v>
      </c>
      <c r="AY404" s="161" t="s">
        <v>198</v>
      </c>
    </row>
    <row r="405" spans="2:65" s="1" customFormat="1" ht="16.5" customHeight="1">
      <c r="B405" s="146"/>
      <c r="C405" s="147" t="s">
        <v>749</v>
      </c>
      <c r="D405" s="147" t="s">
        <v>202</v>
      </c>
      <c r="E405" s="148" t="s">
        <v>694</v>
      </c>
      <c r="F405" s="149" t="s">
        <v>695</v>
      </c>
      <c r="G405" s="150" t="s">
        <v>242</v>
      </c>
      <c r="H405" s="151">
        <v>3719</v>
      </c>
      <c r="I405" s="152"/>
      <c r="J405" s="153">
        <f>ROUND(I405*H405,2)</f>
        <v>0</v>
      </c>
      <c r="K405" s="149" t="s">
        <v>211</v>
      </c>
      <c r="L405" s="31"/>
      <c r="M405" s="154" t="s">
        <v>1</v>
      </c>
      <c r="N405" s="155" t="s">
        <v>46</v>
      </c>
      <c r="O405" s="50"/>
      <c r="P405" s="156">
        <f>O405*H405</f>
        <v>0</v>
      </c>
      <c r="Q405" s="156">
        <v>0</v>
      </c>
      <c r="R405" s="156">
        <f>Q405*H405</f>
        <v>0</v>
      </c>
      <c r="S405" s="156">
        <v>0.32</v>
      </c>
      <c r="T405" s="157">
        <f>S405*H405</f>
        <v>1190.08</v>
      </c>
      <c r="AR405" s="17" t="s">
        <v>103</v>
      </c>
      <c r="AT405" s="17" t="s">
        <v>202</v>
      </c>
      <c r="AU405" s="17" t="s">
        <v>99</v>
      </c>
      <c r="AY405" s="17" t="s">
        <v>198</v>
      </c>
      <c r="BE405" s="158">
        <f>IF(N405="základní",J405,0)</f>
        <v>0</v>
      </c>
      <c r="BF405" s="158">
        <f>IF(N405="snížená",J405,0)</f>
        <v>0</v>
      </c>
      <c r="BG405" s="158">
        <f>IF(N405="zákl. přenesená",J405,0)</f>
        <v>0</v>
      </c>
      <c r="BH405" s="158">
        <f>IF(N405="sníž. přenesená",J405,0)</f>
        <v>0</v>
      </c>
      <c r="BI405" s="158">
        <f>IF(N405="nulová",J405,0)</f>
        <v>0</v>
      </c>
      <c r="BJ405" s="17" t="s">
        <v>82</v>
      </c>
      <c r="BK405" s="158">
        <f>ROUND(I405*H405,2)</f>
        <v>0</v>
      </c>
      <c r="BL405" s="17" t="s">
        <v>103</v>
      </c>
      <c r="BM405" s="17" t="s">
        <v>696</v>
      </c>
    </row>
    <row r="406" spans="2:65" s="12" customFormat="1" ht="11.25">
      <c r="B406" s="159"/>
      <c r="D406" s="160" t="s">
        <v>207</v>
      </c>
      <c r="E406" s="161" t="s">
        <v>1</v>
      </c>
      <c r="F406" s="162" t="s">
        <v>1478</v>
      </c>
      <c r="H406" s="163">
        <v>2463</v>
      </c>
      <c r="I406" s="164"/>
      <c r="L406" s="159"/>
      <c r="M406" s="165"/>
      <c r="N406" s="166"/>
      <c r="O406" s="166"/>
      <c r="P406" s="166"/>
      <c r="Q406" s="166"/>
      <c r="R406" s="166"/>
      <c r="S406" s="166"/>
      <c r="T406" s="167"/>
      <c r="AT406" s="161" t="s">
        <v>207</v>
      </c>
      <c r="AU406" s="161" t="s">
        <v>99</v>
      </c>
      <c r="AV406" s="12" t="s">
        <v>84</v>
      </c>
      <c r="AW406" s="12" t="s">
        <v>36</v>
      </c>
      <c r="AX406" s="12" t="s">
        <v>75</v>
      </c>
      <c r="AY406" s="161" t="s">
        <v>198</v>
      </c>
    </row>
    <row r="407" spans="2:65" s="12" customFormat="1" ht="11.25">
      <c r="B407" s="159"/>
      <c r="D407" s="160" t="s">
        <v>207</v>
      </c>
      <c r="E407" s="161" t="s">
        <v>1</v>
      </c>
      <c r="F407" s="162" t="s">
        <v>1479</v>
      </c>
      <c r="H407" s="163">
        <v>1256</v>
      </c>
      <c r="I407" s="164"/>
      <c r="L407" s="159"/>
      <c r="M407" s="165"/>
      <c r="N407" s="166"/>
      <c r="O407" s="166"/>
      <c r="P407" s="166"/>
      <c r="Q407" s="166"/>
      <c r="R407" s="166"/>
      <c r="S407" s="166"/>
      <c r="T407" s="167"/>
      <c r="AT407" s="161" t="s">
        <v>207</v>
      </c>
      <c r="AU407" s="161" t="s">
        <v>99</v>
      </c>
      <c r="AV407" s="12" t="s">
        <v>84</v>
      </c>
      <c r="AW407" s="12" t="s">
        <v>36</v>
      </c>
      <c r="AX407" s="12" t="s">
        <v>75</v>
      </c>
      <c r="AY407" s="161" t="s">
        <v>198</v>
      </c>
    </row>
    <row r="408" spans="2:65" s="14" customFormat="1" ht="11.25">
      <c r="B408" s="175"/>
      <c r="D408" s="160" t="s">
        <v>207</v>
      </c>
      <c r="E408" s="176" t="s">
        <v>1</v>
      </c>
      <c r="F408" s="177" t="s">
        <v>227</v>
      </c>
      <c r="H408" s="178">
        <v>3719</v>
      </c>
      <c r="I408" s="179"/>
      <c r="L408" s="175"/>
      <c r="M408" s="180"/>
      <c r="N408" s="181"/>
      <c r="O408" s="181"/>
      <c r="P408" s="181"/>
      <c r="Q408" s="181"/>
      <c r="R408" s="181"/>
      <c r="S408" s="181"/>
      <c r="T408" s="182"/>
      <c r="AT408" s="176" t="s">
        <v>207</v>
      </c>
      <c r="AU408" s="176" t="s">
        <v>99</v>
      </c>
      <c r="AV408" s="14" t="s">
        <v>103</v>
      </c>
      <c r="AW408" s="14" t="s">
        <v>36</v>
      </c>
      <c r="AX408" s="14" t="s">
        <v>82</v>
      </c>
      <c r="AY408" s="176" t="s">
        <v>198</v>
      </c>
    </row>
    <row r="409" spans="2:65" s="1" customFormat="1" ht="16.5" customHeight="1">
      <c r="B409" s="146"/>
      <c r="C409" s="147" t="s">
        <v>756</v>
      </c>
      <c r="D409" s="147" t="s">
        <v>202</v>
      </c>
      <c r="E409" s="148" t="s">
        <v>699</v>
      </c>
      <c r="F409" s="149" t="s">
        <v>700</v>
      </c>
      <c r="G409" s="150" t="s">
        <v>242</v>
      </c>
      <c r="H409" s="151">
        <v>3719</v>
      </c>
      <c r="I409" s="152"/>
      <c r="J409" s="153">
        <f>ROUND(I409*H409,2)</f>
        <v>0</v>
      </c>
      <c r="K409" s="149" t="s">
        <v>211</v>
      </c>
      <c r="L409" s="31"/>
      <c r="M409" s="154" t="s">
        <v>1</v>
      </c>
      <c r="N409" s="155" t="s">
        <v>46</v>
      </c>
      <c r="O409" s="50"/>
      <c r="P409" s="156">
        <f>O409*H409</f>
        <v>0</v>
      </c>
      <c r="Q409" s="156">
        <v>0</v>
      </c>
      <c r="R409" s="156">
        <f>Q409*H409</f>
        <v>0</v>
      </c>
      <c r="S409" s="156">
        <v>0.44</v>
      </c>
      <c r="T409" s="157">
        <f>S409*H409</f>
        <v>1636.36</v>
      </c>
      <c r="AR409" s="17" t="s">
        <v>103</v>
      </c>
      <c r="AT409" s="17" t="s">
        <v>202</v>
      </c>
      <c r="AU409" s="17" t="s">
        <v>99</v>
      </c>
      <c r="AY409" s="17" t="s">
        <v>198</v>
      </c>
      <c r="BE409" s="158">
        <f>IF(N409="základní",J409,0)</f>
        <v>0</v>
      </c>
      <c r="BF409" s="158">
        <f>IF(N409="snížená",J409,0)</f>
        <v>0</v>
      </c>
      <c r="BG409" s="158">
        <f>IF(N409="zákl. přenesená",J409,0)</f>
        <v>0</v>
      </c>
      <c r="BH409" s="158">
        <f>IF(N409="sníž. přenesená",J409,0)</f>
        <v>0</v>
      </c>
      <c r="BI409" s="158">
        <f>IF(N409="nulová",J409,0)</f>
        <v>0</v>
      </c>
      <c r="BJ409" s="17" t="s">
        <v>82</v>
      </c>
      <c r="BK409" s="158">
        <f>ROUND(I409*H409,2)</f>
        <v>0</v>
      </c>
      <c r="BL409" s="17" t="s">
        <v>103</v>
      </c>
      <c r="BM409" s="17" t="s">
        <v>701</v>
      </c>
    </row>
    <row r="410" spans="2:65" s="13" customFormat="1" ht="11.25">
      <c r="B410" s="168"/>
      <c r="D410" s="160" t="s">
        <v>207</v>
      </c>
      <c r="E410" s="169" t="s">
        <v>1</v>
      </c>
      <c r="F410" s="170" t="s">
        <v>702</v>
      </c>
      <c r="H410" s="169" t="s">
        <v>1</v>
      </c>
      <c r="I410" s="171"/>
      <c r="L410" s="168"/>
      <c r="M410" s="172"/>
      <c r="N410" s="173"/>
      <c r="O410" s="173"/>
      <c r="P410" s="173"/>
      <c r="Q410" s="173"/>
      <c r="R410" s="173"/>
      <c r="S410" s="173"/>
      <c r="T410" s="174"/>
      <c r="AT410" s="169" t="s">
        <v>207</v>
      </c>
      <c r="AU410" s="169" t="s">
        <v>99</v>
      </c>
      <c r="AV410" s="13" t="s">
        <v>82</v>
      </c>
      <c r="AW410" s="13" t="s">
        <v>36</v>
      </c>
      <c r="AX410" s="13" t="s">
        <v>75</v>
      </c>
      <c r="AY410" s="169" t="s">
        <v>198</v>
      </c>
    </row>
    <row r="411" spans="2:65" s="12" customFormat="1" ht="11.25">
      <c r="B411" s="159"/>
      <c r="D411" s="160" t="s">
        <v>207</v>
      </c>
      <c r="E411" s="161" t="s">
        <v>1</v>
      </c>
      <c r="F411" s="162" t="s">
        <v>1478</v>
      </c>
      <c r="H411" s="163">
        <v>2463</v>
      </c>
      <c r="I411" s="164"/>
      <c r="L411" s="159"/>
      <c r="M411" s="165"/>
      <c r="N411" s="166"/>
      <c r="O411" s="166"/>
      <c r="P411" s="166"/>
      <c r="Q411" s="166"/>
      <c r="R411" s="166"/>
      <c r="S411" s="166"/>
      <c r="T411" s="167"/>
      <c r="AT411" s="161" t="s">
        <v>207</v>
      </c>
      <c r="AU411" s="161" t="s">
        <v>99</v>
      </c>
      <c r="AV411" s="12" t="s">
        <v>84</v>
      </c>
      <c r="AW411" s="12" t="s">
        <v>36</v>
      </c>
      <c r="AX411" s="12" t="s">
        <v>75</v>
      </c>
      <c r="AY411" s="161" t="s">
        <v>198</v>
      </c>
    </row>
    <row r="412" spans="2:65" s="12" customFormat="1" ht="11.25">
      <c r="B412" s="159"/>
      <c r="D412" s="160" t="s">
        <v>207</v>
      </c>
      <c r="E412" s="161" t="s">
        <v>1</v>
      </c>
      <c r="F412" s="162" t="s">
        <v>1479</v>
      </c>
      <c r="H412" s="163">
        <v>1256</v>
      </c>
      <c r="I412" s="164"/>
      <c r="L412" s="159"/>
      <c r="M412" s="165"/>
      <c r="N412" s="166"/>
      <c r="O412" s="166"/>
      <c r="P412" s="166"/>
      <c r="Q412" s="166"/>
      <c r="R412" s="166"/>
      <c r="S412" s="166"/>
      <c r="T412" s="167"/>
      <c r="AT412" s="161" t="s">
        <v>207</v>
      </c>
      <c r="AU412" s="161" t="s">
        <v>99</v>
      </c>
      <c r="AV412" s="12" t="s">
        <v>84</v>
      </c>
      <c r="AW412" s="12" t="s">
        <v>36</v>
      </c>
      <c r="AX412" s="12" t="s">
        <v>75</v>
      </c>
      <c r="AY412" s="161" t="s">
        <v>198</v>
      </c>
    </row>
    <row r="413" spans="2:65" s="14" customFormat="1" ht="11.25">
      <c r="B413" s="175"/>
      <c r="D413" s="160" t="s">
        <v>207</v>
      </c>
      <c r="E413" s="176" t="s">
        <v>1</v>
      </c>
      <c r="F413" s="177" t="s">
        <v>227</v>
      </c>
      <c r="H413" s="178">
        <v>3719</v>
      </c>
      <c r="I413" s="179"/>
      <c r="L413" s="175"/>
      <c r="M413" s="180"/>
      <c r="N413" s="181"/>
      <c r="O413" s="181"/>
      <c r="P413" s="181"/>
      <c r="Q413" s="181"/>
      <c r="R413" s="181"/>
      <c r="S413" s="181"/>
      <c r="T413" s="182"/>
      <c r="AT413" s="176" t="s">
        <v>207</v>
      </c>
      <c r="AU413" s="176" t="s">
        <v>99</v>
      </c>
      <c r="AV413" s="14" t="s">
        <v>103</v>
      </c>
      <c r="AW413" s="14" t="s">
        <v>36</v>
      </c>
      <c r="AX413" s="14" t="s">
        <v>82</v>
      </c>
      <c r="AY413" s="176" t="s">
        <v>198</v>
      </c>
    </row>
    <row r="414" spans="2:65" s="1" customFormat="1" ht="16.5" customHeight="1">
      <c r="B414" s="146"/>
      <c r="C414" s="147" t="s">
        <v>763</v>
      </c>
      <c r="D414" s="147" t="s">
        <v>202</v>
      </c>
      <c r="E414" s="148" t="s">
        <v>716</v>
      </c>
      <c r="F414" s="149" t="s">
        <v>717</v>
      </c>
      <c r="G414" s="150" t="s">
        <v>499</v>
      </c>
      <c r="H414" s="151">
        <v>13.5</v>
      </c>
      <c r="I414" s="152"/>
      <c r="J414" s="153">
        <f>ROUND(I414*H414,2)</f>
        <v>0</v>
      </c>
      <c r="K414" s="149" t="s">
        <v>211</v>
      </c>
      <c r="L414" s="31"/>
      <c r="M414" s="154" t="s">
        <v>1</v>
      </c>
      <c r="N414" s="155" t="s">
        <v>46</v>
      </c>
      <c r="O414" s="50"/>
      <c r="P414" s="156">
        <f>O414*H414</f>
        <v>0</v>
      </c>
      <c r="Q414" s="156">
        <v>0</v>
      </c>
      <c r="R414" s="156">
        <f>Q414*H414</f>
        <v>0</v>
      </c>
      <c r="S414" s="156">
        <v>0.28999999999999998</v>
      </c>
      <c r="T414" s="157">
        <f>S414*H414</f>
        <v>3.9149999999999996</v>
      </c>
      <c r="AR414" s="17" t="s">
        <v>103</v>
      </c>
      <c r="AT414" s="17" t="s">
        <v>202</v>
      </c>
      <c r="AU414" s="17" t="s">
        <v>99</v>
      </c>
      <c r="AY414" s="17" t="s">
        <v>198</v>
      </c>
      <c r="BE414" s="158">
        <f>IF(N414="základní",J414,0)</f>
        <v>0</v>
      </c>
      <c r="BF414" s="158">
        <f>IF(N414="snížená",J414,0)</f>
        <v>0</v>
      </c>
      <c r="BG414" s="158">
        <f>IF(N414="zákl. přenesená",J414,0)</f>
        <v>0</v>
      </c>
      <c r="BH414" s="158">
        <f>IF(N414="sníž. přenesená",J414,0)</f>
        <v>0</v>
      </c>
      <c r="BI414" s="158">
        <f>IF(N414="nulová",J414,0)</f>
        <v>0</v>
      </c>
      <c r="BJ414" s="17" t="s">
        <v>82</v>
      </c>
      <c r="BK414" s="158">
        <f>ROUND(I414*H414,2)</f>
        <v>0</v>
      </c>
      <c r="BL414" s="17" t="s">
        <v>103</v>
      </c>
      <c r="BM414" s="17" t="s">
        <v>718</v>
      </c>
    </row>
    <row r="415" spans="2:65" s="12" customFormat="1" ht="11.25">
      <c r="B415" s="159"/>
      <c r="D415" s="160" t="s">
        <v>207</v>
      </c>
      <c r="E415" s="161" t="s">
        <v>1</v>
      </c>
      <c r="F415" s="162" t="s">
        <v>1480</v>
      </c>
      <c r="H415" s="163">
        <v>13.5</v>
      </c>
      <c r="I415" s="164"/>
      <c r="L415" s="159"/>
      <c r="M415" s="165"/>
      <c r="N415" s="166"/>
      <c r="O415" s="166"/>
      <c r="P415" s="166"/>
      <c r="Q415" s="166"/>
      <c r="R415" s="166"/>
      <c r="S415" s="166"/>
      <c r="T415" s="167"/>
      <c r="AT415" s="161" t="s">
        <v>207</v>
      </c>
      <c r="AU415" s="161" t="s">
        <v>99</v>
      </c>
      <c r="AV415" s="12" t="s">
        <v>84</v>
      </c>
      <c r="AW415" s="12" t="s">
        <v>36</v>
      </c>
      <c r="AX415" s="12" t="s">
        <v>82</v>
      </c>
      <c r="AY415" s="161" t="s">
        <v>198</v>
      </c>
    </row>
    <row r="416" spans="2:65" s="1" customFormat="1" ht="16.5" customHeight="1">
      <c r="B416" s="146"/>
      <c r="C416" s="147" t="s">
        <v>768</v>
      </c>
      <c r="D416" s="147" t="s">
        <v>202</v>
      </c>
      <c r="E416" s="148" t="s">
        <v>721</v>
      </c>
      <c r="F416" s="149" t="s">
        <v>722</v>
      </c>
      <c r="G416" s="150" t="s">
        <v>499</v>
      </c>
      <c r="H416" s="151">
        <v>180.5</v>
      </c>
      <c r="I416" s="152"/>
      <c r="J416" s="153">
        <f>ROUND(I416*H416,2)</f>
        <v>0</v>
      </c>
      <c r="K416" s="149" t="s">
        <v>211</v>
      </c>
      <c r="L416" s="31"/>
      <c r="M416" s="154" t="s">
        <v>1</v>
      </c>
      <c r="N416" s="155" t="s">
        <v>46</v>
      </c>
      <c r="O416" s="50"/>
      <c r="P416" s="156">
        <f>O416*H416</f>
        <v>0</v>
      </c>
      <c r="Q416" s="156">
        <v>0</v>
      </c>
      <c r="R416" s="156">
        <f>Q416*H416</f>
        <v>0</v>
      </c>
      <c r="S416" s="156">
        <v>0.20499999999999999</v>
      </c>
      <c r="T416" s="157">
        <f>S416*H416</f>
        <v>37.002499999999998</v>
      </c>
      <c r="AR416" s="17" t="s">
        <v>103</v>
      </c>
      <c r="AT416" s="17" t="s">
        <v>202</v>
      </c>
      <c r="AU416" s="17" t="s">
        <v>99</v>
      </c>
      <c r="AY416" s="17" t="s">
        <v>198</v>
      </c>
      <c r="BE416" s="158">
        <f>IF(N416="základní",J416,0)</f>
        <v>0</v>
      </c>
      <c r="BF416" s="158">
        <f>IF(N416="snížená",J416,0)</f>
        <v>0</v>
      </c>
      <c r="BG416" s="158">
        <f>IF(N416="zákl. přenesená",J416,0)</f>
        <v>0</v>
      </c>
      <c r="BH416" s="158">
        <f>IF(N416="sníž. přenesená",J416,0)</f>
        <v>0</v>
      </c>
      <c r="BI416" s="158">
        <f>IF(N416="nulová",J416,0)</f>
        <v>0</v>
      </c>
      <c r="BJ416" s="17" t="s">
        <v>82</v>
      </c>
      <c r="BK416" s="158">
        <f>ROUND(I416*H416,2)</f>
        <v>0</v>
      </c>
      <c r="BL416" s="17" t="s">
        <v>103</v>
      </c>
      <c r="BM416" s="17" t="s">
        <v>723</v>
      </c>
    </row>
    <row r="417" spans="2:65" s="12" customFormat="1" ht="11.25">
      <c r="B417" s="159"/>
      <c r="D417" s="160" t="s">
        <v>207</v>
      </c>
      <c r="E417" s="161" t="s">
        <v>1</v>
      </c>
      <c r="F417" s="162" t="s">
        <v>1481</v>
      </c>
      <c r="H417" s="163">
        <v>180.5</v>
      </c>
      <c r="I417" s="164"/>
      <c r="L417" s="159"/>
      <c r="M417" s="165"/>
      <c r="N417" s="166"/>
      <c r="O417" s="166"/>
      <c r="P417" s="166"/>
      <c r="Q417" s="166"/>
      <c r="R417" s="166"/>
      <c r="S417" s="166"/>
      <c r="T417" s="167"/>
      <c r="AT417" s="161" t="s">
        <v>207</v>
      </c>
      <c r="AU417" s="161" t="s">
        <v>99</v>
      </c>
      <c r="AV417" s="12" t="s">
        <v>84</v>
      </c>
      <c r="AW417" s="12" t="s">
        <v>36</v>
      </c>
      <c r="AX417" s="12" t="s">
        <v>82</v>
      </c>
      <c r="AY417" s="161" t="s">
        <v>198</v>
      </c>
    </row>
    <row r="418" spans="2:65" s="11" customFormat="1" ht="20.85" customHeight="1">
      <c r="B418" s="133"/>
      <c r="D418" s="134" t="s">
        <v>74</v>
      </c>
      <c r="E418" s="144" t="s">
        <v>730</v>
      </c>
      <c r="F418" s="144" t="s">
        <v>731</v>
      </c>
      <c r="I418" s="136"/>
      <c r="J418" s="145">
        <f>BK418</f>
        <v>0</v>
      </c>
      <c r="L418" s="133"/>
      <c r="M418" s="138"/>
      <c r="N418" s="139"/>
      <c r="O418" s="139"/>
      <c r="P418" s="140">
        <f>SUM(P419:P423)</f>
        <v>0</v>
      </c>
      <c r="Q418" s="139"/>
      <c r="R418" s="140">
        <f>SUM(R419:R423)</f>
        <v>0</v>
      </c>
      <c r="S418" s="139"/>
      <c r="T418" s="141">
        <f>SUM(T419:T423)</f>
        <v>1.69</v>
      </c>
      <c r="AR418" s="134" t="s">
        <v>82</v>
      </c>
      <c r="AT418" s="142" t="s">
        <v>74</v>
      </c>
      <c r="AU418" s="142" t="s">
        <v>84</v>
      </c>
      <c r="AY418" s="134" t="s">
        <v>198</v>
      </c>
      <c r="BK418" s="143">
        <f>SUM(BK419:BK423)</f>
        <v>0</v>
      </c>
    </row>
    <row r="419" spans="2:65" s="1" customFormat="1" ht="16.5" customHeight="1">
      <c r="B419" s="146"/>
      <c r="C419" s="147" t="s">
        <v>773</v>
      </c>
      <c r="D419" s="147" t="s">
        <v>202</v>
      </c>
      <c r="E419" s="148" t="s">
        <v>733</v>
      </c>
      <c r="F419" s="149" t="s">
        <v>734</v>
      </c>
      <c r="G419" s="150" t="s">
        <v>486</v>
      </c>
      <c r="H419" s="151">
        <v>4</v>
      </c>
      <c r="I419" s="152"/>
      <c r="J419" s="153">
        <f>ROUND(I419*H419,2)</f>
        <v>0</v>
      </c>
      <c r="K419" s="149" t="s">
        <v>1</v>
      </c>
      <c r="L419" s="31"/>
      <c r="M419" s="154" t="s">
        <v>1</v>
      </c>
      <c r="N419" s="155" t="s">
        <v>46</v>
      </c>
      <c r="O419" s="50"/>
      <c r="P419" s="156">
        <f>O419*H419</f>
        <v>0</v>
      </c>
      <c r="Q419" s="156">
        <v>0</v>
      </c>
      <c r="R419" s="156">
        <f>Q419*H419</f>
        <v>0</v>
      </c>
      <c r="S419" s="156">
        <v>0.32</v>
      </c>
      <c r="T419" s="157">
        <f>S419*H419</f>
        <v>1.28</v>
      </c>
      <c r="AR419" s="17" t="s">
        <v>103</v>
      </c>
      <c r="AT419" s="17" t="s">
        <v>202</v>
      </c>
      <c r="AU419" s="17" t="s">
        <v>99</v>
      </c>
      <c r="AY419" s="17" t="s">
        <v>198</v>
      </c>
      <c r="BE419" s="158">
        <f>IF(N419="základní",J419,0)</f>
        <v>0</v>
      </c>
      <c r="BF419" s="158">
        <f>IF(N419="snížená",J419,0)</f>
        <v>0</v>
      </c>
      <c r="BG419" s="158">
        <f>IF(N419="zákl. přenesená",J419,0)</f>
        <v>0</v>
      </c>
      <c r="BH419" s="158">
        <f>IF(N419="sníž. přenesená",J419,0)</f>
        <v>0</v>
      </c>
      <c r="BI419" s="158">
        <f>IF(N419="nulová",J419,0)</f>
        <v>0</v>
      </c>
      <c r="BJ419" s="17" t="s">
        <v>82</v>
      </c>
      <c r="BK419" s="158">
        <f>ROUND(I419*H419,2)</f>
        <v>0</v>
      </c>
      <c r="BL419" s="17" t="s">
        <v>103</v>
      </c>
      <c r="BM419" s="17" t="s">
        <v>735</v>
      </c>
    </row>
    <row r="420" spans="2:65" s="1" customFormat="1" ht="16.5" customHeight="1">
      <c r="B420" s="146"/>
      <c r="C420" s="147" t="s">
        <v>778</v>
      </c>
      <c r="D420" s="147" t="s">
        <v>202</v>
      </c>
      <c r="E420" s="148" t="s">
        <v>737</v>
      </c>
      <c r="F420" s="149" t="s">
        <v>738</v>
      </c>
      <c r="G420" s="150" t="s">
        <v>486</v>
      </c>
      <c r="H420" s="151">
        <v>5</v>
      </c>
      <c r="I420" s="152"/>
      <c r="J420" s="153">
        <f>ROUND(I420*H420,2)</f>
        <v>0</v>
      </c>
      <c r="K420" s="149" t="s">
        <v>211</v>
      </c>
      <c r="L420" s="31"/>
      <c r="M420" s="154" t="s">
        <v>1</v>
      </c>
      <c r="N420" s="155" t="s">
        <v>46</v>
      </c>
      <c r="O420" s="50"/>
      <c r="P420" s="156">
        <f>O420*H420</f>
        <v>0</v>
      </c>
      <c r="Q420" s="156">
        <v>0</v>
      </c>
      <c r="R420" s="156">
        <f>Q420*H420</f>
        <v>0</v>
      </c>
      <c r="S420" s="156">
        <v>8.2000000000000003E-2</v>
      </c>
      <c r="T420" s="157">
        <f>S420*H420</f>
        <v>0.41000000000000003</v>
      </c>
      <c r="AR420" s="17" t="s">
        <v>103</v>
      </c>
      <c r="AT420" s="17" t="s">
        <v>202</v>
      </c>
      <c r="AU420" s="17" t="s">
        <v>99</v>
      </c>
      <c r="AY420" s="17" t="s">
        <v>198</v>
      </c>
      <c r="BE420" s="158">
        <f>IF(N420="základní",J420,0)</f>
        <v>0</v>
      </c>
      <c r="BF420" s="158">
        <f>IF(N420="snížená",J420,0)</f>
        <v>0</v>
      </c>
      <c r="BG420" s="158">
        <f>IF(N420="zákl. přenesená",J420,0)</f>
        <v>0</v>
      </c>
      <c r="BH420" s="158">
        <f>IF(N420="sníž. přenesená",J420,0)</f>
        <v>0</v>
      </c>
      <c r="BI420" s="158">
        <f>IF(N420="nulová",J420,0)</f>
        <v>0</v>
      </c>
      <c r="BJ420" s="17" t="s">
        <v>82</v>
      </c>
      <c r="BK420" s="158">
        <f>ROUND(I420*H420,2)</f>
        <v>0</v>
      </c>
      <c r="BL420" s="17" t="s">
        <v>103</v>
      </c>
      <c r="BM420" s="17" t="s">
        <v>739</v>
      </c>
    </row>
    <row r="421" spans="2:65" s="12" customFormat="1" ht="11.25">
      <c r="B421" s="159"/>
      <c r="D421" s="160" t="s">
        <v>207</v>
      </c>
      <c r="E421" s="161" t="s">
        <v>1</v>
      </c>
      <c r="F421" s="162" t="s">
        <v>1042</v>
      </c>
      <c r="H421" s="163">
        <v>1</v>
      </c>
      <c r="I421" s="164"/>
      <c r="L421" s="159"/>
      <c r="M421" s="165"/>
      <c r="N421" s="166"/>
      <c r="O421" s="166"/>
      <c r="P421" s="166"/>
      <c r="Q421" s="166"/>
      <c r="R421" s="166"/>
      <c r="S421" s="166"/>
      <c r="T421" s="167"/>
      <c r="AT421" s="161" t="s">
        <v>207</v>
      </c>
      <c r="AU421" s="161" t="s">
        <v>99</v>
      </c>
      <c r="AV421" s="12" t="s">
        <v>84</v>
      </c>
      <c r="AW421" s="12" t="s">
        <v>36</v>
      </c>
      <c r="AX421" s="12" t="s">
        <v>75</v>
      </c>
      <c r="AY421" s="161" t="s">
        <v>198</v>
      </c>
    </row>
    <row r="422" spans="2:65" s="12" customFormat="1" ht="11.25">
      <c r="B422" s="159"/>
      <c r="D422" s="160" t="s">
        <v>207</v>
      </c>
      <c r="E422" s="161" t="s">
        <v>1</v>
      </c>
      <c r="F422" s="162" t="s">
        <v>1041</v>
      </c>
      <c r="H422" s="163">
        <v>4</v>
      </c>
      <c r="I422" s="164"/>
      <c r="L422" s="159"/>
      <c r="M422" s="165"/>
      <c r="N422" s="166"/>
      <c r="O422" s="166"/>
      <c r="P422" s="166"/>
      <c r="Q422" s="166"/>
      <c r="R422" s="166"/>
      <c r="S422" s="166"/>
      <c r="T422" s="167"/>
      <c r="AT422" s="161" t="s">
        <v>207</v>
      </c>
      <c r="AU422" s="161" t="s">
        <v>99</v>
      </c>
      <c r="AV422" s="12" t="s">
        <v>84</v>
      </c>
      <c r="AW422" s="12" t="s">
        <v>36</v>
      </c>
      <c r="AX422" s="12" t="s">
        <v>75</v>
      </c>
      <c r="AY422" s="161" t="s">
        <v>198</v>
      </c>
    </row>
    <row r="423" spans="2:65" s="14" customFormat="1" ht="11.25">
      <c r="B423" s="175"/>
      <c r="D423" s="160" t="s">
        <v>207</v>
      </c>
      <c r="E423" s="176" t="s">
        <v>1</v>
      </c>
      <c r="F423" s="177" t="s">
        <v>227</v>
      </c>
      <c r="H423" s="178">
        <v>5</v>
      </c>
      <c r="I423" s="179"/>
      <c r="L423" s="175"/>
      <c r="M423" s="180"/>
      <c r="N423" s="181"/>
      <c r="O423" s="181"/>
      <c r="P423" s="181"/>
      <c r="Q423" s="181"/>
      <c r="R423" s="181"/>
      <c r="S423" s="181"/>
      <c r="T423" s="182"/>
      <c r="AT423" s="176" t="s">
        <v>207</v>
      </c>
      <c r="AU423" s="176" t="s">
        <v>99</v>
      </c>
      <c r="AV423" s="14" t="s">
        <v>103</v>
      </c>
      <c r="AW423" s="14" t="s">
        <v>36</v>
      </c>
      <c r="AX423" s="14" t="s">
        <v>82</v>
      </c>
      <c r="AY423" s="176" t="s">
        <v>198</v>
      </c>
    </row>
    <row r="424" spans="2:65" s="11" customFormat="1" ht="20.85" customHeight="1">
      <c r="B424" s="133"/>
      <c r="D424" s="134" t="s">
        <v>74</v>
      </c>
      <c r="E424" s="144" t="s">
        <v>754</v>
      </c>
      <c r="F424" s="144" t="s">
        <v>755</v>
      </c>
      <c r="I424" s="136"/>
      <c r="J424" s="145">
        <f>BK424</f>
        <v>0</v>
      </c>
      <c r="L424" s="133"/>
      <c r="M424" s="138"/>
      <c r="N424" s="139"/>
      <c r="O424" s="139"/>
      <c r="P424" s="140">
        <f>SUM(P425:P457)</f>
        <v>0</v>
      </c>
      <c r="Q424" s="139"/>
      <c r="R424" s="140">
        <f>SUM(R425:R457)</f>
        <v>0.46024500000000002</v>
      </c>
      <c r="S424" s="139"/>
      <c r="T424" s="141">
        <f>SUM(T425:T457)</f>
        <v>0</v>
      </c>
      <c r="AR424" s="134" t="s">
        <v>82</v>
      </c>
      <c r="AT424" s="142" t="s">
        <v>74</v>
      </c>
      <c r="AU424" s="142" t="s">
        <v>84</v>
      </c>
      <c r="AY424" s="134" t="s">
        <v>198</v>
      </c>
      <c r="BK424" s="143">
        <f>SUM(BK425:BK457)</f>
        <v>0</v>
      </c>
    </row>
    <row r="425" spans="2:65" s="1" customFormat="1" ht="16.5" customHeight="1">
      <c r="B425" s="146"/>
      <c r="C425" s="147" t="s">
        <v>783</v>
      </c>
      <c r="D425" s="147" t="s">
        <v>202</v>
      </c>
      <c r="E425" s="148" t="s">
        <v>757</v>
      </c>
      <c r="F425" s="149" t="s">
        <v>758</v>
      </c>
      <c r="G425" s="150" t="s">
        <v>499</v>
      </c>
      <c r="H425" s="151">
        <v>923</v>
      </c>
      <c r="I425" s="152"/>
      <c r="J425" s="153">
        <f>ROUND(I425*H425,2)</f>
        <v>0</v>
      </c>
      <c r="K425" s="149" t="s">
        <v>211</v>
      </c>
      <c r="L425" s="31"/>
      <c r="M425" s="154" t="s">
        <v>1</v>
      </c>
      <c r="N425" s="155" t="s">
        <v>46</v>
      </c>
      <c r="O425" s="50"/>
      <c r="P425" s="156">
        <f>O425*H425</f>
        <v>0</v>
      </c>
      <c r="Q425" s="156">
        <v>0</v>
      </c>
      <c r="R425" s="156">
        <f>Q425*H425</f>
        <v>0</v>
      </c>
      <c r="S425" s="156">
        <v>0</v>
      </c>
      <c r="T425" s="157">
        <f>S425*H425</f>
        <v>0</v>
      </c>
      <c r="AR425" s="17" t="s">
        <v>103</v>
      </c>
      <c r="AT425" s="17" t="s">
        <v>202</v>
      </c>
      <c r="AU425" s="17" t="s">
        <v>99</v>
      </c>
      <c r="AY425" s="17" t="s">
        <v>198</v>
      </c>
      <c r="BE425" s="158">
        <f>IF(N425="základní",J425,0)</f>
        <v>0</v>
      </c>
      <c r="BF425" s="158">
        <f>IF(N425="snížená",J425,0)</f>
        <v>0</v>
      </c>
      <c r="BG425" s="158">
        <f>IF(N425="zákl. přenesená",J425,0)</f>
        <v>0</v>
      </c>
      <c r="BH425" s="158">
        <f>IF(N425="sníž. přenesená",J425,0)</f>
        <v>0</v>
      </c>
      <c r="BI425" s="158">
        <f>IF(N425="nulová",J425,0)</f>
        <v>0</v>
      </c>
      <c r="BJ425" s="17" t="s">
        <v>82</v>
      </c>
      <c r="BK425" s="158">
        <f>ROUND(I425*H425,2)</f>
        <v>0</v>
      </c>
      <c r="BL425" s="17" t="s">
        <v>103</v>
      </c>
      <c r="BM425" s="17" t="s">
        <v>759</v>
      </c>
    </row>
    <row r="426" spans="2:65" s="13" customFormat="1" ht="11.25">
      <c r="B426" s="168"/>
      <c r="D426" s="160" t="s">
        <v>207</v>
      </c>
      <c r="E426" s="169" t="s">
        <v>1</v>
      </c>
      <c r="F426" s="170" t="s">
        <v>760</v>
      </c>
      <c r="H426" s="169" t="s">
        <v>1</v>
      </c>
      <c r="I426" s="171"/>
      <c r="L426" s="168"/>
      <c r="M426" s="172"/>
      <c r="N426" s="173"/>
      <c r="O426" s="173"/>
      <c r="P426" s="173"/>
      <c r="Q426" s="173"/>
      <c r="R426" s="173"/>
      <c r="S426" s="173"/>
      <c r="T426" s="174"/>
      <c r="AT426" s="169" t="s">
        <v>207</v>
      </c>
      <c r="AU426" s="169" t="s">
        <v>99</v>
      </c>
      <c r="AV426" s="13" t="s">
        <v>82</v>
      </c>
      <c r="AW426" s="13" t="s">
        <v>36</v>
      </c>
      <c r="AX426" s="13" t="s">
        <v>75</v>
      </c>
      <c r="AY426" s="169" t="s">
        <v>198</v>
      </c>
    </row>
    <row r="427" spans="2:65" s="12" customFormat="1" ht="11.25">
      <c r="B427" s="159"/>
      <c r="D427" s="160" t="s">
        <v>207</v>
      </c>
      <c r="E427" s="161" t="s">
        <v>1</v>
      </c>
      <c r="F427" s="162" t="s">
        <v>1482</v>
      </c>
      <c r="H427" s="163">
        <v>512.5</v>
      </c>
      <c r="I427" s="164"/>
      <c r="L427" s="159"/>
      <c r="M427" s="165"/>
      <c r="N427" s="166"/>
      <c r="O427" s="166"/>
      <c r="P427" s="166"/>
      <c r="Q427" s="166"/>
      <c r="R427" s="166"/>
      <c r="S427" s="166"/>
      <c r="T427" s="167"/>
      <c r="AT427" s="161" t="s">
        <v>207</v>
      </c>
      <c r="AU427" s="161" t="s">
        <v>99</v>
      </c>
      <c r="AV427" s="12" t="s">
        <v>84</v>
      </c>
      <c r="AW427" s="12" t="s">
        <v>36</v>
      </c>
      <c r="AX427" s="12" t="s">
        <v>75</v>
      </c>
      <c r="AY427" s="161" t="s">
        <v>198</v>
      </c>
    </row>
    <row r="428" spans="2:65" s="12" customFormat="1" ht="11.25">
      <c r="B428" s="159"/>
      <c r="D428" s="160" t="s">
        <v>207</v>
      </c>
      <c r="E428" s="161" t="s">
        <v>1</v>
      </c>
      <c r="F428" s="162" t="s">
        <v>1483</v>
      </c>
      <c r="H428" s="163">
        <v>410.5</v>
      </c>
      <c r="I428" s="164"/>
      <c r="L428" s="159"/>
      <c r="M428" s="165"/>
      <c r="N428" s="166"/>
      <c r="O428" s="166"/>
      <c r="P428" s="166"/>
      <c r="Q428" s="166"/>
      <c r="R428" s="166"/>
      <c r="S428" s="166"/>
      <c r="T428" s="167"/>
      <c r="AT428" s="161" t="s">
        <v>207</v>
      </c>
      <c r="AU428" s="161" t="s">
        <v>99</v>
      </c>
      <c r="AV428" s="12" t="s">
        <v>84</v>
      </c>
      <c r="AW428" s="12" t="s">
        <v>36</v>
      </c>
      <c r="AX428" s="12" t="s">
        <v>75</v>
      </c>
      <c r="AY428" s="161" t="s">
        <v>198</v>
      </c>
    </row>
    <row r="429" spans="2:65" s="14" customFormat="1" ht="11.25">
      <c r="B429" s="175"/>
      <c r="D429" s="160" t="s">
        <v>207</v>
      </c>
      <c r="E429" s="176" t="s">
        <v>1</v>
      </c>
      <c r="F429" s="177" t="s">
        <v>227</v>
      </c>
      <c r="H429" s="178">
        <v>923</v>
      </c>
      <c r="I429" s="179"/>
      <c r="L429" s="175"/>
      <c r="M429" s="180"/>
      <c r="N429" s="181"/>
      <c r="O429" s="181"/>
      <c r="P429" s="181"/>
      <c r="Q429" s="181"/>
      <c r="R429" s="181"/>
      <c r="S429" s="181"/>
      <c r="T429" s="182"/>
      <c r="AT429" s="176" t="s">
        <v>207</v>
      </c>
      <c r="AU429" s="176" t="s">
        <v>99</v>
      </c>
      <c r="AV429" s="14" t="s">
        <v>103</v>
      </c>
      <c r="AW429" s="14" t="s">
        <v>36</v>
      </c>
      <c r="AX429" s="14" t="s">
        <v>82</v>
      </c>
      <c r="AY429" s="176" t="s">
        <v>198</v>
      </c>
    </row>
    <row r="430" spans="2:65" s="1" customFormat="1" ht="16.5" customHeight="1">
      <c r="B430" s="146"/>
      <c r="C430" s="147" t="s">
        <v>787</v>
      </c>
      <c r="D430" s="147" t="s">
        <v>202</v>
      </c>
      <c r="E430" s="148" t="s">
        <v>764</v>
      </c>
      <c r="F430" s="149" t="s">
        <v>765</v>
      </c>
      <c r="G430" s="150" t="s">
        <v>499</v>
      </c>
      <c r="H430" s="151">
        <v>259</v>
      </c>
      <c r="I430" s="152"/>
      <c r="J430" s="153">
        <f>ROUND(I430*H430,2)</f>
        <v>0</v>
      </c>
      <c r="K430" s="149" t="s">
        <v>211</v>
      </c>
      <c r="L430" s="31"/>
      <c r="M430" s="154" t="s">
        <v>1</v>
      </c>
      <c r="N430" s="155" t="s">
        <v>46</v>
      </c>
      <c r="O430" s="50"/>
      <c r="P430" s="156">
        <f>O430*H430</f>
        <v>0</v>
      </c>
      <c r="Q430" s="156">
        <v>1.1E-4</v>
      </c>
      <c r="R430" s="156">
        <f>Q430*H430</f>
        <v>2.8490000000000001E-2</v>
      </c>
      <c r="S430" s="156">
        <v>0</v>
      </c>
      <c r="T430" s="157">
        <f>S430*H430</f>
        <v>0</v>
      </c>
      <c r="AR430" s="17" t="s">
        <v>103</v>
      </c>
      <c r="AT430" s="17" t="s">
        <v>202</v>
      </c>
      <c r="AU430" s="17" t="s">
        <v>99</v>
      </c>
      <c r="AY430" s="17" t="s">
        <v>198</v>
      </c>
      <c r="BE430" s="158">
        <f>IF(N430="základní",J430,0)</f>
        <v>0</v>
      </c>
      <c r="BF430" s="158">
        <f>IF(N430="snížená",J430,0)</f>
        <v>0</v>
      </c>
      <c r="BG430" s="158">
        <f>IF(N430="zákl. přenesená",J430,0)</f>
        <v>0</v>
      </c>
      <c r="BH430" s="158">
        <f>IF(N430="sníž. přenesená",J430,0)</f>
        <v>0</v>
      </c>
      <c r="BI430" s="158">
        <f>IF(N430="nulová",J430,0)</f>
        <v>0</v>
      </c>
      <c r="BJ430" s="17" t="s">
        <v>82</v>
      </c>
      <c r="BK430" s="158">
        <f>ROUND(I430*H430,2)</f>
        <v>0</v>
      </c>
      <c r="BL430" s="17" t="s">
        <v>103</v>
      </c>
      <c r="BM430" s="17" t="s">
        <v>766</v>
      </c>
    </row>
    <row r="431" spans="2:65" s="13" customFormat="1" ht="11.25">
      <c r="B431" s="168"/>
      <c r="D431" s="160" t="s">
        <v>207</v>
      </c>
      <c r="E431" s="169" t="s">
        <v>1</v>
      </c>
      <c r="F431" s="170" t="s">
        <v>760</v>
      </c>
      <c r="H431" s="169" t="s">
        <v>1</v>
      </c>
      <c r="I431" s="171"/>
      <c r="L431" s="168"/>
      <c r="M431" s="172"/>
      <c r="N431" s="173"/>
      <c r="O431" s="173"/>
      <c r="P431" s="173"/>
      <c r="Q431" s="173"/>
      <c r="R431" s="173"/>
      <c r="S431" s="173"/>
      <c r="T431" s="174"/>
      <c r="AT431" s="169" t="s">
        <v>207</v>
      </c>
      <c r="AU431" s="169" t="s">
        <v>99</v>
      </c>
      <c r="AV431" s="13" t="s">
        <v>82</v>
      </c>
      <c r="AW431" s="13" t="s">
        <v>36</v>
      </c>
      <c r="AX431" s="13" t="s">
        <v>75</v>
      </c>
      <c r="AY431" s="169" t="s">
        <v>198</v>
      </c>
    </row>
    <row r="432" spans="2:65" s="12" customFormat="1" ht="11.25">
      <c r="B432" s="159"/>
      <c r="D432" s="160" t="s">
        <v>207</v>
      </c>
      <c r="E432" s="161" t="s">
        <v>1</v>
      </c>
      <c r="F432" s="162" t="s">
        <v>1484</v>
      </c>
      <c r="H432" s="163">
        <v>259</v>
      </c>
      <c r="I432" s="164"/>
      <c r="L432" s="159"/>
      <c r="M432" s="165"/>
      <c r="N432" s="166"/>
      <c r="O432" s="166"/>
      <c r="P432" s="166"/>
      <c r="Q432" s="166"/>
      <c r="R432" s="166"/>
      <c r="S432" s="166"/>
      <c r="T432" s="167"/>
      <c r="AT432" s="161" t="s">
        <v>207</v>
      </c>
      <c r="AU432" s="161" t="s">
        <v>99</v>
      </c>
      <c r="AV432" s="12" t="s">
        <v>84</v>
      </c>
      <c r="AW432" s="12" t="s">
        <v>36</v>
      </c>
      <c r="AX432" s="12" t="s">
        <v>82</v>
      </c>
      <c r="AY432" s="161" t="s">
        <v>198</v>
      </c>
    </row>
    <row r="433" spans="2:65" s="1" customFormat="1" ht="16.5" customHeight="1">
      <c r="B433" s="146"/>
      <c r="C433" s="147" t="s">
        <v>793</v>
      </c>
      <c r="D433" s="147" t="s">
        <v>202</v>
      </c>
      <c r="E433" s="148" t="s">
        <v>769</v>
      </c>
      <c r="F433" s="149" t="s">
        <v>770</v>
      </c>
      <c r="G433" s="150" t="s">
        <v>499</v>
      </c>
      <c r="H433" s="151">
        <v>253.5</v>
      </c>
      <c r="I433" s="152"/>
      <c r="J433" s="153">
        <f>ROUND(I433*H433,2)</f>
        <v>0</v>
      </c>
      <c r="K433" s="149" t="s">
        <v>211</v>
      </c>
      <c r="L433" s="31"/>
      <c r="M433" s="154" t="s">
        <v>1</v>
      </c>
      <c r="N433" s="155" t="s">
        <v>46</v>
      </c>
      <c r="O433" s="50"/>
      <c r="P433" s="156">
        <f>O433*H433</f>
        <v>0</v>
      </c>
      <c r="Q433" s="156">
        <v>4.0000000000000003E-5</v>
      </c>
      <c r="R433" s="156">
        <f>Q433*H433</f>
        <v>1.0140000000000001E-2</v>
      </c>
      <c r="S433" s="156">
        <v>0</v>
      </c>
      <c r="T433" s="157">
        <f>S433*H433</f>
        <v>0</v>
      </c>
      <c r="AR433" s="17" t="s">
        <v>103</v>
      </c>
      <c r="AT433" s="17" t="s">
        <v>202</v>
      </c>
      <c r="AU433" s="17" t="s">
        <v>99</v>
      </c>
      <c r="AY433" s="17" t="s">
        <v>198</v>
      </c>
      <c r="BE433" s="158">
        <f>IF(N433="základní",J433,0)</f>
        <v>0</v>
      </c>
      <c r="BF433" s="158">
        <f>IF(N433="snížená",J433,0)</f>
        <v>0</v>
      </c>
      <c r="BG433" s="158">
        <f>IF(N433="zákl. přenesená",J433,0)</f>
        <v>0</v>
      </c>
      <c r="BH433" s="158">
        <f>IF(N433="sníž. přenesená",J433,0)</f>
        <v>0</v>
      </c>
      <c r="BI433" s="158">
        <f>IF(N433="nulová",J433,0)</f>
        <v>0</v>
      </c>
      <c r="BJ433" s="17" t="s">
        <v>82</v>
      </c>
      <c r="BK433" s="158">
        <f>ROUND(I433*H433,2)</f>
        <v>0</v>
      </c>
      <c r="BL433" s="17" t="s">
        <v>103</v>
      </c>
      <c r="BM433" s="17" t="s">
        <v>771</v>
      </c>
    </row>
    <row r="434" spans="2:65" s="13" customFormat="1" ht="11.25">
      <c r="B434" s="168"/>
      <c r="D434" s="160" t="s">
        <v>207</v>
      </c>
      <c r="E434" s="169" t="s">
        <v>1</v>
      </c>
      <c r="F434" s="170" t="s">
        <v>760</v>
      </c>
      <c r="H434" s="169" t="s">
        <v>1</v>
      </c>
      <c r="I434" s="171"/>
      <c r="L434" s="168"/>
      <c r="M434" s="172"/>
      <c r="N434" s="173"/>
      <c r="O434" s="173"/>
      <c r="P434" s="173"/>
      <c r="Q434" s="173"/>
      <c r="R434" s="173"/>
      <c r="S434" s="173"/>
      <c r="T434" s="174"/>
      <c r="AT434" s="169" t="s">
        <v>207</v>
      </c>
      <c r="AU434" s="169" t="s">
        <v>99</v>
      </c>
      <c r="AV434" s="13" t="s">
        <v>82</v>
      </c>
      <c r="AW434" s="13" t="s">
        <v>36</v>
      </c>
      <c r="AX434" s="13" t="s">
        <v>75</v>
      </c>
      <c r="AY434" s="169" t="s">
        <v>198</v>
      </c>
    </row>
    <row r="435" spans="2:65" s="12" customFormat="1" ht="11.25">
      <c r="B435" s="159"/>
      <c r="D435" s="160" t="s">
        <v>207</v>
      </c>
      <c r="E435" s="161" t="s">
        <v>1</v>
      </c>
      <c r="F435" s="162" t="s">
        <v>1485</v>
      </c>
      <c r="H435" s="163">
        <v>253.5</v>
      </c>
      <c r="I435" s="164"/>
      <c r="L435" s="159"/>
      <c r="M435" s="165"/>
      <c r="N435" s="166"/>
      <c r="O435" s="166"/>
      <c r="P435" s="166"/>
      <c r="Q435" s="166"/>
      <c r="R435" s="166"/>
      <c r="S435" s="166"/>
      <c r="T435" s="167"/>
      <c r="AT435" s="161" t="s">
        <v>207</v>
      </c>
      <c r="AU435" s="161" t="s">
        <v>99</v>
      </c>
      <c r="AV435" s="12" t="s">
        <v>84</v>
      </c>
      <c r="AW435" s="12" t="s">
        <v>36</v>
      </c>
      <c r="AX435" s="12" t="s">
        <v>82</v>
      </c>
      <c r="AY435" s="161" t="s">
        <v>198</v>
      </c>
    </row>
    <row r="436" spans="2:65" s="1" customFormat="1" ht="16.5" customHeight="1">
      <c r="B436" s="146"/>
      <c r="C436" s="147" t="s">
        <v>798</v>
      </c>
      <c r="D436" s="147" t="s">
        <v>202</v>
      </c>
      <c r="E436" s="148" t="s">
        <v>774</v>
      </c>
      <c r="F436" s="149" t="s">
        <v>775</v>
      </c>
      <c r="G436" s="150" t="s">
        <v>499</v>
      </c>
      <c r="H436" s="151">
        <v>289.5</v>
      </c>
      <c r="I436" s="152"/>
      <c r="J436" s="153">
        <f>ROUND(I436*H436,2)</f>
        <v>0</v>
      </c>
      <c r="K436" s="149" t="s">
        <v>211</v>
      </c>
      <c r="L436" s="31"/>
      <c r="M436" s="154" t="s">
        <v>1</v>
      </c>
      <c r="N436" s="155" t="s">
        <v>46</v>
      </c>
      <c r="O436" s="50"/>
      <c r="P436" s="156">
        <f>O436*H436</f>
        <v>0</v>
      </c>
      <c r="Q436" s="156">
        <v>2.1000000000000001E-4</v>
      </c>
      <c r="R436" s="156">
        <f>Q436*H436</f>
        <v>6.0795000000000002E-2</v>
      </c>
      <c r="S436" s="156">
        <v>0</v>
      </c>
      <c r="T436" s="157">
        <f>S436*H436</f>
        <v>0</v>
      </c>
      <c r="AR436" s="17" t="s">
        <v>103</v>
      </c>
      <c r="AT436" s="17" t="s">
        <v>202</v>
      </c>
      <c r="AU436" s="17" t="s">
        <v>99</v>
      </c>
      <c r="AY436" s="17" t="s">
        <v>198</v>
      </c>
      <c r="BE436" s="158">
        <f>IF(N436="základní",J436,0)</f>
        <v>0</v>
      </c>
      <c r="BF436" s="158">
        <f>IF(N436="snížená",J436,0)</f>
        <v>0</v>
      </c>
      <c r="BG436" s="158">
        <f>IF(N436="zákl. přenesená",J436,0)</f>
        <v>0</v>
      </c>
      <c r="BH436" s="158">
        <f>IF(N436="sníž. přenesená",J436,0)</f>
        <v>0</v>
      </c>
      <c r="BI436" s="158">
        <f>IF(N436="nulová",J436,0)</f>
        <v>0</v>
      </c>
      <c r="BJ436" s="17" t="s">
        <v>82</v>
      </c>
      <c r="BK436" s="158">
        <f>ROUND(I436*H436,2)</f>
        <v>0</v>
      </c>
      <c r="BL436" s="17" t="s">
        <v>103</v>
      </c>
      <c r="BM436" s="17" t="s">
        <v>776</v>
      </c>
    </row>
    <row r="437" spans="2:65" s="13" customFormat="1" ht="11.25">
      <c r="B437" s="168"/>
      <c r="D437" s="160" t="s">
        <v>207</v>
      </c>
      <c r="E437" s="169" t="s">
        <v>1</v>
      </c>
      <c r="F437" s="170" t="s">
        <v>760</v>
      </c>
      <c r="H437" s="169" t="s">
        <v>1</v>
      </c>
      <c r="I437" s="171"/>
      <c r="L437" s="168"/>
      <c r="M437" s="172"/>
      <c r="N437" s="173"/>
      <c r="O437" s="173"/>
      <c r="P437" s="173"/>
      <c r="Q437" s="173"/>
      <c r="R437" s="173"/>
      <c r="S437" s="173"/>
      <c r="T437" s="174"/>
      <c r="AT437" s="169" t="s">
        <v>207</v>
      </c>
      <c r="AU437" s="169" t="s">
        <v>99</v>
      </c>
      <c r="AV437" s="13" t="s">
        <v>82</v>
      </c>
      <c r="AW437" s="13" t="s">
        <v>36</v>
      </c>
      <c r="AX437" s="13" t="s">
        <v>75</v>
      </c>
      <c r="AY437" s="169" t="s">
        <v>198</v>
      </c>
    </row>
    <row r="438" spans="2:65" s="12" customFormat="1" ht="11.25">
      <c r="B438" s="159"/>
      <c r="D438" s="160" t="s">
        <v>207</v>
      </c>
      <c r="E438" s="161" t="s">
        <v>1</v>
      </c>
      <c r="F438" s="162" t="s">
        <v>1486</v>
      </c>
      <c r="H438" s="163">
        <v>289.5</v>
      </c>
      <c r="I438" s="164"/>
      <c r="L438" s="159"/>
      <c r="M438" s="165"/>
      <c r="N438" s="166"/>
      <c r="O438" s="166"/>
      <c r="P438" s="166"/>
      <c r="Q438" s="166"/>
      <c r="R438" s="166"/>
      <c r="S438" s="166"/>
      <c r="T438" s="167"/>
      <c r="AT438" s="161" t="s">
        <v>207</v>
      </c>
      <c r="AU438" s="161" t="s">
        <v>99</v>
      </c>
      <c r="AV438" s="12" t="s">
        <v>84</v>
      </c>
      <c r="AW438" s="12" t="s">
        <v>36</v>
      </c>
      <c r="AX438" s="12" t="s">
        <v>82</v>
      </c>
      <c r="AY438" s="161" t="s">
        <v>198</v>
      </c>
    </row>
    <row r="439" spans="2:65" s="1" customFormat="1" ht="16.5" customHeight="1">
      <c r="B439" s="146"/>
      <c r="C439" s="147" t="s">
        <v>803</v>
      </c>
      <c r="D439" s="147" t="s">
        <v>202</v>
      </c>
      <c r="E439" s="148" t="s">
        <v>1048</v>
      </c>
      <c r="F439" s="149" t="s">
        <v>1049</v>
      </c>
      <c r="G439" s="150" t="s">
        <v>499</v>
      </c>
      <c r="H439" s="151">
        <v>121</v>
      </c>
      <c r="I439" s="152"/>
      <c r="J439" s="153">
        <f>ROUND(I439*H439,2)</f>
        <v>0</v>
      </c>
      <c r="K439" s="149" t="s">
        <v>211</v>
      </c>
      <c r="L439" s="31"/>
      <c r="M439" s="154" t="s">
        <v>1</v>
      </c>
      <c r="N439" s="155" t="s">
        <v>46</v>
      </c>
      <c r="O439" s="50"/>
      <c r="P439" s="156">
        <f>O439*H439</f>
        <v>0</v>
      </c>
      <c r="Q439" s="156">
        <v>1.1E-4</v>
      </c>
      <c r="R439" s="156">
        <f>Q439*H439</f>
        <v>1.3310000000000001E-2</v>
      </c>
      <c r="S439" s="156">
        <v>0</v>
      </c>
      <c r="T439" s="157">
        <f>S439*H439</f>
        <v>0</v>
      </c>
      <c r="AR439" s="17" t="s">
        <v>103</v>
      </c>
      <c r="AT439" s="17" t="s">
        <v>202</v>
      </c>
      <c r="AU439" s="17" t="s">
        <v>99</v>
      </c>
      <c r="AY439" s="17" t="s">
        <v>198</v>
      </c>
      <c r="BE439" s="158">
        <f>IF(N439="základní",J439,0)</f>
        <v>0</v>
      </c>
      <c r="BF439" s="158">
        <f>IF(N439="snížená",J439,0)</f>
        <v>0</v>
      </c>
      <c r="BG439" s="158">
        <f>IF(N439="zákl. přenesená",J439,0)</f>
        <v>0</v>
      </c>
      <c r="BH439" s="158">
        <f>IF(N439="sníž. přenesená",J439,0)</f>
        <v>0</v>
      </c>
      <c r="BI439" s="158">
        <f>IF(N439="nulová",J439,0)</f>
        <v>0</v>
      </c>
      <c r="BJ439" s="17" t="s">
        <v>82</v>
      </c>
      <c r="BK439" s="158">
        <f>ROUND(I439*H439,2)</f>
        <v>0</v>
      </c>
      <c r="BL439" s="17" t="s">
        <v>103</v>
      </c>
      <c r="BM439" s="17" t="s">
        <v>1050</v>
      </c>
    </row>
    <row r="440" spans="2:65" s="13" customFormat="1" ht="11.25">
      <c r="B440" s="168"/>
      <c r="D440" s="160" t="s">
        <v>207</v>
      </c>
      <c r="E440" s="169" t="s">
        <v>1</v>
      </c>
      <c r="F440" s="170" t="s">
        <v>760</v>
      </c>
      <c r="H440" s="169" t="s">
        <v>1</v>
      </c>
      <c r="I440" s="171"/>
      <c r="L440" s="168"/>
      <c r="M440" s="172"/>
      <c r="N440" s="173"/>
      <c r="O440" s="173"/>
      <c r="P440" s="173"/>
      <c r="Q440" s="173"/>
      <c r="R440" s="173"/>
      <c r="S440" s="173"/>
      <c r="T440" s="174"/>
      <c r="AT440" s="169" t="s">
        <v>207</v>
      </c>
      <c r="AU440" s="169" t="s">
        <v>99</v>
      </c>
      <c r="AV440" s="13" t="s">
        <v>82</v>
      </c>
      <c r="AW440" s="13" t="s">
        <v>36</v>
      </c>
      <c r="AX440" s="13" t="s">
        <v>75</v>
      </c>
      <c r="AY440" s="169" t="s">
        <v>198</v>
      </c>
    </row>
    <row r="441" spans="2:65" s="12" customFormat="1" ht="11.25">
      <c r="B441" s="159"/>
      <c r="D441" s="160" t="s">
        <v>207</v>
      </c>
      <c r="E441" s="161" t="s">
        <v>1</v>
      </c>
      <c r="F441" s="162" t="s">
        <v>1487</v>
      </c>
      <c r="H441" s="163">
        <v>121</v>
      </c>
      <c r="I441" s="164"/>
      <c r="L441" s="159"/>
      <c r="M441" s="165"/>
      <c r="N441" s="166"/>
      <c r="O441" s="166"/>
      <c r="P441" s="166"/>
      <c r="Q441" s="166"/>
      <c r="R441" s="166"/>
      <c r="S441" s="166"/>
      <c r="T441" s="167"/>
      <c r="AT441" s="161" t="s">
        <v>207</v>
      </c>
      <c r="AU441" s="161" t="s">
        <v>99</v>
      </c>
      <c r="AV441" s="12" t="s">
        <v>84</v>
      </c>
      <c r="AW441" s="12" t="s">
        <v>36</v>
      </c>
      <c r="AX441" s="12" t="s">
        <v>82</v>
      </c>
      <c r="AY441" s="161" t="s">
        <v>198</v>
      </c>
    </row>
    <row r="442" spans="2:65" s="1" customFormat="1" ht="16.5" customHeight="1">
      <c r="B442" s="146"/>
      <c r="C442" s="147" t="s">
        <v>809</v>
      </c>
      <c r="D442" s="147" t="s">
        <v>202</v>
      </c>
      <c r="E442" s="148" t="s">
        <v>779</v>
      </c>
      <c r="F442" s="149" t="s">
        <v>780</v>
      </c>
      <c r="G442" s="150" t="s">
        <v>499</v>
      </c>
      <c r="H442" s="151">
        <v>259</v>
      </c>
      <c r="I442" s="152"/>
      <c r="J442" s="153">
        <f>ROUND(I442*H442,2)</f>
        <v>0</v>
      </c>
      <c r="K442" s="149" t="s">
        <v>211</v>
      </c>
      <c r="L442" s="31"/>
      <c r="M442" s="154" t="s">
        <v>1</v>
      </c>
      <c r="N442" s="155" t="s">
        <v>46</v>
      </c>
      <c r="O442" s="50"/>
      <c r="P442" s="156">
        <f>O442*H442</f>
        <v>0</v>
      </c>
      <c r="Q442" s="156">
        <v>3.3E-4</v>
      </c>
      <c r="R442" s="156">
        <f>Q442*H442</f>
        <v>8.5470000000000004E-2</v>
      </c>
      <c r="S442" s="156">
        <v>0</v>
      </c>
      <c r="T442" s="157">
        <f>S442*H442</f>
        <v>0</v>
      </c>
      <c r="AR442" s="17" t="s">
        <v>103</v>
      </c>
      <c r="AT442" s="17" t="s">
        <v>202</v>
      </c>
      <c r="AU442" s="17" t="s">
        <v>99</v>
      </c>
      <c r="AY442" s="17" t="s">
        <v>198</v>
      </c>
      <c r="BE442" s="158">
        <f>IF(N442="základní",J442,0)</f>
        <v>0</v>
      </c>
      <c r="BF442" s="158">
        <f>IF(N442="snížená",J442,0)</f>
        <v>0</v>
      </c>
      <c r="BG442" s="158">
        <f>IF(N442="zákl. přenesená",J442,0)</f>
        <v>0</v>
      </c>
      <c r="BH442" s="158">
        <f>IF(N442="sníž. přenesená",J442,0)</f>
        <v>0</v>
      </c>
      <c r="BI442" s="158">
        <f>IF(N442="nulová",J442,0)</f>
        <v>0</v>
      </c>
      <c r="BJ442" s="17" t="s">
        <v>82</v>
      </c>
      <c r="BK442" s="158">
        <f>ROUND(I442*H442,2)</f>
        <v>0</v>
      </c>
      <c r="BL442" s="17" t="s">
        <v>103</v>
      </c>
      <c r="BM442" s="17" t="s">
        <v>781</v>
      </c>
    </row>
    <row r="443" spans="2:65" s="13" customFormat="1" ht="11.25">
      <c r="B443" s="168"/>
      <c r="D443" s="160" t="s">
        <v>207</v>
      </c>
      <c r="E443" s="169" t="s">
        <v>1</v>
      </c>
      <c r="F443" s="170" t="s">
        <v>760</v>
      </c>
      <c r="H443" s="169" t="s">
        <v>1</v>
      </c>
      <c r="I443" s="171"/>
      <c r="L443" s="168"/>
      <c r="M443" s="172"/>
      <c r="N443" s="173"/>
      <c r="O443" s="173"/>
      <c r="P443" s="173"/>
      <c r="Q443" s="173"/>
      <c r="R443" s="173"/>
      <c r="S443" s="173"/>
      <c r="T443" s="174"/>
      <c r="AT443" s="169" t="s">
        <v>207</v>
      </c>
      <c r="AU443" s="169" t="s">
        <v>99</v>
      </c>
      <c r="AV443" s="13" t="s">
        <v>82</v>
      </c>
      <c r="AW443" s="13" t="s">
        <v>36</v>
      </c>
      <c r="AX443" s="13" t="s">
        <v>75</v>
      </c>
      <c r="AY443" s="169" t="s">
        <v>198</v>
      </c>
    </row>
    <row r="444" spans="2:65" s="13" customFormat="1" ht="11.25">
      <c r="B444" s="168"/>
      <c r="D444" s="160" t="s">
        <v>207</v>
      </c>
      <c r="E444" s="169" t="s">
        <v>1</v>
      </c>
      <c r="F444" s="170" t="s">
        <v>782</v>
      </c>
      <c r="H444" s="169" t="s">
        <v>1</v>
      </c>
      <c r="I444" s="171"/>
      <c r="L444" s="168"/>
      <c r="M444" s="172"/>
      <c r="N444" s="173"/>
      <c r="O444" s="173"/>
      <c r="P444" s="173"/>
      <c r="Q444" s="173"/>
      <c r="R444" s="173"/>
      <c r="S444" s="173"/>
      <c r="T444" s="174"/>
      <c r="AT444" s="169" t="s">
        <v>207</v>
      </c>
      <c r="AU444" s="169" t="s">
        <v>99</v>
      </c>
      <c r="AV444" s="13" t="s">
        <v>82</v>
      </c>
      <c r="AW444" s="13" t="s">
        <v>36</v>
      </c>
      <c r="AX444" s="13" t="s">
        <v>75</v>
      </c>
      <c r="AY444" s="169" t="s">
        <v>198</v>
      </c>
    </row>
    <row r="445" spans="2:65" s="12" customFormat="1" ht="11.25">
      <c r="B445" s="159"/>
      <c r="D445" s="160" t="s">
        <v>207</v>
      </c>
      <c r="E445" s="161" t="s">
        <v>1</v>
      </c>
      <c r="F445" s="162" t="s">
        <v>1484</v>
      </c>
      <c r="H445" s="163">
        <v>259</v>
      </c>
      <c r="I445" s="164"/>
      <c r="L445" s="159"/>
      <c r="M445" s="165"/>
      <c r="N445" s="166"/>
      <c r="O445" s="166"/>
      <c r="P445" s="166"/>
      <c r="Q445" s="166"/>
      <c r="R445" s="166"/>
      <c r="S445" s="166"/>
      <c r="T445" s="167"/>
      <c r="AT445" s="161" t="s">
        <v>207</v>
      </c>
      <c r="AU445" s="161" t="s">
        <v>99</v>
      </c>
      <c r="AV445" s="12" t="s">
        <v>84</v>
      </c>
      <c r="AW445" s="12" t="s">
        <v>36</v>
      </c>
      <c r="AX445" s="12" t="s">
        <v>82</v>
      </c>
      <c r="AY445" s="161" t="s">
        <v>198</v>
      </c>
    </row>
    <row r="446" spans="2:65" s="1" customFormat="1" ht="16.5" customHeight="1">
      <c r="B446" s="146"/>
      <c r="C446" s="147" t="s">
        <v>815</v>
      </c>
      <c r="D446" s="147" t="s">
        <v>202</v>
      </c>
      <c r="E446" s="148" t="s">
        <v>784</v>
      </c>
      <c r="F446" s="149" t="s">
        <v>785</v>
      </c>
      <c r="G446" s="150" t="s">
        <v>499</v>
      </c>
      <c r="H446" s="151">
        <v>253.5</v>
      </c>
      <c r="I446" s="152"/>
      <c r="J446" s="153">
        <f>ROUND(I446*H446,2)</f>
        <v>0</v>
      </c>
      <c r="K446" s="149" t="s">
        <v>211</v>
      </c>
      <c r="L446" s="31"/>
      <c r="M446" s="154" t="s">
        <v>1</v>
      </c>
      <c r="N446" s="155" t="s">
        <v>46</v>
      </c>
      <c r="O446" s="50"/>
      <c r="P446" s="156">
        <f>O446*H446</f>
        <v>0</v>
      </c>
      <c r="Q446" s="156">
        <v>1.1E-4</v>
      </c>
      <c r="R446" s="156">
        <f>Q446*H446</f>
        <v>2.7885E-2</v>
      </c>
      <c r="S446" s="156">
        <v>0</v>
      </c>
      <c r="T446" s="157">
        <f>S446*H446</f>
        <v>0</v>
      </c>
      <c r="AR446" s="17" t="s">
        <v>103</v>
      </c>
      <c r="AT446" s="17" t="s">
        <v>202</v>
      </c>
      <c r="AU446" s="17" t="s">
        <v>99</v>
      </c>
      <c r="AY446" s="17" t="s">
        <v>198</v>
      </c>
      <c r="BE446" s="158">
        <f>IF(N446="základní",J446,0)</f>
        <v>0</v>
      </c>
      <c r="BF446" s="158">
        <f>IF(N446="snížená",J446,0)</f>
        <v>0</v>
      </c>
      <c r="BG446" s="158">
        <f>IF(N446="zákl. přenesená",J446,0)</f>
        <v>0</v>
      </c>
      <c r="BH446" s="158">
        <f>IF(N446="sníž. přenesená",J446,0)</f>
        <v>0</v>
      </c>
      <c r="BI446" s="158">
        <f>IF(N446="nulová",J446,0)</f>
        <v>0</v>
      </c>
      <c r="BJ446" s="17" t="s">
        <v>82</v>
      </c>
      <c r="BK446" s="158">
        <f>ROUND(I446*H446,2)</f>
        <v>0</v>
      </c>
      <c r="BL446" s="17" t="s">
        <v>103</v>
      </c>
      <c r="BM446" s="17" t="s">
        <v>786</v>
      </c>
    </row>
    <row r="447" spans="2:65" s="13" customFormat="1" ht="11.25">
      <c r="B447" s="168"/>
      <c r="D447" s="160" t="s">
        <v>207</v>
      </c>
      <c r="E447" s="169" t="s">
        <v>1</v>
      </c>
      <c r="F447" s="170" t="s">
        <v>760</v>
      </c>
      <c r="H447" s="169" t="s">
        <v>1</v>
      </c>
      <c r="I447" s="171"/>
      <c r="L447" s="168"/>
      <c r="M447" s="172"/>
      <c r="N447" s="173"/>
      <c r="O447" s="173"/>
      <c r="P447" s="173"/>
      <c r="Q447" s="173"/>
      <c r="R447" s="173"/>
      <c r="S447" s="173"/>
      <c r="T447" s="174"/>
      <c r="AT447" s="169" t="s">
        <v>207</v>
      </c>
      <c r="AU447" s="169" t="s">
        <v>99</v>
      </c>
      <c r="AV447" s="13" t="s">
        <v>82</v>
      </c>
      <c r="AW447" s="13" t="s">
        <v>36</v>
      </c>
      <c r="AX447" s="13" t="s">
        <v>75</v>
      </c>
      <c r="AY447" s="169" t="s">
        <v>198</v>
      </c>
    </row>
    <row r="448" spans="2:65" s="13" customFormat="1" ht="11.25">
      <c r="B448" s="168"/>
      <c r="D448" s="160" t="s">
        <v>207</v>
      </c>
      <c r="E448" s="169" t="s">
        <v>1</v>
      </c>
      <c r="F448" s="170" t="s">
        <v>782</v>
      </c>
      <c r="H448" s="169" t="s">
        <v>1</v>
      </c>
      <c r="I448" s="171"/>
      <c r="L448" s="168"/>
      <c r="M448" s="172"/>
      <c r="N448" s="173"/>
      <c r="O448" s="173"/>
      <c r="P448" s="173"/>
      <c r="Q448" s="173"/>
      <c r="R448" s="173"/>
      <c r="S448" s="173"/>
      <c r="T448" s="174"/>
      <c r="AT448" s="169" t="s">
        <v>207</v>
      </c>
      <c r="AU448" s="169" t="s">
        <v>99</v>
      </c>
      <c r="AV448" s="13" t="s">
        <v>82</v>
      </c>
      <c r="AW448" s="13" t="s">
        <v>36</v>
      </c>
      <c r="AX448" s="13" t="s">
        <v>75</v>
      </c>
      <c r="AY448" s="169" t="s">
        <v>198</v>
      </c>
    </row>
    <row r="449" spans="2:65" s="12" customFormat="1" ht="11.25">
      <c r="B449" s="159"/>
      <c r="D449" s="160" t="s">
        <v>207</v>
      </c>
      <c r="E449" s="161" t="s">
        <v>1</v>
      </c>
      <c r="F449" s="162" t="s">
        <v>1485</v>
      </c>
      <c r="H449" s="163">
        <v>253.5</v>
      </c>
      <c r="I449" s="164"/>
      <c r="L449" s="159"/>
      <c r="M449" s="165"/>
      <c r="N449" s="166"/>
      <c r="O449" s="166"/>
      <c r="P449" s="166"/>
      <c r="Q449" s="166"/>
      <c r="R449" s="166"/>
      <c r="S449" s="166"/>
      <c r="T449" s="167"/>
      <c r="AT449" s="161" t="s">
        <v>207</v>
      </c>
      <c r="AU449" s="161" t="s">
        <v>99</v>
      </c>
      <c r="AV449" s="12" t="s">
        <v>84</v>
      </c>
      <c r="AW449" s="12" t="s">
        <v>36</v>
      </c>
      <c r="AX449" s="12" t="s">
        <v>82</v>
      </c>
      <c r="AY449" s="161" t="s">
        <v>198</v>
      </c>
    </row>
    <row r="450" spans="2:65" s="1" customFormat="1" ht="16.5" customHeight="1">
      <c r="B450" s="146"/>
      <c r="C450" s="147" t="s">
        <v>819</v>
      </c>
      <c r="D450" s="147" t="s">
        <v>202</v>
      </c>
      <c r="E450" s="148" t="s">
        <v>788</v>
      </c>
      <c r="F450" s="149" t="s">
        <v>789</v>
      </c>
      <c r="G450" s="150" t="s">
        <v>499</v>
      </c>
      <c r="H450" s="151">
        <v>289.5</v>
      </c>
      <c r="I450" s="152"/>
      <c r="J450" s="153">
        <f>ROUND(I450*H450,2)</f>
        <v>0</v>
      </c>
      <c r="K450" s="149" t="s">
        <v>211</v>
      </c>
      <c r="L450" s="31"/>
      <c r="M450" s="154" t="s">
        <v>1</v>
      </c>
      <c r="N450" s="155" t="s">
        <v>46</v>
      </c>
      <c r="O450" s="50"/>
      <c r="P450" s="156">
        <f>O450*H450</f>
        <v>0</v>
      </c>
      <c r="Q450" s="156">
        <v>6.4999999999999997E-4</v>
      </c>
      <c r="R450" s="156">
        <f>Q450*H450</f>
        <v>0.18817499999999998</v>
      </c>
      <c r="S450" s="156">
        <v>0</v>
      </c>
      <c r="T450" s="157">
        <f>S450*H450</f>
        <v>0</v>
      </c>
      <c r="AR450" s="17" t="s">
        <v>103</v>
      </c>
      <c r="AT450" s="17" t="s">
        <v>202</v>
      </c>
      <c r="AU450" s="17" t="s">
        <v>99</v>
      </c>
      <c r="AY450" s="17" t="s">
        <v>198</v>
      </c>
      <c r="BE450" s="158">
        <f>IF(N450="základní",J450,0)</f>
        <v>0</v>
      </c>
      <c r="BF450" s="158">
        <f>IF(N450="snížená",J450,0)</f>
        <v>0</v>
      </c>
      <c r="BG450" s="158">
        <f>IF(N450="zákl. přenesená",J450,0)</f>
        <v>0</v>
      </c>
      <c r="BH450" s="158">
        <f>IF(N450="sníž. přenesená",J450,0)</f>
        <v>0</v>
      </c>
      <c r="BI450" s="158">
        <f>IF(N450="nulová",J450,0)</f>
        <v>0</v>
      </c>
      <c r="BJ450" s="17" t="s">
        <v>82</v>
      </c>
      <c r="BK450" s="158">
        <f>ROUND(I450*H450,2)</f>
        <v>0</v>
      </c>
      <c r="BL450" s="17" t="s">
        <v>103</v>
      </c>
      <c r="BM450" s="17" t="s">
        <v>790</v>
      </c>
    </row>
    <row r="451" spans="2:65" s="13" customFormat="1" ht="11.25">
      <c r="B451" s="168"/>
      <c r="D451" s="160" t="s">
        <v>207</v>
      </c>
      <c r="E451" s="169" t="s">
        <v>1</v>
      </c>
      <c r="F451" s="170" t="s">
        <v>760</v>
      </c>
      <c r="H451" s="169" t="s">
        <v>1</v>
      </c>
      <c r="I451" s="171"/>
      <c r="L451" s="168"/>
      <c r="M451" s="172"/>
      <c r="N451" s="173"/>
      <c r="O451" s="173"/>
      <c r="P451" s="173"/>
      <c r="Q451" s="173"/>
      <c r="R451" s="173"/>
      <c r="S451" s="173"/>
      <c r="T451" s="174"/>
      <c r="AT451" s="169" t="s">
        <v>207</v>
      </c>
      <c r="AU451" s="169" t="s">
        <v>99</v>
      </c>
      <c r="AV451" s="13" t="s">
        <v>82</v>
      </c>
      <c r="AW451" s="13" t="s">
        <v>36</v>
      </c>
      <c r="AX451" s="13" t="s">
        <v>75</v>
      </c>
      <c r="AY451" s="169" t="s">
        <v>198</v>
      </c>
    </row>
    <row r="452" spans="2:65" s="13" customFormat="1" ht="11.25">
      <c r="B452" s="168"/>
      <c r="D452" s="160" t="s">
        <v>207</v>
      </c>
      <c r="E452" s="169" t="s">
        <v>1</v>
      </c>
      <c r="F452" s="170" t="s">
        <v>782</v>
      </c>
      <c r="H452" s="169" t="s">
        <v>1</v>
      </c>
      <c r="I452" s="171"/>
      <c r="L452" s="168"/>
      <c r="M452" s="172"/>
      <c r="N452" s="173"/>
      <c r="O452" s="173"/>
      <c r="P452" s="173"/>
      <c r="Q452" s="173"/>
      <c r="R452" s="173"/>
      <c r="S452" s="173"/>
      <c r="T452" s="174"/>
      <c r="AT452" s="169" t="s">
        <v>207</v>
      </c>
      <c r="AU452" s="169" t="s">
        <v>99</v>
      </c>
      <c r="AV452" s="13" t="s">
        <v>82</v>
      </c>
      <c r="AW452" s="13" t="s">
        <v>36</v>
      </c>
      <c r="AX452" s="13" t="s">
        <v>75</v>
      </c>
      <c r="AY452" s="169" t="s">
        <v>198</v>
      </c>
    </row>
    <row r="453" spans="2:65" s="12" customFormat="1" ht="11.25">
      <c r="B453" s="159"/>
      <c r="D453" s="160" t="s">
        <v>207</v>
      </c>
      <c r="E453" s="161" t="s">
        <v>1</v>
      </c>
      <c r="F453" s="162" t="s">
        <v>1486</v>
      </c>
      <c r="H453" s="163">
        <v>289.5</v>
      </c>
      <c r="I453" s="164"/>
      <c r="L453" s="159"/>
      <c r="M453" s="165"/>
      <c r="N453" s="166"/>
      <c r="O453" s="166"/>
      <c r="P453" s="166"/>
      <c r="Q453" s="166"/>
      <c r="R453" s="166"/>
      <c r="S453" s="166"/>
      <c r="T453" s="167"/>
      <c r="AT453" s="161" t="s">
        <v>207</v>
      </c>
      <c r="AU453" s="161" t="s">
        <v>99</v>
      </c>
      <c r="AV453" s="12" t="s">
        <v>84</v>
      </c>
      <c r="AW453" s="12" t="s">
        <v>36</v>
      </c>
      <c r="AX453" s="12" t="s">
        <v>82</v>
      </c>
      <c r="AY453" s="161" t="s">
        <v>198</v>
      </c>
    </row>
    <row r="454" spans="2:65" s="1" customFormat="1" ht="16.5" customHeight="1">
      <c r="B454" s="146"/>
      <c r="C454" s="147" t="s">
        <v>823</v>
      </c>
      <c r="D454" s="147" t="s">
        <v>202</v>
      </c>
      <c r="E454" s="148" t="s">
        <v>1052</v>
      </c>
      <c r="F454" s="149" t="s">
        <v>1053</v>
      </c>
      <c r="G454" s="150" t="s">
        <v>499</v>
      </c>
      <c r="H454" s="151">
        <v>121</v>
      </c>
      <c r="I454" s="152"/>
      <c r="J454" s="153">
        <f>ROUND(I454*H454,2)</f>
        <v>0</v>
      </c>
      <c r="K454" s="149" t="s">
        <v>211</v>
      </c>
      <c r="L454" s="31"/>
      <c r="M454" s="154" t="s">
        <v>1</v>
      </c>
      <c r="N454" s="155" t="s">
        <v>46</v>
      </c>
      <c r="O454" s="50"/>
      <c r="P454" s="156">
        <f>O454*H454</f>
        <v>0</v>
      </c>
      <c r="Q454" s="156">
        <v>3.8000000000000002E-4</v>
      </c>
      <c r="R454" s="156">
        <f>Q454*H454</f>
        <v>4.598E-2</v>
      </c>
      <c r="S454" s="156">
        <v>0</v>
      </c>
      <c r="T454" s="157">
        <f>S454*H454</f>
        <v>0</v>
      </c>
      <c r="AR454" s="17" t="s">
        <v>103</v>
      </c>
      <c r="AT454" s="17" t="s">
        <v>202</v>
      </c>
      <c r="AU454" s="17" t="s">
        <v>99</v>
      </c>
      <c r="AY454" s="17" t="s">
        <v>198</v>
      </c>
      <c r="BE454" s="158">
        <f>IF(N454="základní",J454,0)</f>
        <v>0</v>
      </c>
      <c r="BF454" s="158">
        <f>IF(N454="snížená",J454,0)</f>
        <v>0</v>
      </c>
      <c r="BG454" s="158">
        <f>IF(N454="zákl. přenesená",J454,0)</f>
        <v>0</v>
      </c>
      <c r="BH454" s="158">
        <f>IF(N454="sníž. přenesená",J454,0)</f>
        <v>0</v>
      </c>
      <c r="BI454" s="158">
        <f>IF(N454="nulová",J454,0)</f>
        <v>0</v>
      </c>
      <c r="BJ454" s="17" t="s">
        <v>82</v>
      </c>
      <c r="BK454" s="158">
        <f>ROUND(I454*H454,2)</f>
        <v>0</v>
      </c>
      <c r="BL454" s="17" t="s">
        <v>103</v>
      </c>
      <c r="BM454" s="17" t="s">
        <v>1054</v>
      </c>
    </row>
    <row r="455" spans="2:65" s="13" customFormat="1" ht="11.25">
      <c r="B455" s="168"/>
      <c r="D455" s="160" t="s">
        <v>207</v>
      </c>
      <c r="E455" s="169" t="s">
        <v>1</v>
      </c>
      <c r="F455" s="170" t="s">
        <v>760</v>
      </c>
      <c r="H455" s="169" t="s">
        <v>1</v>
      </c>
      <c r="I455" s="171"/>
      <c r="L455" s="168"/>
      <c r="M455" s="172"/>
      <c r="N455" s="173"/>
      <c r="O455" s="173"/>
      <c r="P455" s="173"/>
      <c r="Q455" s="173"/>
      <c r="R455" s="173"/>
      <c r="S455" s="173"/>
      <c r="T455" s="174"/>
      <c r="AT455" s="169" t="s">
        <v>207</v>
      </c>
      <c r="AU455" s="169" t="s">
        <v>99</v>
      </c>
      <c r="AV455" s="13" t="s">
        <v>82</v>
      </c>
      <c r="AW455" s="13" t="s">
        <v>36</v>
      </c>
      <c r="AX455" s="13" t="s">
        <v>75</v>
      </c>
      <c r="AY455" s="169" t="s">
        <v>198</v>
      </c>
    </row>
    <row r="456" spans="2:65" s="13" customFormat="1" ht="11.25">
      <c r="B456" s="168"/>
      <c r="D456" s="160" t="s">
        <v>207</v>
      </c>
      <c r="E456" s="169" t="s">
        <v>1</v>
      </c>
      <c r="F456" s="170" t="s">
        <v>782</v>
      </c>
      <c r="H456" s="169" t="s">
        <v>1</v>
      </c>
      <c r="I456" s="171"/>
      <c r="L456" s="168"/>
      <c r="M456" s="172"/>
      <c r="N456" s="173"/>
      <c r="O456" s="173"/>
      <c r="P456" s="173"/>
      <c r="Q456" s="173"/>
      <c r="R456" s="173"/>
      <c r="S456" s="173"/>
      <c r="T456" s="174"/>
      <c r="AT456" s="169" t="s">
        <v>207</v>
      </c>
      <c r="AU456" s="169" t="s">
        <v>99</v>
      </c>
      <c r="AV456" s="13" t="s">
        <v>82</v>
      </c>
      <c r="AW456" s="13" t="s">
        <v>36</v>
      </c>
      <c r="AX456" s="13" t="s">
        <v>75</v>
      </c>
      <c r="AY456" s="169" t="s">
        <v>198</v>
      </c>
    </row>
    <row r="457" spans="2:65" s="12" customFormat="1" ht="11.25">
      <c r="B457" s="159"/>
      <c r="D457" s="160" t="s">
        <v>207</v>
      </c>
      <c r="E457" s="161" t="s">
        <v>1</v>
      </c>
      <c r="F457" s="162" t="s">
        <v>1487</v>
      </c>
      <c r="H457" s="163">
        <v>121</v>
      </c>
      <c r="I457" s="164"/>
      <c r="L457" s="159"/>
      <c r="M457" s="165"/>
      <c r="N457" s="166"/>
      <c r="O457" s="166"/>
      <c r="P457" s="166"/>
      <c r="Q457" s="166"/>
      <c r="R457" s="166"/>
      <c r="S457" s="166"/>
      <c r="T457" s="167"/>
      <c r="AT457" s="161" t="s">
        <v>207</v>
      </c>
      <c r="AU457" s="161" t="s">
        <v>99</v>
      </c>
      <c r="AV457" s="12" t="s">
        <v>84</v>
      </c>
      <c r="AW457" s="12" t="s">
        <v>36</v>
      </c>
      <c r="AX457" s="12" t="s">
        <v>82</v>
      </c>
      <c r="AY457" s="161" t="s">
        <v>198</v>
      </c>
    </row>
    <row r="458" spans="2:65" s="11" customFormat="1" ht="20.85" customHeight="1">
      <c r="B458" s="133"/>
      <c r="D458" s="134" t="s">
        <v>74</v>
      </c>
      <c r="E458" s="144" t="s">
        <v>791</v>
      </c>
      <c r="F458" s="144" t="s">
        <v>792</v>
      </c>
      <c r="I458" s="136"/>
      <c r="J458" s="145">
        <f>BK458</f>
        <v>0</v>
      </c>
      <c r="L458" s="133"/>
      <c r="M458" s="138"/>
      <c r="N458" s="139"/>
      <c r="O458" s="139"/>
      <c r="P458" s="140">
        <f>SUM(P459:P468)</f>
        <v>0</v>
      </c>
      <c r="Q458" s="139"/>
      <c r="R458" s="140">
        <f>SUM(R459:R468)</f>
        <v>0.12791</v>
      </c>
      <c r="S458" s="139"/>
      <c r="T458" s="141">
        <f>SUM(T459:T468)</f>
        <v>0</v>
      </c>
      <c r="AR458" s="134" t="s">
        <v>82</v>
      </c>
      <c r="AT458" s="142" t="s">
        <v>74</v>
      </c>
      <c r="AU458" s="142" t="s">
        <v>84</v>
      </c>
      <c r="AY458" s="134" t="s">
        <v>198</v>
      </c>
      <c r="BK458" s="143">
        <f>SUM(BK459:BK468)</f>
        <v>0</v>
      </c>
    </row>
    <row r="459" spans="2:65" s="1" customFormat="1" ht="16.5" customHeight="1">
      <c r="B459" s="146"/>
      <c r="C459" s="147" t="s">
        <v>827</v>
      </c>
      <c r="D459" s="147" t="s">
        <v>202</v>
      </c>
      <c r="E459" s="148" t="s">
        <v>794</v>
      </c>
      <c r="F459" s="149" t="s">
        <v>795</v>
      </c>
      <c r="G459" s="150" t="s">
        <v>486</v>
      </c>
      <c r="H459" s="151">
        <v>1</v>
      </c>
      <c r="I459" s="152"/>
      <c r="J459" s="153">
        <f>ROUND(I459*H459,2)</f>
        <v>0</v>
      </c>
      <c r="K459" s="149" t="s">
        <v>211</v>
      </c>
      <c r="L459" s="31"/>
      <c r="M459" s="154" t="s">
        <v>1</v>
      </c>
      <c r="N459" s="155" t="s">
        <v>46</v>
      </c>
      <c r="O459" s="50"/>
      <c r="P459" s="156">
        <f>O459*H459</f>
        <v>0</v>
      </c>
      <c r="Q459" s="156">
        <v>0.11241</v>
      </c>
      <c r="R459" s="156">
        <f>Q459*H459</f>
        <v>0.11241</v>
      </c>
      <c r="S459" s="156">
        <v>0</v>
      </c>
      <c r="T459" s="157">
        <f>S459*H459</f>
        <v>0</v>
      </c>
      <c r="AR459" s="17" t="s">
        <v>103</v>
      </c>
      <c r="AT459" s="17" t="s">
        <v>202</v>
      </c>
      <c r="AU459" s="17" t="s">
        <v>99</v>
      </c>
      <c r="AY459" s="17" t="s">
        <v>198</v>
      </c>
      <c r="BE459" s="158">
        <f>IF(N459="základní",J459,0)</f>
        <v>0</v>
      </c>
      <c r="BF459" s="158">
        <f>IF(N459="snížená",J459,0)</f>
        <v>0</v>
      </c>
      <c r="BG459" s="158">
        <f>IF(N459="zákl. přenesená",J459,0)</f>
        <v>0</v>
      </c>
      <c r="BH459" s="158">
        <f>IF(N459="sníž. přenesená",J459,0)</f>
        <v>0</v>
      </c>
      <c r="BI459" s="158">
        <f>IF(N459="nulová",J459,0)</f>
        <v>0</v>
      </c>
      <c r="BJ459" s="17" t="s">
        <v>82</v>
      </c>
      <c r="BK459" s="158">
        <f>ROUND(I459*H459,2)</f>
        <v>0</v>
      </c>
      <c r="BL459" s="17" t="s">
        <v>103</v>
      </c>
      <c r="BM459" s="17" t="s">
        <v>796</v>
      </c>
    </row>
    <row r="460" spans="2:65" s="12" customFormat="1" ht="11.25">
      <c r="B460" s="159"/>
      <c r="D460" s="160" t="s">
        <v>207</v>
      </c>
      <c r="E460" s="161" t="s">
        <v>1</v>
      </c>
      <c r="F460" s="162" t="s">
        <v>797</v>
      </c>
      <c r="H460" s="163">
        <v>1</v>
      </c>
      <c r="I460" s="164"/>
      <c r="L460" s="159"/>
      <c r="M460" s="165"/>
      <c r="N460" s="166"/>
      <c r="O460" s="166"/>
      <c r="P460" s="166"/>
      <c r="Q460" s="166"/>
      <c r="R460" s="166"/>
      <c r="S460" s="166"/>
      <c r="T460" s="167"/>
      <c r="AT460" s="161" t="s">
        <v>207</v>
      </c>
      <c r="AU460" s="161" t="s">
        <v>99</v>
      </c>
      <c r="AV460" s="12" t="s">
        <v>84</v>
      </c>
      <c r="AW460" s="12" t="s">
        <v>36</v>
      </c>
      <c r="AX460" s="12" t="s">
        <v>82</v>
      </c>
      <c r="AY460" s="161" t="s">
        <v>198</v>
      </c>
    </row>
    <row r="461" spans="2:65" s="1" customFormat="1" ht="16.5" customHeight="1">
      <c r="B461" s="146"/>
      <c r="C461" s="191" t="s">
        <v>1083</v>
      </c>
      <c r="D461" s="191" t="s">
        <v>329</v>
      </c>
      <c r="E461" s="192" t="s">
        <v>799</v>
      </c>
      <c r="F461" s="193" t="s">
        <v>800</v>
      </c>
      <c r="G461" s="194" t="s">
        <v>486</v>
      </c>
      <c r="H461" s="195">
        <v>1</v>
      </c>
      <c r="I461" s="196"/>
      <c r="J461" s="197">
        <f>ROUND(I461*H461,2)</f>
        <v>0</v>
      </c>
      <c r="K461" s="193" t="s">
        <v>211</v>
      </c>
      <c r="L461" s="198"/>
      <c r="M461" s="199" t="s">
        <v>1</v>
      </c>
      <c r="N461" s="200" t="s">
        <v>46</v>
      </c>
      <c r="O461" s="50"/>
      <c r="P461" s="156">
        <f>O461*H461</f>
        <v>0</v>
      </c>
      <c r="Q461" s="156">
        <v>6.1000000000000004E-3</v>
      </c>
      <c r="R461" s="156">
        <f>Q461*H461</f>
        <v>6.1000000000000004E-3</v>
      </c>
      <c r="S461" s="156">
        <v>0</v>
      </c>
      <c r="T461" s="157">
        <f>S461*H461</f>
        <v>0</v>
      </c>
      <c r="AR461" s="17" t="s">
        <v>250</v>
      </c>
      <c r="AT461" s="17" t="s">
        <v>329</v>
      </c>
      <c r="AU461" s="17" t="s">
        <v>99</v>
      </c>
      <c r="AY461" s="17" t="s">
        <v>198</v>
      </c>
      <c r="BE461" s="158">
        <f>IF(N461="základní",J461,0)</f>
        <v>0</v>
      </c>
      <c r="BF461" s="158">
        <f>IF(N461="snížená",J461,0)</f>
        <v>0</v>
      </c>
      <c r="BG461" s="158">
        <f>IF(N461="zákl. přenesená",J461,0)</f>
        <v>0</v>
      </c>
      <c r="BH461" s="158">
        <f>IF(N461="sníž. přenesená",J461,0)</f>
        <v>0</v>
      </c>
      <c r="BI461" s="158">
        <f>IF(N461="nulová",J461,0)</f>
        <v>0</v>
      </c>
      <c r="BJ461" s="17" t="s">
        <v>82</v>
      </c>
      <c r="BK461" s="158">
        <f>ROUND(I461*H461,2)</f>
        <v>0</v>
      </c>
      <c r="BL461" s="17" t="s">
        <v>103</v>
      </c>
      <c r="BM461" s="17" t="s">
        <v>801</v>
      </c>
    </row>
    <row r="462" spans="2:65" s="12" customFormat="1" ht="11.25">
      <c r="B462" s="159"/>
      <c r="D462" s="160" t="s">
        <v>207</v>
      </c>
      <c r="E462" s="161" t="s">
        <v>1</v>
      </c>
      <c r="F462" s="162" t="s">
        <v>802</v>
      </c>
      <c r="H462" s="163">
        <v>1</v>
      </c>
      <c r="I462" s="164"/>
      <c r="L462" s="159"/>
      <c r="M462" s="165"/>
      <c r="N462" s="166"/>
      <c r="O462" s="166"/>
      <c r="P462" s="166"/>
      <c r="Q462" s="166"/>
      <c r="R462" s="166"/>
      <c r="S462" s="166"/>
      <c r="T462" s="167"/>
      <c r="AT462" s="161" t="s">
        <v>207</v>
      </c>
      <c r="AU462" s="161" t="s">
        <v>99</v>
      </c>
      <c r="AV462" s="12" t="s">
        <v>84</v>
      </c>
      <c r="AW462" s="12" t="s">
        <v>36</v>
      </c>
      <c r="AX462" s="12" t="s">
        <v>82</v>
      </c>
      <c r="AY462" s="161" t="s">
        <v>198</v>
      </c>
    </row>
    <row r="463" spans="2:65" s="1" customFormat="1" ht="16.5" customHeight="1">
      <c r="B463" s="146"/>
      <c r="C463" s="147" t="s">
        <v>1084</v>
      </c>
      <c r="D463" s="147" t="s">
        <v>202</v>
      </c>
      <c r="E463" s="148" t="s">
        <v>804</v>
      </c>
      <c r="F463" s="149" t="s">
        <v>805</v>
      </c>
      <c r="G463" s="150" t="s">
        <v>486</v>
      </c>
      <c r="H463" s="151">
        <v>2</v>
      </c>
      <c r="I463" s="152"/>
      <c r="J463" s="153">
        <f>ROUND(I463*H463,2)</f>
        <v>0</v>
      </c>
      <c r="K463" s="149" t="s">
        <v>211</v>
      </c>
      <c r="L463" s="31"/>
      <c r="M463" s="154" t="s">
        <v>1</v>
      </c>
      <c r="N463" s="155" t="s">
        <v>46</v>
      </c>
      <c r="O463" s="50"/>
      <c r="P463" s="156">
        <f>O463*H463</f>
        <v>0</v>
      </c>
      <c r="Q463" s="156">
        <v>6.9999999999999999E-4</v>
      </c>
      <c r="R463" s="156">
        <f>Q463*H463</f>
        <v>1.4E-3</v>
      </c>
      <c r="S463" s="156">
        <v>0</v>
      </c>
      <c r="T463" s="157">
        <f>S463*H463</f>
        <v>0</v>
      </c>
      <c r="AR463" s="17" t="s">
        <v>103</v>
      </c>
      <c r="AT463" s="17" t="s">
        <v>202</v>
      </c>
      <c r="AU463" s="17" t="s">
        <v>99</v>
      </c>
      <c r="AY463" s="17" t="s">
        <v>198</v>
      </c>
      <c r="BE463" s="158">
        <f>IF(N463="základní",J463,0)</f>
        <v>0</v>
      </c>
      <c r="BF463" s="158">
        <f>IF(N463="snížená",J463,0)</f>
        <v>0</v>
      </c>
      <c r="BG463" s="158">
        <f>IF(N463="zákl. přenesená",J463,0)</f>
        <v>0</v>
      </c>
      <c r="BH463" s="158">
        <f>IF(N463="sníž. přenesená",J463,0)</f>
        <v>0</v>
      </c>
      <c r="BI463" s="158">
        <f>IF(N463="nulová",J463,0)</f>
        <v>0</v>
      </c>
      <c r="BJ463" s="17" t="s">
        <v>82</v>
      </c>
      <c r="BK463" s="158">
        <f>ROUND(I463*H463,2)</f>
        <v>0</v>
      </c>
      <c r="BL463" s="17" t="s">
        <v>103</v>
      </c>
      <c r="BM463" s="17" t="s">
        <v>806</v>
      </c>
    </row>
    <row r="464" spans="2:65" s="12" customFormat="1" ht="11.25">
      <c r="B464" s="159"/>
      <c r="D464" s="160" t="s">
        <v>207</v>
      </c>
      <c r="E464" s="161" t="s">
        <v>1</v>
      </c>
      <c r="F464" s="162" t="s">
        <v>1488</v>
      </c>
      <c r="H464" s="163">
        <v>2</v>
      </c>
      <c r="I464" s="164"/>
      <c r="L464" s="159"/>
      <c r="M464" s="165"/>
      <c r="N464" s="166"/>
      <c r="O464" s="166"/>
      <c r="P464" s="166"/>
      <c r="Q464" s="166"/>
      <c r="R464" s="166"/>
      <c r="S464" s="166"/>
      <c r="T464" s="167"/>
      <c r="AT464" s="161" t="s">
        <v>207</v>
      </c>
      <c r="AU464" s="161" t="s">
        <v>99</v>
      </c>
      <c r="AV464" s="12" t="s">
        <v>84</v>
      </c>
      <c r="AW464" s="12" t="s">
        <v>36</v>
      </c>
      <c r="AX464" s="12" t="s">
        <v>82</v>
      </c>
      <c r="AY464" s="161" t="s">
        <v>198</v>
      </c>
    </row>
    <row r="465" spans="2:65" s="1" customFormat="1" ht="16.5" customHeight="1">
      <c r="B465" s="146"/>
      <c r="C465" s="191" t="s">
        <v>1085</v>
      </c>
      <c r="D465" s="191" t="s">
        <v>329</v>
      </c>
      <c r="E465" s="192" t="s">
        <v>810</v>
      </c>
      <c r="F465" s="193" t="s">
        <v>811</v>
      </c>
      <c r="G465" s="194" t="s">
        <v>486</v>
      </c>
      <c r="H465" s="195">
        <v>2</v>
      </c>
      <c r="I465" s="196"/>
      <c r="J465" s="197">
        <f>ROUND(I465*H465,2)</f>
        <v>0</v>
      </c>
      <c r="K465" s="193" t="s">
        <v>211</v>
      </c>
      <c r="L465" s="198"/>
      <c r="M465" s="199" t="s">
        <v>1</v>
      </c>
      <c r="N465" s="200" t="s">
        <v>46</v>
      </c>
      <c r="O465" s="50"/>
      <c r="P465" s="156">
        <f>O465*H465</f>
        <v>0</v>
      </c>
      <c r="Q465" s="156">
        <v>4.0000000000000001E-3</v>
      </c>
      <c r="R465" s="156">
        <f>Q465*H465</f>
        <v>8.0000000000000002E-3</v>
      </c>
      <c r="S465" s="156">
        <v>0</v>
      </c>
      <c r="T465" s="157">
        <f>S465*H465</f>
        <v>0</v>
      </c>
      <c r="AR465" s="17" t="s">
        <v>250</v>
      </c>
      <c r="AT465" s="17" t="s">
        <v>329</v>
      </c>
      <c r="AU465" s="17" t="s">
        <v>99</v>
      </c>
      <c r="AY465" s="17" t="s">
        <v>198</v>
      </c>
      <c r="BE465" s="158">
        <f>IF(N465="základní",J465,0)</f>
        <v>0</v>
      </c>
      <c r="BF465" s="158">
        <f>IF(N465="snížená",J465,0)</f>
        <v>0</v>
      </c>
      <c r="BG465" s="158">
        <f>IF(N465="zákl. přenesená",J465,0)</f>
        <v>0</v>
      </c>
      <c r="BH465" s="158">
        <f>IF(N465="sníž. přenesená",J465,0)</f>
        <v>0</v>
      </c>
      <c r="BI465" s="158">
        <f>IF(N465="nulová",J465,0)</f>
        <v>0</v>
      </c>
      <c r="BJ465" s="17" t="s">
        <v>82</v>
      </c>
      <c r="BK465" s="158">
        <f>ROUND(I465*H465,2)</f>
        <v>0</v>
      </c>
      <c r="BL465" s="17" t="s">
        <v>103</v>
      </c>
      <c r="BM465" s="17" t="s">
        <v>812</v>
      </c>
    </row>
    <row r="466" spans="2:65" s="12" customFormat="1" ht="11.25">
      <c r="B466" s="159"/>
      <c r="D466" s="160" t="s">
        <v>207</v>
      </c>
      <c r="E466" s="161" t="s">
        <v>1</v>
      </c>
      <c r="F466" s="162" t="s">
        <v>1489</v>
      </c>
      <c r="H466" s="163">
        <v>1</v>
      </c>
      <c r="I466" s="164"/>
      <c r="L466" s="159"/>
      <c r="M466" s="165"/>
      <c r="N466" s="166"/>
      <c r="O466" s="166"/>
      <c r="P466" s="166"/>
      <c r="Q466" s="166"/>
      <c r="R466" s="166"/>
      <c r="S466" s="166"/>
      <c r="T466" s="167"/>
      <c r="AT466" s="161" t="s">
        <v>207</v>
      </c>
      <c r="AU466" s="161" t="s">
        <v>99</v>
      </c>
      <c r="AV466" s="12" t="s">
        <v>84</v>
      </c>
      <c r="AW466" s="12" t="s">
        <v>36</v>
      </c>
      <c r="AX466" s="12" t="s">
        <v>75</v>
      </c>
      <c r="AY466" s="161" t="s">
        <v>198</v>
      </c>
    </row>
    <row r="467" spans="2:65" s="12" customFormat="1" ht="11.25">
      <c r="B467" s="159"/>
      <c r="D467" s="160" t="s">
        <v>207</v>
      </c>
      <c r="E467" s="161" t="s">
        <v>1</v>
      </c>
      <c r="F467" s="162" t="s">
        <v>813</v>
      </c>
      <c r="H467" s="163">
        <v>1</v>
      </c>
      <c r="I467" s="164"/>
      <c r="L467" s="159"/>
      <c r="M467" s="165"/>
      <c r="N467" s="166"/>
      <c r="O467" s="166"/>
      <c r="P467" s="166"/>
      <c r="Q467" s="166"/>
      <c r="R467" s="166"/>
      <c r="S467" s="166"/>
      <c r="T467" s="167"/>
      <c r="AT467" s="161" t="s">
        <v>207</v>
      </c>
      <c r="AU467" s="161" t="s">
        <v>99</v>
      </c>
      <c r="AV467" s="12" t="s">
        <v>84</v>
      </c>
      <c r="AW467" s="12" t="s">
        <v>36</v>
      </c>
      <c r="AX467" s="12" t="s">
        <v>75</v>
      </c>
      <c r="AY467" s="161" t="s">
        <v>198</v>
      </c>
    </row>
    <row r="468" spans="2:65" s="14" customFormat="1" ht="11.25">
      <c r="B468" s="175"/>
      <c r="D468" s="160" t="s">
        <v>207</v>
      </c>
      <c r="E468" s="176" t="s">
        <v>1</v>
      </c>
      <c r="F468" s="177" t="s">
        <v>227</v>
      </c>
      <c r="H468" s="178">
        <v>2</v>
      </c>
      <c r="I468" s="179"/>
      <c r="L468" s="175"/>
      <c r="M468" s="180"/>
      <c r="N468" s="181"/>
      <c r="O468" s="181"/>
      <c r="P468" s="181"/>
      <c r="Q468" s="181"/>
      <c r="R468" s="181"/>
      <c r="S468" s="181"/>
      <c r="T468" s="182"/>
      <c r="AT468" s="176" t="s">
        <v>207</v>
      </c>
      <c r="AU468" s="176" t="s">
        <v>99</v>
      </c>
      <c r="AV468" s="14" t="s">
        <v>103</v>
      </c>
      <c r="AW468" s="14" t="s">
        <v>36</v>
      </c>
      <c r="AX468" s="14" t="s">
        <v>82</v>
      </c>
      <c r="AY468" s="176" t="s">
        <v>198</v>
      </c>
    </row>
    <row r="469" spans="2:65" s="11" customFormat="1" ht="20.85" customHeight="1">
      <c r="B469" s="133"/>
      <c r="D469" s="134" t="s">
        <v>74</v>
      </c>
      <c r="E469" s="144" t="s">
        <v>773</v>
      </c>
      <c r="F469" s="144" t="s">
        <v>814</v>
      </c>
      <c r="I469" s="136"/>
      <c r="J469" s="145">
        <f>BK469</f>
        <v>0</v>
      </c>
      <c r="L469" s="133"/>
      <c r="M469" s="138"/>
      <c r="N469" s="139"/>
      <c r="O469" s="139"/>
      <c r="P469" s="140">
        <f>SUM(P470:P473)</f>
        <v>0</v>
      </c>
      <c r="Q469" s="139"/>
      <c r="R469" s="140">
        <f>SUM(R470:R473)</f>
        <v>0</v>
      </c>
      <c r="S469" s="139"/>
      <c r="T469" s="141">
        <f>SUM(T470:T473)</f>
        <v>0</v>
      </c>
      <c r="AR469" s="134" t="s">
        <v>82</v>
      </c>
      <c r="AT469" s="142" t="s">
        <v>74</v>
      </c>
      <c r="AU469" s="142" t="s">
        <v>84</v>
      </c>
      <c r="AY469" s="134" t="s">
        <v>198</v>
      </c>
      <c r="BK469" s="143">
        <f>SUM(BK470:BK473)</f>
        <v>0</v>
      </c>
    </row>
    <row r="470" spans="2:65" s="1" customFormat="1" ht="16.5" customHeight="1">
      <c r="B470" s="146"/>
      <c r="C470" s="147" t="s">
        <v>1490</v>
      </c>
      <c r="D470" s="147" t="s">
        <v>202</v>
      </c>
      <c r="E470" s="148" t="s">
        <v>816</v>
      </c>
      <c r="F470" s="149" t="s">
        <v>817</v>
      </c>
      <c r="G470" s="150" t="s">
        <v>236</v>
      </c>
      <c r="H470" s="151">
        <v>3394.364</v>
      </c>
      <c r="I470" s="152"/>
      <c r="J470" s="153">
        <f>ROUND(I470*H470,2)</f>
        <v>0</v>
      </c>
      <c r="K470" s="149" t="s">
        <v>211</v>
      </c>
      <c r="L470" s="31"/>
      <c r="M470" s="154" t="s">
        <v>1</v>
      </c>
      <c r="N470" s="155" t="s">
        <v>46</v>
      </c>
      <c r="O470" s="50"/>
      <c r="P470" s="156">
        <f>O470*H470</f>
        <v>0</v>
      </c>
      <c r="Q470" s="156">
        <v>0</v>
      </c>
      <c r="R470" s="156">
        <f>Q470*H470</f>
        <v>0</v>
      </c>
      <c r="S470" s="156">
        <v>0</v>
      </c>
      <c r="T470" s="157">
        <f>S470*H470</f>
        <v>0</v>
      </c>
      <c r="AR470" s="17" t="s">
        <v>103</v>
      </c>
      <c r="AT470" s="17" t="s">
        <v>202</v>
      </c>
      <c r="AU470" s="17" t="s">
        <v>99</v>
      </c>
      <c r="AY470" s="17" t="s">
        <v>198</v>
      </c>
      <c r="BE470" s="158">
        <f>IF(N470="základní",J470,0)</f>
        <v>0</v>
      </c>
      <c r="BF470" s="158">
        <f>IF(N470="snížená",J470,0)</f>
        <v>0</v>
      </c>
      <c r="BG470" s="158">
        <f>IF(N470="zákl. přenesená",J470,0)</f>
        <v>0</v>
      </c>
      <c r="BH470" s="158">
        <f>IF(N470="sníž. přenesená",J470,0)</f>
        <v>0</v>
      </c>
      <c r="BI470" s="158">
        <f>IF(N470="nulová",J470,0)</f>
        <v>0</v>
      </c>
      <c r="BJ470" s="17" t="s">
        <v>82</v>
      </c>
      <c r="BK470" s="158">
        <f>ROUND(I470*H470,2)</f>
        <v>0</v>
      </c>
      <c r="BL470" s="17" t="s">
        <v>103</v>
      </c>
      <c r="BM470" s="17" t="s">
        <v>818</v>
      </c>
    </row>
    <row r="471" spans="2:65" s="1" customFormat="1" ht="16.5" customHeight="1">
      <c r="B471" s="146"/>
      <c r="C471" s="147" t="s">
        <v>1491</v>
      </c>
      <c r="D471" s="147" t="s">
        <v>202</v>
      </c>
      <c r="E471" s="148" t="s">
        <v>820</v>
      </c>
      <c r="F471" s="149" t="s">
        <v>821</v>
      </c>
      <c r="G471" s="150" t="s">
        <v>236</v>
      </c>
      <c r="H471" s="151">
        <v>3394.364</v>
      </c>
      <c r="I471" s="152"/>
      <c r="J471" s="153">
        <f>ROUND(I471*H471,2)</f>
        <v>0</v>
      </c>
      <c r="K471" s="149" t="s">
        <v>1</v>
      </c>
      <c r="L471" s="31"/>
      <c r="M471" s="154" t="s">
        <v>1</v>
      </c>
      <c r="N471" s="155" t="s">
        <v>46</v>
      </c>
      <c r="O471" s="50"/>
      <c r="P471" s="156">
        <f>O471*H471</f>
        <v>0</v>
      </c>
      <c r="Q471" s="156">
        <v>0</v>
      </c>
      <c r="R471" s="156">
        <f>Q471*H471</f>
        <v>0</v>
      </c>
      <c r="S471" s="156">
        <v>0</v>
      </c>
      <c r="T471" s="157">
        <f>S471*H471</f>
        <v>0</v>
      </c>
      <c r="AR471" s="17" t="s">
        <v>103</v>
      </c>
      <c r="AT471" s="17" t="s">
        <v>202</v>
      </c>
      <c r="AU471" s="17" t="s">
        <v>99</v>
      </c>
      <c r="AY471" s="17" t="s">
        <v>198</v>
      </c>
      <c r="BE471" s="158">
        <f>IF(N471="základní",J471,0)</f>
        <v>0</v>
      </c>
      <c r="BF471" s="158">
        <f>IF(N471="snížená",J471,0)</f>
        <v>0</v>
      </c>
      <c r="BG471" s="158">
        <f>IF(N471="zákl. přenesená",J471,0)</f>
        <v>0</v>
      </c>
      <c r="BH471" s="158">
        <f>IF(N471="sníž. přenesená",J471,0)</f>
        <v>0</v>
      </c>
      <c r="BI471" s="158">
        <f>IF(N471="nulová",J471,0)</f>
        <v>0</v>
      </c>
      <c r="BJ471" s="17" t="s">
        <v>82</v>
      </c>
      <c r="BK471" s="158">
        <f>ROUND(I471*H471,2)</f>
        <v>0</v>
      </c>
      <c r="BL471" s="17" t="s">
        <v>103</v>
      </c>
      <c r="BM471" s="17" t="s">
        <v>822</v>
      </c>
    </row>
    <row r="472" spans="2:65" s="1" customFormat="1" ht="16.5" customHeight="1">
      <c r="B472" s="146"/>
      <c r="C472" s="147" t="s">
        <v>1492</v>
      </c>
      <c r="D472" s="147" t="s">
        <v>202</v>
      </c>
      <c r="E472" s="148" t="s">
        <v>824</v>
      </c>
      <c r="F472" s="149" t="s">
        <v>825</v>
      </c>
      <c r="G472" s="150" t="s">
        <v>236</v>
      </c>
      <c r="H472" s="151">
        <v>3394.364</v>
      </c>
      <c r="I472" s="152"/>
      <c r="J472" s="153">
        <f>ROUND(I472*H472,2)</f>
        <v>0</v>
      </c>
      <c r="K472" s="149" t="s">
        <v>1</v>
      </c>
      <c r="L472" s="31"/>
      <c r="M472" s="154" t="s">
        <v>1</v>
      </c>
      <c r="N472" s="155" t="s">
        <v>46</v>
      </c>
      <c r="O472" s="50"/>
      <c r="P472" s="156">
        <f>O472*H472</f>
        <v>0</v>
      </c>
      <c r="Q472" s="156">
        <v>0</v>
      </c>
      <c r="R472" s="156">
        <f>Q472*H472</f>
        <v>0</v>
      </c>
      <c r="S472" s="156">
        <v>0</v>
      </c>
      <c r="T472" s="157">
        <f>S472*H472</f>
        <v>0</v>
      </c>
      <c r="AR472" s="17" t="s">
        <v>103</v>
      </c>
      <c r="AT472" s="17" t="s">
        <v>202</v>
      </c>
      <c r="AU472" s="17" t="s">
        <v>99</v>
      </c>
      <c r="AY472" s="17" t="s">
        <v>198</v>
      </c>
      <c r="BE472" s="158">
        <f>IF(N472="základní",J472,0)</f>
        <v>0</v>
      </c>
      <c r="BF472" s="158">
        <f>IF(N472="snížená",J472,0)</f>
        <v>0</v>
      </c>
      <c r="BG472" s="158">
        <f>IF(N472="zákl. přenesená",J472,0)</f>
        <v>0</v>
      </c>
      <c r="BH472" s="158">
        <f>IF(N472="sníž. přenesená",J472,0)</f>
        <v>0</v>
      </c>
      <c r="BI472" s="158">
        <f>IF(N472="nulová",J472,0)</f>
        <v>0</v>
      </c>
      <c r="BJ472" s="17" t="s">
        <v>82</v>
      </c>
      <c r="BK472" s="158">
        <f>ROUND(I472*H472,2)</f>
        <v>0</v>
      </c>
      <c r="BL472" s="17" t="s">
        <v>103</v>
      </c>
      <c r="BM472" s="17" t="s">
        <v>826</v>
      </c>
    </row>
    <row r="473" spans="2:65" s="1" customFormat="1" ht="16.5" customHeight="1">
      <c r="B473" s="146"/>
      <c r="C473" s="147" t="s">
        <v>1493</v>
      </c>
      <c r="D473" s="147" t="s">
        <v>202</v>
      </c>
      <c r="E473" s="148" t="s">
        <v>828</v>
      </c>
      <c r="F473" s="149" t="s">
        <v>829</v>
      </c>
      <c r="G473" s="150" t="s">
        <v>236</v>
      </c>
      <c r="H473" s="151">
        <v>4365.1980000000003</v>
      </c>
      <c r="I473" s="152"/>
      <c r="J473" s="153">
        <f>ROUND(I473*H473,2)</f>
        <v>0</v>
      </c>
      <c r="K473" s="149" t="s">
        <v>211</v>
      </c>
      <c r="L473" s="31"/>
      <c r="M473" s="201" t="s">
        <v>1</v>
      </c>
      <c r="N473" s="202" t="s">
        <v>46</v>
      </c>
      <c r="O473" s="203"/>
      <c r="P473" s="204">
        <f>O473*H473</f>
        <v>0</v>
      </c>
      <c r="Q473" s="204">
        <v>0</v>
      </c>
      <c r="R473" s="204">
        <f>Q473*H473</f>
        <v>0</v>
      </c>
      <c r="S473" s="204">
        <v>0</v>
      </c>
      <c r="T473" s="205">
        <f>S473*H473</f>
        <v>0</v>
      </c>
      <c r="AR473" s="17" t="s">
        <v>103</v>
      </c>
      <c r="AT473" s="17" t="s">
        <v>202</v>
      </c>
      <c r="AU473" s="17" t="s">
        <v>99</v>
      </c>
      <c r="AY473" s="17" t="s">
        <v>198</v>
      </c>
      <c r="BE473" s="158">
        <f>IF(N473="základní",J473,0)</f>
        <v>0</v>
      </c>
      <c r="BF473" s="158">
        <f>IF(N473="snížená",J473,0)</f>
        <v>0</v>
      </c>
      <c r="BG473" s="158">
        <f>IF(N473="zákl. přenesená",J473,0)</f>
        <v>0</v>
      </c>
      <c r="BH473" s="158">
        <f>IF(N473="sníž. přenesená",J473,0)</f>
        <v>0</v>
      </c>
      <c r="BI473" s="158">
        <f>IF(N473="nulová",J473,0)</f>
        <v>0</v>
      </c>
      <c r="BJ473" s="17" t="s">
        <v>82</v>
      </c>
      <c r="BK473" s="158">
        <f>ROUND(I473*H473,2)</f>
        <v>0</v>
      </c>
      <c r="BL473" s="17" t="s">
        <v>103</v>
      </c>
      <c r="BM473" s="17" t="s">
        <v>830</v>
      </c>
    </row>
    <row r="474" spans="2:65" s="1" customFormat="1" ht="6.95" customHeight="1">
      <c r="B474" s="40"/>
      <c r="C474" s="41"/>
      <c r="D474" s="41"/>
      <c r="E474" s="41"/>
      <c r="F474" s="41"/>
      <c r="G474" s="41"/>
      <c r="H474" s="41"/>
      <c r="I474" s="108"/>
      <c r="J474" s="41"/>
      <c r="K474" s="41"/>
      <c r="L474" s="31"/>
    </row>
  </sheetData>
  <autoFilter ref="C117:K473" xr:uid="{00000000-0009-0000-0000-000008000000}"/>
  <mergeCells count="15">
    <mergeCell ref="E104:H104"/>
    <mergeCell ref="E108:H108"/>
    <mergeCell ref="E106:H106"/>
    <mergeCell ref="E110:H110"/>
    <mergeCell ref="L2:V2"/>
    <mergeCell ref="E31:H31"/>
    <mergeCell ref="E52:H52"/>
    <mergeCell ref="E56:H56"/>
    <mergeCell ref="E54:H54"/>
    <mergeCell ref="E58:H58"/>
    <mergeCell ref="E7:H7"/>
    <mergeCell ref="E11:H11"/>
    <mergeCell ref="E9:H9"/>
    <mergeCell ref="E13:H13"/>
    <mergeCell ref="E22:H22"/>
  </mergeCells>
  <pageMargins left="0.39370078740157483" right="0.39370078740157483" top="0.39370078740157483" bottom="0.39370078740157483" header="0" footer="0"/>
  <pageSetup paperSize="9" scale="60"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30</vt:i4>
      </vt:variant>
    </vt:vector>
  </HeadingPairs>
  <TitlesOfParts>
    <vt:vector size="45" baseType="lpstr">
      <vt:lpstr>Rekapitulace stavby</vt:lpstr>
      <vt:lpstr>SO.101 - SO.101 - Komunik...</vt:lpstr>
      <vt:lpstr>VoN.101 - Vedlejší a osta...</vt:lpstr>
      <vt:lpstr>SO.102a.H - SO.102a.H - K...</vt:lpstr>
      <vt:lpstr>SO.102a.V - SO.102a.V - K...</vt:lpstr>
      <vt:lpstr>VoN.102a.V - Vedlejší a o...</vt:lpstr>
      <vt:lpstr>SO.102a.N - SO.102a.N - K...</vt:lpstr>
      <vt:lpstr>VoN.102a.N - Vedlejší a o...</vt:lpstr>
      <vt:lpstr>SO.102b.H - SO.102b.H - K...</vt:lpstr>
      <vt:lpstr>SO.102b.V - SO.102b.V - K...</vt:lpstr>
      <vt:lpstr>VoN.102b.V - Vedlejší a o...</vt:lpstr>
      <vt:lpstr>SO.102b.N - SO.102.N - Ko...</vt:lpstr>
      <vt:lpstr>VoN.102b.N - Vedlejší a o...</vt:lpstr>
      <vt:lpstr>SO.103 - SO.103 - Komunik...</vt:lpstr>
      <vt:lpstr>VoN.103 - Vedlejší a osta...</vt:lpstr>
      <vt:lpstr>'Rekapitulace stavby'!Názvy_tisku</vt:lpstr>
      <vt:lpstr>'SO.101 - SO.101 - Komunik...'!Názvy_tisku</vt:lpstr>
      <vt:lpstr>'SO.102a.H - SO.102a.H - K...'!Názvy_tisku</vt:lpstr>
      <vt:lpstr>'SO.102a.N - SO.102a.N - K...'!Názvy_tisku</vt:lpstr>
      <vt:lpstr>'SO.102a.V - SO.102a.V - K...'!Názvy_tisku</vt:lpstr>
      <vt:lpstr>'SO.102b.H - SO.102b.H - K...'!Názvy_tisku</vt:lpstr>
      <vt:lpstr>'SO.102b.N - SO.102.N - Ko...'!Názvy_tisku</vt:lpstr>
      <vt:lpstr>'SO.102b.V - SO.102b.V - K...'!Názvy_tisku</vt:lpstr>
      <vt:lpstr>'SO.103 - SO.103 - Komunik...'!Názvy_tisku</vt:lpstr>
      <vt:lpstr>'VoN.101 - Vedlejší a osta...'!Názvy_tisku</vt:lpstr>
      <vt:lpstr>'VoN.102a.N - Vedlejší a o...'!Názvy_tisku</vt:lpstr>
      <vt:lpstr>'VoN.102a.V - Vedlejší a o...'!Názvy_tisku</vt:lpstr>
      <vt:lpstr>'VoN.102b.N - Vedlejší a o...'!Názvy_tisku</vt:lpstr>
      <vt:lpstr>'VoN.102b.V - Vedlejší a o...'!Názvy_tisku</vt:lpstr>
      <vt:lpstr>'VoN.103 - Vedlejší a osta...'!Názvy_tisku</vt:lpstr>
      <vt:lpstr>'Rekapitulace stavby'!Oblast_tisku</vt:lpstr>
      <vt:lpstr>'SO.101 - SO.101 - Komunik...'!Oblast_tisku</vt:lpstr>
      <vt:lpstr>'SO.102a.H - SO.102a.H - K...'!Oblast_tisku</vt:lpstr>
      <vt:lpstr>'SO.102a.N - SO.102a.N - K...'!Oblast_tisku</vt:lpstr>
      <vt:lpstr>'SO.102a.V - SO.102a.V - K...'!Oblast_tisku</vt:lpstr>
      <vt:lpstr>'SO.102b.H - SO.102b.H - K...'!Oblast_tisku</vt:lpstr>
      <vt:lpstr>'SO.102b.N - SO.102.N - Ko...'!Oblast_tisku</vt:lpstr>
      <vt:lpstr>'SO.102b.V - SO.102b.V - K...'!Oblast_tisku</vt:lpstr>
      <vt:lpstr>'SO.103 - SO.103 - Komunik...'!Oblast_tisku</vt:lpstr>
      <vt:lpstr>'VoN.101 - Vedlejší a osta...'!Oblast_tisku</vt:lpstr>
      <vt:lpstr>'VoN.102a.N - Vedlejší a o...'!Oblast_tisku</vt:lpstr>
      <vt:lpstr>'VoN.102a.V - Vedlejší a o...'!Oblast_tisku</vt:lpstr>
      <vt:lpstr>'VoN.102b.N - Vedlejší a o...'!Oblast_tisku</vt:lpstr>
      <vt:lpstr>'VoN.102b.V - Vedlejší a o...'!Oblast_tisku</vt:lpstr>
      <vt:lpstr>'VoN.103 - Vedlejší a osta...'!Oblast_tisku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Josef Nentwich, CR Project</cp:lastModifiedBy>
  <cp:lastPrinted>2019-05-09T12:24:49Z</cp:lastPrinted>
  <dcterms:created xsi:type="dcterms:W3CDTF">2019-05-09T12:18:44Z</dcterms:created>
  <dcterms:modified xsi:type="dcterms:W3CDTF">2019-05-09T12:25:02Z</dcterms:modified>
</cp:coreProperties>
</file>