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1760" activeTab="1"/>
  </bookViews>
  <sheets>
    <sheet name="Pokyny pro vyplnění" sheetId="11" r:id="rId1"/>
    <sheet name="Stavba" sheetId="1" r:id="rId2"/>
    <sheet name="VzorPolozky" sheetId="10" state="hidden" r:id="rId3"/>
    <sheet name="2 1 Naklady" sheetId="12" r:id="rId4"/>
    <sheet name="1 1 Stavební část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 1 Stavební část'!$1:$7</definedName>
    <definedName name="_xlnm.Print_Titles" localSheetId="3">'2 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 1 Stavební část'!$A$1:$W$221</definedName>
    <definedName name="_xlnm.Print_Area" localSheetId="3">'2 1 Naklady'!$A$1:$W$40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215" i="13"/>
  <c r="BA198" i="13"/>
  <c r="BA146" i="13"/>
  <c r="BA129" i="13"/>
  <c r="BA91" i="13"/>
  <c r="BA41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9" i="13"/>
  <c r="M19" i="13" s="1"/>
  <c r="I19" i="13"/>
  <c r="K19" i="13"/>
  <c r="O19" i="13"/>
  <c r="O8" i="13" s="1"/>
  <c r="Q19" i="13"/>
  <c r="V19" i="13"/>
  <c r="G25" i="13"/>
  <c r="I25" i="13"/>
  <c r="K25" i="13"/>
  <c r="M25" i="13"/>
  <c r="O25" i="13"/>
  <c r="Q25" i="13"/>
  <c r="V25" i="13"/>
  <c r="G31" i="13"/>
  <c r="I31" i="13"/>
  <c r="K31" i="13"/>
  <c r="M31" i="13"/>
  <c r="O31" i="13"/>
  <c r="Q31" i="13"/>
  <c r="V31" i="13"/>
  <c r="G34" i="13"/>
  <c r="I34" i="13"/>
  <c r="K34" i="13"/>
  <c r="M34" i="13"/>
  <c r="O34" i="13"/>
  <c r="Q34" i="13"/>
  <c r="V34" i="13"/>
  <c r="G37" i="13"/>
  <c r="M37" i="13" s="1"/>
  <c r="I37" i="13"/>
  <c r="K37" i="13"/>
  <c r="O37" i="13"/>
  <c r="Q37" i="13"/>
  <c r="V37" i="13"/>
  <c r="G40" i="13"/>
  <c r="I40" i="13"/>
  <c r="K40" i="13"/>
  <c r="M40" i="13"/>
  <c r="O40" i="13"/>
  <c r="Q40" i="13"/>
  <c r="V40" i="13"/>
  <c r="K44" i="13"/>
  <c r="V44" i="13"/>
  <c r="G45" i="13"/>
  <c r="I45" i="13"/>
  <c r="I44" i="13" s="1"/>
  <c r="K45" i="13"/>
  <c r="M45" i="13"/>
  <c r="O45" i="13"/>
  <c r="Q45" i="13"/>
  <c r="Q44" i="13" s="1"/>
  <c r="V45" i="13"/>
  <c r="G50" i="13"/>
  <c r="M50" i="13" s="1"/>
  <c r="I50" i="13"/>
  <c r="K50" i="13"/>
  <c r="O50" i="13"/>
  <c r="O44" i="13" s="1"/>
  <c r="Q50" i="13"/>
  <c r="V50" i="13"/>
  <c r="I53" i="13"/>
  <c r="Q53" i="13"/>
  <c r="G54" i="13"/>
  <c r="G53" i="13" s="1"/>
  <c r="I54" i="13"/>
  <c r="K54" i="13"/>
  <c r="K53" i="13" s="1"/>
  <c r="O54" i="13"/>
  <c r="O53" i="13" s="1"/>
  <c r="Q54" i="13"/>
  <c r="V54" i="13"/>
  <c r="V53" i="13" s="1"/>
  <c r="G59" i="13"/>
  <c r="I59" i="13"/>
  <c r="K59" i="13"/>
  <c r="M59" i="13"/>
  <c r="O59" i="13"/>
  <c r="Q59" i="13"/>
  <c r="V59" i="13"/>
  <c r="G65" i="13"/>
  <c r="M65" i="13" s="1"/>
  <c r="I65" i="13"/>
  <c r="K65" i="13"/>
  <c r="O65" i="13"/>
  <c r="Q65" i="13"/>
  <c r="V65" i="13"/>
  <c r="I74" i="13"/>
  <c r="Q74" i="13"/>
  <c r="G75" i="13"/>
  <c r="G74" i="13" s="1"/>
  <c r="I75" i="13"/>
  <c r="K75" i="13"/>
  <c r="K74" i="13" s="1"/>
  <c r="O75" i="13"/>
  <c r="O74" i="13" s="1"/>
  <c r="Q75" i="13"/>
  <c r="V75" i="13"/>
  <c r="V74" i="13" s="1"/>
  <c r="G86" i="13"/>
  <c r="M86" i="13" s="1"/>
  <c r="I86" i="13"/>
  <c r="K86" i="13"/>
  <c r="K85" i="13" s="1"/>
  <c r="O86" i="13"/>
  <c r="O85" i="13" s="1"/>
  <c r="Q86" i="13"/>
  <c r="V86" i="13"/>
  <c r="V85" i="13" s="1"/>
  <c r="G90" i="13"/>
  <c r="I90" i="13"/>
  <c r="I85" i="13" s="1"/>
  <c r="K90" i="13"/>
  <c r="M90" i="13"/>
  <c r="O90" i="13"/>
  <c r="Q90" i="13"/>
  <c r="Q85" i="13" s="1"/>
  <c r="V90" i="13"/>
  <c r="G95" i="13"/>
  <c r="M95" i="13" s="1"/>
  <c r="I95" i="13"/>
  <c r="K95" i="13"/>
  <c r="O95" i="13"/>
  <c r="Q95" i="13"/>
  <c r="V95" i="13"/>
  <c r="G103" i="13"/>
  <c r="M103" i="13" s="1"/>
  <c r="M102" i="13" s="1"/>
  <c r="I103" i="13"/>
  <c r="K103" i="13"/>
  <c r="K102" i="13" s="1"/>
  <c r="O103" i="13"/>
  <c r="O102" i="13" s="1"/>
  <c r="Q103" i="13"/>
  <c r="V103" i="13"/>
  <c r="V102" i="13" s="1"/>
  <c r="G107" i="13"/>
  <c r="I107" i="13"/>
  <c r="I102" i="13" s="1"/>
  <c r="K107" i="13"/>
  <c r="M107" i="13"/>
  <c r="O107" i="13"/>
  <c r="Q107" i="13"/>
  <c r="Q102" i="13" s="1"/>
  <c r="V107" i="13"/>
  <c r="G110" i="13"/>
  <c r="M110" i="13" s="1"/>
  <c r="I110" i="13"/>
  <c r="K110" i="13"/>
  <c r="O110" i="13"/>
  <c r="Q110" i="13"/>
  <c r="V110" i="13"/>
  <c r="G116" i="13"/>
  <c r="M116" i="13" s="1"/>
  <c r="M115" i="13" s="1"/>
  <c r="I116" i="13"/>
  <c r="I115" i="13" s="1"/>
  <c r="K116" i="13"/>
  <c r="K115" i="13" s="1"/>
  <c r="O116" i="13"/>
  <c r="O115" i="13" s="1"/>
  <c r="Q116" i="13"/>
  <c r="Q115" i="13" s="1"/>
  <c r="V116" i="13"/>
  <c r="V115" i="13" s="1"/>
  <c r="I122" i="13"/>
  <c r="Q122" i="13"/>
  <c r="G123" i="13"/>
  <c r="G122" i="13" s="1"/>
  <c r="I123" i="13"/>
  <c r="K123" i="13"/>
  <c r="K122" i="13" s="1"/>
  <c r="M123" i="13"/>
  <c r="M122" i="13" s="1"/>
  <c r="O123" i="13"/>
  <c r="O122" i="13" s="1"/>
  <c r="Q123" i="13"/>
  <c r="V123" i="13"/>
  <c r="V122" i="13" s="1"/>
  <c r="G128" i="13"/>
  <c r="M128" i="13" s="1"/>
  <c r="M127" i="13" s="1"/>
  <c r="I128" i="13"/>
  <c r="I127" i="13" s="1"/>
  <c r="K128" i="13"/>
  <c r="K127" i="13" s="1"/>
  <c r="O128" i="13"/>
  <c r="O127" i="13" s="1"/>
  <c r="Q128" i="13"/>
  <c r="Q127" i="13" s="1"/>
  <c r="V128" i="13"/>
  <c r="V127" i="13" s="1"/>
  <c r="G132" i="13"/>
  <c r="I132" i="13"/>
  <c r="K132" i="13"/>
  <c r="K131" i="13" s="1"/>
  <c r="M132" i="13"/>
  <c r="M131" i="13" s="1"/>
  <c r="O132" i="13"/>
  <c r="Q132" i="13"/>
  <c r="V132" i="13"/>
  <c r="V131" i="13" s="1"/>
  <c r="G135" i="13"/>
  <c r="G131" i="13" s="1"/>
  <c r="I135" i="13"/>
  <c r="K135" i="13"/>
  <c r="M135" i="13"/>
  <c r="O135" i="13"/>
  <c r="O131" i="13" s="1"/>
  <c r="Q135" i="13"/>
  <c r="V135" i="13"/>
  <c r="G139" i="13"/>
  <c r="M139" i="13" s="1"/>
  <c r="I139" i="13"/>
  <c r="K139" i="13"/>
  <c r="O139" i="13"/>
  <c r="Q139" i="13"/>
  <c r="V139" i="13"/>
  <c r="G145" i="13"/>
  <c r="M145" i="13" s="1"/>
  <c r="I145" i="13"/>
  <c r="I131" i="13" s="1"/>
  <c r="K145" i="13"/>
  <c r="O145" i="13"/>
  <c r="Q145" i="13"/>
  <c r="Q131" i="13" s="1"/>
  <c r="V145" i="13"/>
  <c r="G154" i="13"/>
  <c r="I154" i="13"/>
  <c r="K154" i="13"/>
  <c r="M154" i="13"/>
  <c r="O154" i="13"/>
  <c r="Q154" i="13"/>
  <c r="V154" i="13"/>
  <c r="G159" i="13"/>
  <c r="I159" i="13"/>
  <c r="K159" i="13"/>
  <c r="M159" i="13"/>
  <c r="O159" i="13"/>
  <c r="Q159" i="13"/>
  <c r="V159" i="13"/>
  <c r="G165" i="13"/>
  <c r="M165" i="13" s="1"/>
  <c r="I165" i="13"/>
  <c r="K165" i="13"/>
  <c r="O165" i="13"/>
  <c r="Q165" i="13"/>
  <c r="V165" i="13"/>
  <c r="G169" i="13"/>
  <c r="I169" i="13"/>
  <c r="K169" i="13"/>
  <c r="K168" i="13" s="1"/>
  <c r="M169" i="13"/>
  <c r="O169" i="13"/>
  <c r="Q169" i="13"/>
  <c r="V169" i="13"/>
  <c r="V168" i="13" s="1"/>
  <c r="G172" i="13"/>
  <c r="G168" i="13" s="1"/>
  <c r="I172" i="13"/>
  <c r="K172" i="13"/>
  <c r="M172" i="13"/>
  <c r="O172" i="13"/>
  <c r="O168" i="13" s="1"/>
  <c r="Q172" i="13"/>
  <c r="V172" i="13"/>
  <c r="G174" i="13"/>
  <c r="M174" i="13" s="1"/>
  <c r="I174" i="13"/>
  <c r="K174" i="13"/>
  <c r="O174" i="13"/>
  <c r="Q174" i="13"/>
  <c r="V174" i="13"/>
  <c r="G179" i="13"/>
  <c r="M179" i="13" s="1"/>
  <c r="I179" i="13"/>
  <c r="I168" i="13" s="1"/>
  <c r="K179" i="13"/>
  <c r="O179" i="13"/>
  <c r="Q179" i="13"/>
  <c r="Q168" i="13" s="1"/>
  <c r="V179" i="13"/>
  <c r="G184" i="13"/>
  <c r="I184" i="13"/>
  <c r="K184" i="13"/>
  <c r="M184" i="13"/>
  <c r="O184" i="13"/>
  <c r="Q184" i="13"/>
  <c r="V184" i="13"/>
  <c r="G187" i="13"/>
  <c r="I187" i="13"/>
  <c r="K187" i="13"/>
  <c r="M187" i="13"/>
  <c r="O187" i="13"/>
  <c r="Q187" i="13"/>
  <c r="V187" i="13"/>
  <c r="G190" i="13"/>
  <c r="M190" i="13" s="1"/>
  <c r="I190" i="13"/>
  <c r="K190" i="13"/>
  <c r="O190" i="13"/>
  <c r="Q190" i="13"/>
  <c r="V190" i="13"/>
  <c r="G194" i="13"/>
  <c r="I194" i="13"/>
  <c r="I193" i="13" s="1"/>
  <c r="K194" i="13"/>
  <c r="K193" i="13" s="1"/>
  <c r="M194" i="13"/>
  <c r="M193" i="13" s="1"/>
  <c r="O194" i="13"/>
  <c r="Q194" i="13"/>
  <c r="Q193" i="13" s="1"/>
  <c r="V194" i="13"/>
  <c r="V193" i="13" s="1"/>
  <c r="G197" i="13"/>
  <c r="I197" i="13"/>
  <c r="K197" i="13"/>
  <c r="M197" i="13"/>
  <c r="O197" i="13"/>
  <c r="Q197" i="13"/>
  <c r="V197" i="13"/>
  <c r="G201" i="13"/>
  <c r="G193" i="13" s="1"/>
  <c r="I201" i="13"/>
  <c r="K201" i="13"/>
  <c r="M201" i="13"/>
  <c r="O201" i="13"/>
  <c r="O193" i="13" s="1"/>
  <c r="Q201" i="13"/>
  <c r="V201" i="13"/>
  <c r="G205" i="13"/>
  <c r="O205" i="13"/>
  <c r="G206" i="13"/>
  <c r="I206" i="13"/>
  <c r="I205" i="13" s="1"/>
  <c r="K206" i="13"/>
  <c r="K205" i="13" s="1"/>
  <c r="M206" i="13"/>
  <c r="M205" i="13" s="1"/>
  <c r="O206" i="13"/>
  <c r="Q206" i="13"/>
  <c r="Q205" i="13" s="1"/>
  <c r="V206" i="13"/>
  <c r="V205" i="13" s="1"/>
  <c r="G210" i="13"/>
  <c r="I210" i="13"/>
  <c r="K210" i="13"/>
  <c r="M210" i="13"/>
  <c r="O210" i="13"/>
  <c r="Q210" i="13"/>
  <c r="V210" i="13"/>
  <c r="AE215" i="13"/>
  <c r="AF215" i="13"/>
  <c r="G39" i="12"/>
  <c r="BA30" i="12"/>
  <c r="BA27" i="12"/>
  <c r="BA16" i="12"/>
  <c r="BA13" i="12"/>
  <c r="BA10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O12" i="12"/>
  <c r="O8" i="12" s="1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K8" i="12" s="1"/>
  <c r="O18" i="12"/>
  <c r="Q18" i="12"/>
  <c r="V18" i="12"/>
  <c r="V8" i="12" s="1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6" i="12"/>
  <c r="M26" i="12" s="1"/>
  <c r="M25" i="12" s="1"/>
  <c r="I26" i="12"/>
  <c r="K26" i="12"/>
  <c r="K25" i="12" s="1"/>
  <c r="O26" i="12"/>
  <c r="O25" i="12" s="1"/>
  <c r="Q26" i="12"/>
  <c r="V26" i="12"/>
  <c r="V25" i="12" s="1"/>
  <c r="G29" i="12"/>
  <c r="I29" i="12"/>
  <c r="K29" i="12"/>
  <c r="M29" i="12"/>
  <c r="O29" i="12"/>
  <c r="Q29" i="12"/>
  <c r="V29" i="12"/>
  <c r="G32" i="12"/>
  <c r="M32" i="12" s="1"/>
  <c r="I32" i="12"/>
  <c r="K32" i="12"/>
  <c r="O32" i="12"/>
  <c r="Q32" i="12"/>
  <c r="V32" i="12"/>
  <c r="G35" i="12"/>
  <c r="I35" i="12"/>
  <c r="I25" i="12" s="1"/>
  <c r="K35" i="12"/>
  <c r="M35" i="12"/>
  <c r="O35" i="12"/>
  <c r="Q35" i="12"/>
  <c r="Q25" i="12" s="1"/>
  <c r="V35" i="12"/>
  <c r="AE39" i="12"/>
  <c r="I20" i="1"/>
  <c r="I19" i="1"/>
  <c r="I18" i="1"/>
  <c r="I17" i="1"/>
  <c r="I16" i="1"/>
  <c r="F44" i="1"/>
  <c r="G44" i="1"/>
  <c r="G25" i="1" s="1"/>
  <c r="A25" i="1" s="1"/>
  <c r="A26" i="1" s="1"/>
  <c r="G26" i="1" s="1"/>
  <c r="H43" i="1"/>
  <c r="I43" i="1" s="1"/>
  <c r="H42" i="1"/>
  <c r="I42" i="1" s="1"/>
  <c r="H41" i="1"/>
  <c r="I41" i="1" s="1"/>
  <c r="H40" i="1"/>
  <c r="I40" i="1" s="1"/>
  <c r="H39" i="1"/>
  <c r="H44" i="1" s="1"/>
  <c r="I66" i="1" l="1"/>
  <c r="J52" i="1" s="1"/>
  <c r="G28" i="1"/>
  <c r="G23" i="1"/>
  <c r="M44" i="13"/>
  <c r="M168" i="13"/>
  <c r="M85" i="13"/>
  <c r="M8" i="13"/>
  <c r="G44" i="13"/>
  <c r="G127" i="13"/>
  <c r="G115" i="13"/>
  <c r="G102" i="13"/>
  <c r="G85" i="13"/>
  <c r="M75" i="13"/>
  <c r="M74" i="13" s="1"/>
  <c r="M54" i="13"/>
  <c r="M53" i="13" s="1"/>
  <c r="G8" i="13"/>
  <c r="AF39" i="12"/>
  <c r="G25" i="12"/>
  <c r="M12" i="12"/>
  <c r="M8" i="12" s="1"/>
  <c r="I39" i="1"/>
  <c r="I44" i="1" s="1"/>
  <c r="I21" i="1"/>
  <c r="J28" i="1"/>
  <c r="J26" i="1"/>
  <c r="G38" i="1"/>
  <c r="F38" i="1"/>
  <c r="H32" i="1"/>
  <c r="J23" i="1"/>
  <c r="J24" i="1"/>
  <c r="J25" i="1"/>
  <c r="J27" i="1"/>
  <c r="E24" i="1"/>
  <c r="E26" i="1"/>
  <c r="J58" i="1" l="1"/>
  <c r="J53" i="1"/>
  <c r="J55" i="1"/>
  <c r="J64" i="1"/>
  <c r="J56" i="1"/>
  <c r="J59" i="1"/>
  <c r="J63" i="1"/>
  <c r="J54" i="1"/>
  <c r="J57" i="1"/>
  <c r="J61" i="1"/>
  <c r="J62" i="1"/>
  <c r="J60" i="1"/>
  <c r="J51" i="1"/>
  <c r="J65" i="1"/>
  <c r="A23" i="1"/>
  <c r="A24" i="1" s="1"/>
  <c r="G24" i="1" s="1"/>
  <c r="A27" i="1" s="1"/>
  <c r="A29" i="1" s="1"/>
  <c r="G29" i="1" s="1"/>
  <c r="G27" i="1" s="1"/>
  <c r="J42" i="1"/>
  <c r="J43" i="1"/>
  <c r="J39" i="1"/>
  <c r="J44" i="1" s="1"/>
  <c r="J41" i="1"/>
  <c r="J40" i="1"/>
  <c r="J66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<sst xmlns="http://schemas.openxmlformats.org/spreadsheetml/2006/main" count="919" uniqueCount="360">
  <si>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</si>
  <si>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</si>
  <si>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</si>
  <si>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</si>
  <si>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</si>
  <si>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</si>
  <si>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</si>
  <si>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</si>
  <si>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</si>
  <si>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</si>
  <si>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</si>
  <si>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</si>
  <si>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</si>
  <si>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</si>
  <si>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</si>
  <si>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</si>
  <si>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</si>
  <si>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</si>
  <si>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</si>
  <si>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</si>
  <si>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</si>
  <si>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</si>
  <si>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</si>
  <si>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</si>
  <si>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</si>
  <si>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</si>
  <si>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</si>
  <si>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</si>
  <si>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</si>
  <si>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</si>
  <si>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</si>
  <si>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</si>
  <si>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</si>
  <si>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</si>
  <si>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</si>
  <si>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</si>
  <si>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</si>
  <si>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</si>
  <si>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</si>
  <si>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</si>
  <si>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</si>
  <si>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</si>
  <si>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</si>
  <si>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2018011</t>
  </si>
  <si>
    <t>Statické posouzení krovu stodoly areálu národopisného muzea, Přerov nad Labem</t>
  </si>
  <si>
    <t>Polabské muzeum</t>
  </si>
  <si>
    <t>Palackého 68</t>
  </si>
  <si>
    <t>Poděbrady III</t>
  </si>
  <si>
    <t>29055</t>
  </si>
  <si>
    <t>00069841</t>
  </si>
  <si>
    <t>FAPAL projekční a statická kancelář</t>
  </si>
  <si>
    <t>Dlouhá 131</t>
  </si>
  <si>
    <t>Terezín</t>
  </si>
  <si>
    <t>41155</t>
  </si>
  <si>
    <t>06083927</t>
  </si>
  <si>
    <t>Stavba</t>
  </si>
  <si>
    <t>2</t>
  </si>
  <si>
    <t>Vedlejší a ostatní náklady</t>
  </si>
  <si>
    <t>1</t>
  </si>
  <si>
    <t>Statické posouzení krovu stodoly areálu národopisného muzea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</si>
  <si>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</si>
  <si>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</si>
  <si>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</si>
  <si>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</si>
  <si>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</si>
  <si>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</si>
  <si>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</si>
  <si>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</si>
  <si>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</si>
  <si>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</si>
  <si>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</si>
  <si>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</si>
  <si>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94</t>
  </si>
  <si>
    <t>Lešení a stavební výtahy</t>
  </si>
  <si>
    <t>96</t>
  </si>
  <si>
    <t>Bourání konstrukcí</t>
  </si>
  <si>
    <t>97</t>
  </si>
  <si>
    <t>Přesuny suti a vybouraných hmot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</si>
  <si>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</si>
  <si>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</si>
  <si>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</si>
  <si>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</si>
  <si>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</si>
  <si>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</si>
  <si>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</si>
  <si>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</si>
  <si>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</si>
  <si>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</si>
  <si>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</si>
  <si>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</si>
  <si>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</si>
  <si>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</si>
  <si>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</si>
  <si>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</si>
  <si>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</si>
  <si>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</si>
  <si>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</si>
  <si>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</si>
  <si>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</si>
  <si>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</si>
  <si>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</si>
  <si>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</si>
  <si>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</si>
  <si>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</si>
  <si>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</si>
  <si>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</si>
  <si>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</si>
  <si>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</si>
  <si>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</si>
  <si>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</si>
  <si>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</si>
  <si>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</si>
  <si>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</si>
  <si>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</si>
  <si>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</si>
  <si>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</si>
  <si>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</si>
  <si>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</si>
  <si>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</si>
  <si>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</si>
  <si>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</si>
  <si>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18/ I</t>
  </si>
  <si>
    <t>Indiv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</si>
  <si>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</si>
  <si>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</si>
  <si>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</si>
  <si>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</si>
  <si>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</si>
  <si>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</si>
  <si>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</si>
  <si>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</si>
  <si>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</si>
  <si>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</si>
  <si>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</si>
  <si>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</si>
  <si>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</si>
  <si>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00512401</t>
  </si>
  <si>
    <t>Autorský dozor</t>
  </si>
  <si>
    <t>Vlastní</t>
  </si>
  <si>
    <t>POL99_8</t>
  </si>
  <si>
    <t>00512402</t>
  </si>
  <si>
    <t>Technický dozor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</si>
  <si>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</si>
  <si>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</si>
  <si>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</si>
  <si>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</si>
  <si>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</si>
  <si>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</si>
  <si>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</si>
  <si>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</si>
  <si>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</si>
  <si>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</si>
  <si>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</si>
  <si>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</si>
  <si>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</si>
  <si>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</si>
  <si>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</si>
  <si>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167101151R00</t>
  </si>
  <si>
    <t>Nakládání, skládání, překládání neulehlého výkopku nakládání výkopku_x000D_
 do 100 m3, z horniny 5 až 7</t>
  </si>
  <si>
    <t>m3</t>
  </si>
  <si>
    <t>800-1</t>
  </si>
  <si>
    <t>POL1_</t>
  </si>
  <si>
    <t>199000005R00</t>
  </si>
  <si>
    <t>Poplatky za skládku zeminy 1- 4</t>
  </si>
  <si>
    <t>t</t>
  </si>
  <si>
    <t>hmotnost koeficientem 1,5 : 31,895*1,5</t>
  </si>
  <si>
    <t>VV</t>
  </si>
  <si>
    <t>121100002RA0</t>
  </si>
  <si>
    <t>Sejmutí ornice uložení na deponii, zpětný přesun_x000D_
 rozprostření v tloušťce 200 mm</t>
  </si>
  <si>
    <t>AP-HSV</t>
  </si>
  <si>
    <t>POL2_</t>
  </si>
  <si>
    <t>popř. lesní půdy s naložením, vodorovným přemístěním a složením na hromady nebo se zpětným přemístěním a rozprostřením.</t>
  </si>
  <si>
    <t>SPI</t>
  </si>
  <si>
    <t>Včetně nakládání, vodorovného přemístění do 1 km, uložení na skládku a rozprostření.</t>
  </si>
  <si>
    <t>plocha úpravy : (8*2)+(16,22+15,57)*5*0,1</t>
  </si>
  <si>
    <t>130900010RA0</t>
  </si>
  <si>
    <t>Bourání konstrukcí v hloubených vykopávkách konstrukcí cihelných, odvoz do 1 000 m, uložení na skládku</t>
  </si>
  <si>
    <t>se svislým přemístěním, s naložením na dopravní prostředek, s odvozem a uložením na skládku, bez poplatku za skládku.</t>
  </si>
  <si>
    <t>Včetně svislého přemístění do 6 m, vodorovného přemístění do 1 km a uložení na skládku.</t>
  </si>
  <si>
    <t>bourání podezdívky : (8*2)+(16,22+15,57)*0,55</t>
  </si>
  <si>
    <t>132200012RA0</t>
  </si>
  <si>
    <t>Hloubení rýh nezapažených šířky do 200 cm, v hornině 1 ÷ 4, odvoz do 1 000 m, uložení na skládku</t>
  </si>
  <si>
    <t>Bude proveeden výkop, který odhalí základovou spáru( dle geologického průzkumu do hloubky cca 700 mm)</t>
  </si>
  <si>
    <t>Včetně svislého přemístění do 2,5 m, vodorovného přemístění do 1 km a uložení na mezideponii</t>
  </si>
  <si>
    <t>Viz PD D.1.1.b návrh zesílení základové konstrukce a technické zprávy</t>
  </si>
  <si>
    <t>výkop pro zesílení zákl. kce : (8*2)+(16,22+15,57)*1,25</t>
  </si>
  <si>
    <t>162100010RA0</t>
  </si>
  <si>
    <t>Příplatek za vodorovný přesun za každých dalších 1 000 m vodorvoného přemístění výkopku</t>
  </si>
  <si>
    <t>výkopku přes vymezenou dopravní vzdálenost uvedenou u jednotlivých položek.</t>
  </si>
  <si>
    <t>174100010RAB</t>
  </si>
  <si>
    <t>Zásyp jam, rýh a šachet sypaninou, dovoz ze vzdálenosti 500 m</t>
  </si>
  <si>
    <t>sypaninou s vodorovnou přepravou k místu zásypu, uložením ve vrstvách a zhutněním.</t>
  </si>
  <si>
    <t>180400020RA0</t>
  </si>
  <si>
    <t>Založení trávníku s dodáním osiva parkového, v rovině</t>
  </si>
  <si>
    <t>m2</t>
  </si>
  <si>
    <t>Včetně prvního pokosení, naložení odpadu a odvezení do 20 km, se složením.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</si>
  <si>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</si>
  <si>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</si>
  <si>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</si>
  <si>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plocha úpravy : (8*2)+(16,22+15,57)*5</t>
  </si>
  <si>
    <t>213151121R00</t>
  </si>
  <si>
    <t>Montáž vsakovacích nádrží položení geotextílie</t>
  </si>
  <si>
    <t>827-1</t>
  </si>
  <si>
    <t>Základová spára bude očištěna , na vykopaný terén bude položena geotextílie 500g/m2</t>
  </si>
  <si>
    <t>viz PD D1.1.b návrh zesílení základové konstrukce a technická zpráva</t>
  </si>
  <si>
    <t>plocha montáže s přesahem 15% : (8*2)+(16,22+15,57)*1*1,15</t>
  </si>
  <si>
    <t>69366199R</t>
  </si>
  <si>
    <t>geotextilie PP; funkce separační, ochranná, výztužná, filtrační; plošná hmotnost 500 g/m2; zpevněná oboustranně</t>
  </si>
  <si>
    <t>SPCM</t>
  </si>
  <si>
    <t>POL3_</t>
  </si>
  <si>
    <t>výměra s přesahem 15% : 52,558*1,15</t>
  </si>
  <si>
    <t>564R811111</t>
  </si>
  <si>
    <t>Podklad ze štěrkodrti po zhutnění tloušťky 5 cm, štěrkodrť frakce 16-32 mm</t>
  </si>
  <si>
    <t>Na položenou geotextílii bude štěrková vrstva 50 mm a ta bude zhutněna</t>
  </si>
  <si>
    <t>podkladní vrstva 5 cm : (8*2)+(16,22+15,57)*0,05</t>
  </si>
  <si>
    <t>311230012RA0</t>
  </si>
  <si>
    <t>Zdivo z cihel a tvárnic pálených z cihel pálených plných, P 15, malta vápenocementová</t>
  </si>
  <si>
    <t>včetně montáže a demontáže pomocného lešení, technologické manipulace s materiálem a přesunu hmot.</t>
  </si>
  <si>
    <t>V návaznosti prací bude zdivo pod pozednicí lokálně podezdíváno z cihel plných na nastavovanou výpennou maltu.</t>
  </si>
  <si>
    <t>viz PD D1.1.b půdorys krovu - nový stav a technická zpráva</t>
  </si>
  <si>
    <t>výměra bouraného zdiva : (1+2+2+2,3+1+2+2+1)*0,3*0,5</t>
  </si>
  <si>
    <t>311230014RA0</t>
  </si>
  <si>
    <t>vyklínován přesně nařezanými cihlami a ihelnými pásky a vytmelen cementovou maltou.</t>
  </si>
  <si>
    <t xml:space="preserve"> Následně bude  postupováno v další části podezdívání základu.</t>
  </si>
  <si>
    <t>podezdění základu : (8*2)+(16,22+15,57)*0,55</t>
  </si>
  <si>
    <t>597191121R00</t>
  </si>
  <si>
    <t>Rigol dlážděný tl. do 250 mm z lomového kamene na sucho bez lože s vyplněním spár kamenivem drobným těženým</t>
  </si>
  <si>
    <t>m</t>
  </si>
  <si>
    <t>822-1</t>
  </si>
  <si>
    <t>lomařsky upraveného s vyspárováním cementovou maltou</t>
  </si>
  <si>
    <t>Dešťová voda ze střechy bude svedena dešťovými svody v patě obejktu</t>
  </si>
  <si>
    <t>min 3% od objektu v dílce 5 m a šířce 300 mm.</t>
  </si>
  <si>
    <t>viz PD D.1.1.b návrh odvodnění  a technické zprávě</t>
  </si>
  <si>
    <t>délka dláždění : 5+5</t>
  </si>
  <si>
    <t>622477273R00</t>
  </si>
  <si>
    <t>Oprava vnějších štukových omítek stěn složitost fasády VII., množství opravované plochy 21 až 30 %</t>
  </si>
  <si>
    <t>801-4</t>
  </si>
  <si>
    <t>navlhčení podkladu, cementový postřik, jádrová omítka a štuk na uvedeném procentu plochy fasády</t>
  </si>
  <si>
    <t>plocha oprav 30% : (8*2)+(16,22+15,57)*4*0,3</t>
  </si>
  <si>
    <t>627455141R00</t>
  </si>
  <si>
    <t>Spárování starého zdiva z cihelného zdiva, hloubky do 50 mm, cementovou maltou</t>
  </si>
  <si>
    <t>821-1</t>
  </si>
  <si>
    <t>jakoukoliv cementovou maltou se zatřením spár, s vypláchnutím spár vodou a očištěním povrchu zdiva po vyspárování, s odklizením zbylého materiálu do 20 m, z lomového kamene, kvádrového, cihelného,</t>
  </si>
  <si>
    <t>Se zatřením spár, s vypláchnutím spár vodou a očištěním povrchu zdiva po vyspárování, s odklizením zbylého materiálu do 20 m.</t>
  </si>
  <si>
    <t>odhad spárování 30% : (8*2)+(16,22+15,57)*4,05*0,3</t>
  </si>
  <si>
    <t>621R378149</t>
  </si>
  <si>
    <t>Injektování trhlin širších než 20 mm</t>
  </si>
  <si>
    <t>trubičkami tlakována injektážní směs. Na závěr budou ocelové trubičky odstraněny ,</t>
  </si>
  <si>
    <t xml:space="preserve"> spára zatmelena a omítka očištěna.</t>
  </si>
  <si>
    <t>viz. PD D.1.1.b a technická zpráva</t>
  </si>
  <si>
    <t>délka inejktování  odhad : 125</t>
  </si>
  <si>
    <t>941941111R00</t>
  </si>
  <si>
    <t>Montáž lešení lehkého pracovního řadového s podlahami pronájem lešení za den Pronájem lešení za den</t>
  </si>
  <si>
    <t>800-3</t>
  </si>
  <si>
    <t>včetně kotvení</t>
  </si>
  <si>
    <t>nájem na 3 měsíce : 158,95*3</t>
  </si>
  <si>
    <t>941941841R00</t>
  </si>
  <si>
    <t>Demontáž lešení lehkého řadového s podlahami šířky přes 1 do 1,2 m, výšky do 10 m</t>
  </si>
  <si>
    <t>výměra : (16,22+15,57)*5</t>
  </si>
  <si>
    <t>941944041R00</t>
  </si>
  <si>
    <t>Montáž lešení lehkého pracovního řadového bez podlah šířky od 1,00 do 1,20 m, výšky do 10 m</t>
  </si>
  <si>
    <t>Včetně kotvení lešení.</t>
  </si>
  <si>
    <t>962100013RA0</t>
  </si>
  <si>
    <t>Bourání nadzákladového zdiva z cihel plných</t>
  </si>
  <si>
    <t>nebo vybourání otvorů průřezové plochy přes 4 m2 v základech. Svislá a vodorovná doprava suti, odvoz do 10 km.</t>
  </si>
  <si>
    <t>bude rozebrána poškozená část štítového zdiva a osazena bezpečná provivorní výdřeva . která podepře štít.</t>
  </si>
  <si>
    <t>975100010RAA</t>
  </si>
  <si>
    <t>Podpěrné dřevení při podezdívání základového zdiva tloušťka zdiva 45 cm, výška vyzdívky nad 2 m</t>
  </si>
  <si>
    <t>při výšce vyzdívky do 2 m a tloušťce zdiva dle popisu.</t>
  </si>
  <si>
    <t>998011002R00</t>
  </si>
  <si>
    <t>Přesun hmot pro budovy s nosnou konstrukcí zděnou výšky přes 6 do 12 m</t>
  </si>
  <si>
    <t>801-1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</si>
  <si>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</si>
  <si>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</si>
  <si>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762085140R00</t>
  </si>
  <si>
    <t>Zvláštní výkony hoblování viditelných částí krovu_x000D_
 čtyřstranné</t>
  </si>
  <si>
    <t>800-762</t>
  </si>
  <si>
    <t>762340030RA0</t>
  </si>
  <si>
    <t>Bednění a laťování střechy laťování střech rozteč 22 cm, latě 3x5 cm, včetně dodávky řeziva</t>
  </si>
  <si>
    <t>AP-PSV</t>
  </si>
  <si>
    <t>plocha střechy s přesahem 10% : (5,91*16,22)+(5,91*15,57)</t>
  </si>
  <si>
    <t>762710112RAI</t>
  </si>
  <si>
    <t>Prostorové vázané konstrukce z řeziva plochy 224 cm2, hranoly, pouze montáž, řezivo ve specifikaci, včetně impregnace řeziva</t>
  </si>
  <si>
    <t>hraněného včetně spojovacích a ochranných prostředků.</t>
  </si>
  <si>
    <t>vazný trám s prořezem : (3*2,15)*1,1</t>
  </si>
  <si>
    <t>vzpěra : (8*2,15)+(15*3,5)*1,1</t>
  </si>
  <si>
    <t>762900030RA0</t>
  </si>
  <si>
    <t>Demontáž krovů  , s laťováním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</si>
  <si>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</si>
  <si>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VZ 100/150 vzpěra  -8 ks</t>
  </si>
  <si>
    <t>VT 200/230 vazný trám - 23 ks</t>
  </si>
  <si>
    <t>KL 80/160 kleština - 16 ks</t>
  </si>
  <si>
    <t>Svislé přemístění ze 2. NP, nebo 1. PP, vodorovné vnitrostaveništní přemístění do 30 m, odvoz na skládku do 10 km. Bez poplatku za skládku.</t>
  </si>
  <si>
    <t>poškozené prvky krovu - 15% : 187,8785*0,15</t>
  </si>
  <si>
    <t>762900040RAC</t>
  </si>
  <si>
    <t>Demontáž samostatných prvků krovu laťování</t>
  </si>
  <si>
    <t>60596002R</t>
  </si>
  <si>
    <t>fošna</t>
  </si>
  <si>
    <t>trámy : (0,046*6,549)*1,5</t>
  </si>
  <si>
    <t>vzpěry : (0,015*17,2)*1,5</t>
  </si>
  <si>
    <t>(0,015*52,5)*1,5</t>
  </si>
  <si>
    <t>998762202R00</t>
  </si>
  <si>
    <t>Přesun hmot pro konstrukce tesařské v objektech výšky do 12 m</t>
  </si>
  <si>
    <t>50 m vodorovně</t>
  </si>
  <si>
    <t>764R391215</t>
  </si>
  <si>
    <t>Závětrná lišta z FeZn, barvený  rš 250 mm</t>
  </si>
  <si>
    <t>výměra závětrných lišt : 16,22+15,57</t>
  </si>
  <si>
    <t>764R815815</t>
  </si>
  <si>
    <t>Kotlík žlabový oválný FeZn barvený, 330/100 mm -</t>
  </si>
  <si>
    <t>kus</t>
  </si>
  <si>
    <t>764900035RA0</t>
  </si>
  <si>
    <t>Demontáž podokapních žlabů půlkruhových, z pozinkovaného plechu</t>
  </si>
  <si>
    <t>čtyřhranných nebo půlkruhových, včetně demontáže háků a kotlíků.</t>
  </si>
  <si>
    <t>délka žlabů : 16,22+15,57</t>
  </si>
  <si>
    <t>764900040RA0</t>
  </si>
  <si>
    <t>Demontáž odpadních trub z pozinkovaného plechu</t>
  </si>
  <si>
    <t>včetně kolen a výpustí vody.</t>
  </si>
  <si>
    <t>délka odpadních trub : 4*2</t>
  </si>
  <si>
    <t>764R352015</t>
  </si>
  <si>
    <t>Žlab z FeZn, barvený  podokapní půlkruhový, rš 330 mm</t>
  </si>
  <si>
    <t>výměra žlabu : 16,22+15,57</t>
  </si>
  <si>
    <t>764R454015</t>
  </si>
  <si>
    <t>Odpadní trouby z FeZn, barvený,  kruhové, průměru 100 mm</t>
  </si>
  <si>
    <t>výměra odpadních trub : 4*2</t>
  </si>
  <si>
    <t>998764201R00</t>
  </si>
  <si>
    <t>Přesun hmot pro konstrukce klempířské v objektech výšky do 6 m</t>
  </si>
  <si>
    <t>800-764</t>
  </si>
  <si>
    <t>998765202R00</t>
  </si>
  <si>
    <t>Přesun hmot pro krytiny tvrdé , výšky do 12 m</t>
  </si>
  <si>
    <t>800-765</t>
  </si>
  <si>
    <t>765310010RA0</t>
  </si>
  <si>
    <t xml:space="preserve">Zastřešení pálenou krytinou bobrovkou, 18 x 38 cm, střech jednoduchých,  </t>
  </si>
  <si>
    <t>Zastřešení sedlových a pultových střech šupinové z bobrovek. Pokrytí hřebenů hřebenáči s větracím pásem (1 m hřebenu/10 m2 střechy). Zakončení štítových hran taškami krajovými s ozubem (1 m zakončení/10 m2 střechy). Doplnění taškou skleněnou, průchodovou včetně komínku (1 kus/100 m2 střechy) a větrací mřížkou proti ptákům (1 m/5 m2 střechy. Pokrytí požárních zdí šířky 15 cm bobrovkou (1 m/10 m2 střechy).</t>
  </si>
  <si>
    <t>765900010RA0</t>
  </si>
  <si>
    <t>Demontáž střešních krytin krytiny pálené, bobrovky</t>
  </si>
  <si>
    <t>979990001R00</t>
  </si>
  <si>
    <t>Poplatek za skládku stavební suti</t>
  </si>
  <si>
    <t>801-3</t>
  </si>
  <si>
    <t>cihelná suť : 3,89+87,30</t>
  </si>
  <si>
    <t>střešní krytina : 19,72</t>
  </si>
  <si>
    <t>979990161R00</t>
  </si>
  <si>
    <t>Poplatek za skládku suti - dřevo</t>
  </si>
  <si>
    <t>dem.laťování : 1,64</t>
  </si>
  <si>
    <t>dem. krovu : 1,052</t>
  </si>
  <si>
    <t>JKSO:</t>
  </si>
  <si>
    <t>801.45</t>
  </si>
  <si>
    <t>budovy muzeí</t>
  </si>
  <si>
    <t>JKSO</t>
  </si>
  <si>
    <t xml:space="preserve"> m3</t>
  </si>
  <si>
    <t>svislá nosná konstrukce zděná z cihel,tvárnic, bloků</t>
  </si>
  <si>
    <t>JKSOChar</t>
  </si>
  <si>
    <t>rekonstrukce a modernizace objektu prostá</t>
  </si>
  <si>
    <t>JKSOAkce</t>
  </si>
  <si>
    <t>Po částech ( viz, výkresová dokumentace) bude základ podkopán do hloubky 1,25 m . na úroveň ustálené hladiny podzemni vody.</t>
  </si>
  <si>
    <t>Po zhutněné štěrkového lože bude základový pás dozděn z cihel plných pálených pevnosti P10</t>
  </si>
  <si>
    <t>na cemenntovou maltu P5. Styk mezi dozdívanou částí základu a stávajícím základem bude</t>
  </si>
  <si>
    <t xml:space="preserve"> ( severního štítu) a dále  odvedena nově vytvořeným dlážděným rigolem</t>
  </si>
  <si>
    <t>od objektu smerem k ceste. Rigol bude dlážděný z kamen - čediče, který</t>
  </si>
  <si>
    <t>bude uložen v pískovém podsypu tl. 100 mm. Rigolu bude ve spádu</t>
  </si>
  <si>
    <t>Ve vzdálenosti 250 mm budou do spár vkládány trubičky. Po zatvrdnutí spárování bude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</si>
</sst>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40" xfId="0" applyNumberFormat="1" applyFont="1" applyBorder="1" applyAlignment="1">
      <alignment horizontal="left" vertical="top" wrapText="1"/>
    </xf>
    <xf numFmtId="4" fontId="16" fillId="0" borderId="40" xfId="0" applyNumberFormat="1" applyFont="1" applyBorder="1" applyAlignment="1">
      <alignment horizontal="center" vertical="top" shrinkToFit="1"/>
    </xf>
    <xf numFmtId="4" fontId="19" fillId="0" borderId="0" xfId="0" quotePrefix="1" applyNumberFormat="1" applyFont="1" applyBorder="1" applyAlignment="1">
      <alignment horizontal="left" vertical="top" wrapText="1"/>
    </xf>
    <xf numFmtId="4" fontId="19" fillId="0" borderId="0" xfId="0" applyNumberFormat="1" applyFont="1" applyBorder="1" applyAlignment="1">
      <alignment horizontal="center"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8" fillId="3" borderId="18" xfId="0" applyNumberFormat="1" applyFont="1" applyFill="1" applyBorder="1" applyAlignment="1">
      <alignment horizontal="left" vertical="top" wrapText="1"/>
    </xf>
    <xf numFmtId="4" fontId="8" fillId="3" borderId="18" xfId="0" applyNumberFormat="1" applyFont="1" applyFill="1" applyBorder="1" applyAlignment="1">
      <alignment horizontal="center" vertical="top" shrinkToFit="1"/>
    </xf>
    <xf numFmtId="4" fontId="16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horizontal="center" vertical="top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" fontId="17" fillId="0" borderId="18" xfId="0" applyNumberFormat="1" applyFont="1" applyBorder="1" applyAlignment="1">
      <alignment horizontal="left" vertical="top" wrapText="1"/>
    </xf>
    <xf numFmtId="4" fontId="17" fillId="0" borderId="18" xfId="0" applyNumberFormat="1" applyFont="1" applyBorder="1" applyAlignment="1">
      <alignment vertical="top" wrapText="1"/>
    </xf>
    <xf numFmtId="4" fontId="16" fillId="4" borderId="0" xfId="0" applyNumberFormat="1" applyFont="1" applyFill="1" applyBorder="1" applyAlignment="1" applyProtection="1">
      <alignment horizontal="left" vertical="top" wrapText="1"/>
      <protection locked="0"/>
    </xf>
    <xf numFmtId="4" fontId="16" fillId="4" borderId="0" xfId="0" applyNumberFormat="1" applyFont="1" applyFill="1" applyBorder="1" applyAlignment="1" applyProtection="1">
      <alignment vertical="top"/>
      <protection locked="0"/>
    </xf>
    <xf numFmtId="4" fontId="16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wrapText="1"/>
    </xf>
    <xf numFmtId="4" fontId="16" fillId="0" borderId="18" xfId="0" applyNumberFormat="1" applyFont="1" applyBorder="1" applyAlignment="1">
      <alignment horizontal="left" vertical="top" wrapText="1"/>
    </xf>
    <xf numFmtId="4" fontId="16" fillId="0" borderId="18" xfId="0" applyNumberFormat="1" applyFont="1" applyBorder="1" applyAlignment="1">
      <alignment vertical="top" wrapText="1"/>
    </xf>
    <xf numFmtId="4" fontId="17" fillId="0" borderId="0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vertical="top" wrapText="1"/>
    </xf>
    <xf numFmtId="4" fontId="16" fillId="4" borderId="18" xfId="0" applyNumberFormat="1" applyFont="1" applyFill="1" applyBorder="1" applyAlignment="1" applyProtection="1">
      <alignment horizontal="left" vertical="top" wrapText="1"/>
      <protection locked="0"/>
    </xf>
    <xf numFmtId="4" fontId="16" fillId="4" borderId="18" xfId="0" applyNumberFormat="1" applyFont="1" applyFill="1" applyBorder="1" applyAlignment="1" applyProtection="1">
      <alignment vertical="top"/>
      <protection locked="0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ccv7Il/kYzygAqp23Icf7AwqO33wkqC4iVR2MdhkG0vmzytbqPQ6Ri8PvoyLsmasdhmk8WQCyLtxvG/R49dd1Q==" saltValue="G+32DKuDMyibjcElOZ1WF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C54" sqref="C54:E5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18" t="s">
        <v>41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3"/>
      <c r="B2" s="75" t="s">
        <v>22</v>
      </c>
      <c r="C2" s="76"/>
      <c r="D2" s="77" t="s">
        <v>43</v>
      </c>
      <c r="E2" s="224" t="s">
        <v>44</v>
      </c>
      <c r="F2" s="225"/>
      <c r="G2" s="225"/>
      <c r="H2" s="225"/>
      <c r="I2" s="225"/>
      <c r="J2" s="226"/>
      <c r="O2" s="2"/>
    </row>
    <row r="3" spans="1:15" ht="27" hidden="1" customHeight="1" x14ac:dyDescent="0.2">
      <c r="A3" s="3"/>
      <c r="B3" s="78"/>
      <c r="C3" s="76"/>
      <c r="D3" s="79"/>
      <c r="E3" s="227"/>
      <c r="F3" s="228"/>
      <c r="G3" s="228"/>
      <c r="H3" s="228"/>
      <c r="I3" s="228"/>
      <c r="J3" s="229"/>
    </row>
    <row r="4" spans="1:15" ht="23.25" customHeight="1" x14ac:dyDescent="0.2">
      <c r="A4" s="3"/>
      <c r="B4" s="80"/>
      <c r="C4" s="81"/>
      <c r="D4" s="82"/>
      <c r="E4" s="216"/>
      <c r="F4" s="216"/>
      <c r="G4" s="216"/>
      <c r="H4" s="216"/>
      <c r="I4" s="216"/>
      <c r="J4" s="217"/>
    </row>
    <row r="5" spans="1:15" ht="24" customHeight="1" x14ac:dyDescent="0.2">
      <c r="A5" s="3"/>
      <c r="B5" s="43" t="s">
        <v>42</v>
      </c>
      <c r="C5" s="4"/>
      <c r="D5" s="83" t="s">
        <v>45</v>
      </c>
      <c r="E5" s="25"/>
      <c r="F5" s="25"/>
      <c r="G5" s="25"/>
      <c r="H5" s="26" t="s">
        <v>40</v>
      </c>
      <c r="I5" s="83" t="s">
        <v>49</v>
      </c>
      <c r="J5" s="10"/>
    </row>
    <row r="6" spans="1:15" ht="15.75" customHeight="1" x14ac:dyDescent="0.2">
      <c r="A6" s="3"/>
      <c r="B6" s="38"/>
      <c r="C6" s="25"/>
      <c r="D6" s="83" t="s">
        <v>46</v>
      </c>
      <c r="E6" s="25"/>
      <c r="F6" s="25"/>
      <c r="G6" s="25"/>
      <c r="H6" s="26" t="s">
        <v>34</v>
      </c>
      <c r="I6" s="31"/>
      <c r="J6" s="10"/>
    </row>
    <row r="7" spans="1:15" ht="15.75" customHeight="1" x14ac:dyDescent="0.2">
      <c r="A7" s="3"/>
      <c r="B7" s="39"/>
      <c r="C7" s="85" t="s">
        <v>48</v>
      </c>
      <c r="D7" s="84" t="s">
        <v>47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86" t="s">
        <v>50</v>
      </c>
      <c r="E8" s="4"/>
      <c r="F8" s="4"/>
      <c r="G8" s="42"/>
      <c r="H8" s="26" t="s">
        <v>40</v>
      </c>
      <c r="I8" s="83" t="s">
        <v>54</v>
      </c>
      <c r="J8" s="10"/>
    </row>
    <row r="9" spans="1:15" ht="15.75" hidden="1" customHeight="1" x14ac:dyDescent="0.2">
      <c r="A9" s="3"/>
      <c r="B9" s="3"/>
      <c r="C9" s="4"/>
      <c r="D9" s="86" t="s">
        <v>51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5" t="s">
        <v>53</v>
      </c>
      <c r="D10" s="87" t="s">
        <v>52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31"/>
      <c r="E11" s="231"/>
      <c r="F11" s="231"/>
      <c r="G11" s="231"/>
      <c r="H11" s="26" t="s">
        <v>40</v>
      </c>
      <c r="I11" s="89"/>
      <c r="J11" s="10"/>
    </row>
    <row r="12" spans="1:15" ht="15.75" customHeight="1" x14ac:dyDescent="0.2">
      <c r="A12" s="3"/>
      <c r="B12" s="38"/>
      <c r="C12" s="25"/>
      <c r="D12" s="214"/>
      <c r="E12" s="214"/>
      <c r="F12" s="214"/>
      <c r="G12" s="214"/>
      <c r="H12" s="26" t="s">
        <v>34</v>
      </c>
      <c r="I12" s="89"/>
      <c r="J12" s="10"/>
    </row>
    <row r="13" spans="1:15" ht="15.75" customHeight="1" x14ac:dyDescent="0.2">
      <c r="A13" s="3"/>
      <c r="B13" s="39"/>
      <c r="C13" s="88"/>
      <c r="D13" s="215"/>
      <c r="E13" s="215"/>
      <c r="F13" s="215"/>
      <c r="G13" s="215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30"/>
      <c r="F15" s="230"/>
      <c r="G15" s="232"/>
      <c r="H15" s="232"/>
      <c r="I15" s="232" t="s">
        <v>29</v>
      </c>
      <c r="J15" s="233"/>
    </row>
    <row r="16" spans="1:15" ht="23.25" customHeight="1" x14ac:dyDescent="0.2">
      <c r="A16" s="141" t="s">
        <v>24</v>
      </c>
      <c r="B16" s="53" t="s">
        <v>24</v>
      </c>
      <c r="C16" s="54"/>
      <c r="D16" s="55"/>
      <c r="E16" s="207"/>
      <c r="F16" s="208"/>
      <c r="G16" s="207"/>
      <c r="H16" s="208"/>
      <c r="I16" s="207">
        <f>SUMIF(F51:F65,A16,I51:I65)+SUMIF(F51:F65,"PSU",I51:I65)</f>
        <v>0</v>
      </c>
      <c r="J16" s="209"/>
    </row>
    <row r="17" spans="1:10" ht="23.25" customHeight="1" x14ac:dyDescent="0.2">
      <c r="A17" s="141" t="s">
        <v>25</v>
      </c>
      <c r="B17" s="53" t="s">
        <v>25</v>
      </c>
      <c r="C17" s="54"/>
      <c r="D17" s="55"/>
      <c r="E17" s="207"/>
      <c r="F17" s="208"/>
      <c r="G17" s="207"/>
      <c r="H17" s="208"/>
      <c r="I17" s="207">
        <f>SUMIF(F51:F65,A17,I51:I65)</f>
        <v>0</v>
      </c>
      <c r="J17" s="209"/>
    </row>
    <row r="18" spans="1:10" ht="23.25" customHeight="1" x14ac:dyDescent="0.2">
      <c r="A18" s="141" t="s">
        <v>26</v>
      </c>
      <c r="B18" s="53" t="s">
        <v>26</v>
      </c>
      <c r="C18" s="54"/>
      <c r="D18" s="55"/>
      <c r="E18" s="207"/>
      <c r="F18" s="208"/>
      <c r="G18" s="207"/>
      <c r="H18" s="208"/>
      <c r="I18" s="207">
        <f>SUMIF(F51:F65,A18,I51:I65)</f>
        <v>0</v>
      </c>
      <c r="J18" s="209"/>
    </row>
    <row r="19" spans="1:10" ht="23.25" customHeight="1" x14ac:dyDescent="0.2">
      <c r="A19" s="141" t="s">
        <v>88</v>
      </c>
      <c r="B19" s="53" t="s">
        <v>27</v>
      </c>
      <c r="C19" s="54"/>
      <c r="D19" s="55"/>
      <c r="E19" s="207"/>
      <c r="F19" s="208"/>
      <c r="G19" s="207"/>
      <c r="H19" s="208"/>
      <c r="I19" s="207">
        <f>SUMIF(F51:F65,A19,I51:I65)</f>
        <v>0</v>
      </c>
      <c r="J19" s="209"/>
    </row>
    <row r="20" spans="1:10" ht="23.25" customHeight="1" x14ac:dyDescent="0.2">
      <c r="A20" s="141" t="s">
        <v>89</v>
      </c>
      <c r="B20" s="53" t="s">
        <v>28</v>
      </c>
      <c r="C20" s="54"/>
      <c r="D20" s="55"/>
      <c r="E20" s="207"/>
      <c r="F20" s="208"/>
      <c r="G20" s="207"/>
      <c r="H20" s="208"/>
      <c r="I20" s="207">
        <f>SUMIF(F51:F65,A20,I51:I65)</f>
        <v>0</v>
      </c>
      <c r="J20" s="209"/>
    </row>
    <row r="21" spans="1:10" ht="23.25" customHeight="1" x14ac:dyDescent="0.2">
      <c r="A21" s="3"/>
      <c r="B21" s="70" t="s">
        <v>29</v>
      </c>
      <c r="C21" s="71"/>
      <c r="D21" s="72"/>
      <c r="E21" s="210"/>
      <c r="F21" s="234"/>
      <c r="G21" s="210"/>
      <c r="H21" s="234"/>
      <c r="I21" s="210">
        <f>SUM(I16:J20)</f>
        <v>0</v>
      </c>
      <c r="J21" s="211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05">
        <f>ZakladDPHSniVypocet</f>
        <v>0</v>
      </c>
      <c r="H23" s="206"/>
      <c r="I23" s="206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03">
        <f>IF(A24&gt;50, ROUNDUP(A23, 0), ROUNDDOWN(A23, 0))</f>
        <v>0</v>
      </c>
      <c r="H24" s="204"/>
      <c r="I24" s="204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05">
        <f>ZakladDPHZaklVypocet</f>
        <v>0</v>
      </c>
      <c r="H25" s="206"/>
      <c r="I25" s="206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21">
        <f>IF(A26&gt;50, ROUNDUP(A25, 0), ROUNDDOWN(A25, 0))</f>
        <v>0</v>
      </c>
      <c r="H26" s="222"/>
      <c r="I26" s="222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23">
        <f>CenaCelkem-(ZakladDPHSni+DPHSni+ZakladDPHZakl+DPHZakl)</f>
        <v>0</v>
      </c>
      <c r="H27" s="223"/>
      <c r="I27" s="223"/>
      <c r="J27" s="59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13">
        <f>ZakladDPHSniVypocet+ZakladDPHZaklVypocet</f>
        <v>0</v>
      </c>
      <c r="H28" s="213"/>
      <c r="I28" s="213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12">
        <f>IF(A29&gt;50, ROUNDUP(A27, 0), ROUNDDOWN(A27, 0))</f>
        <v>0</v>
      </c>
      <c r="H29" s="212"/>
      <c r="I29" s="212"/>
      <c r="J29" s="124" t="s">
        <v>61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43606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02" t="s">
        <v>2</v>
      </c>
      <c r="E35" s="202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55</v>
      </c>
      <c r="C39" s="198"/>
      <c r="D39" s="199"/>
      <c r="E39" s="199"/>
      <c r="F39" s="105">
        <f>'2 1 Naklady'!AE39+'1 1 Stavební část'!AE215</f>
        <v>0</v>
      </c>
      <c r="G39" s="106">
        <f>'2 1 Naklady'!AF39+'1 1 Stavební část'!AF215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customHeight="1" x14ac:dyDescent="0.2">
      <c r="A40" s="94">
        <v>2</v>
      </c>
      <c r="B40" s="109" t="s">
        <v>56</v>
      </c>
      <c r="C40" s="200" t="s">
        <v>57</v>
      </c>
      <c r="D40" s="201"/>
      <c r="E40" s="201"/>
      <c r="F40" s="110">
        <f>'2 1 Naklady'!AE39</f>
        <v>0</v>
      </c>
      <c r="G40" s="111">
        <f>'2 1 Naklady'!AF39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customHeight="1" x14ac:dyDescent="0.2">
      <c r="A41" s="94">
        <v>3</v>
      </c>
      <c r="B41" s="113" t="s">
        <v>58</v>
      </c>
      <c r="C41" s="198" t="s">
        <v>57</v>
      </c>
      <c r="D41" s="199"/>
      <c r="E41" s="199"/>
      <c r="F41" s="114">
        <f>'2 1 Naklady'!AE39</f>
        <v>0</v>
      </c>
      <c r="G41" s="107">
        <f>'2 1 Naklady'!AF39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31.9" customHeight="1" x14ac:dyDescent="0.2">
      <c r="A42" s="94">
        <v>2</v>
      </c>
      <c r="B42" s="109" t="s">
        <v>58</v>
      </c>
      <c r="C42" s="201" t="s">
        <v>59</v>
      </c>
      <c r="D42" s="201"/>
      <c r="E42" s="201"/>
      <c r="F42" s="110">
        <f>'1 1 Stavební část'!AE215</f>
        <v>0</v>
      </c>
      <c r="G42" s="111">
        <f>'1 1 Stavební část'!AF215</f>
        <v>0</v>
      </c>
      <c r="H42" s="111">
        <f>(F42*SazbaDPH1/100)+(G42*SazbaDPH2/100)</f>
        <v>0</v>
      </c>
      <c r="I42" s="111">
        <f>F42+G42+H42</f>
        <v>0</v>
      </c>
      <c r="J42" s="112" t="str">
        <f>IF(CenaCelkemVypocet=0,"",I42/CenaCelkemVypocet*100)</f>
        <v/>
      </c>
    </row>
    <row r="43" spans="1:10" ht="31.15" customHeight="1" x14ac:dyDescent="0.2">
      <c r="A43" s="94">
        <v>3</v>
      </c>
      <c r="B43" s="113" t="s">
        <v>58</v>
      </c>
      <c r="C43" s="199" t="s">
        <v>59</v>
      </c>
      <c r="D43" s="199"/>
      <c r="E43" s="199"/>
      <c r="F43" s="114">
        <f>'1 1 Stavební část'!AE215</f>
        <v>0</v>
      </c>
      <c r="G43" s="107">
        <f>'1 1 Stavební část'!AF215</f>
        <v>0</v>
      </c>
      <c r="H43" s="107">
        <f>(F43*SazbaDPH1/100)+(G43*SazbaDPH2/100)</f>
        <v>0</v>
      </c>
      <c r="I43" s="107">
        <f>F43+G43+H43</f>
        <v>0</v>
      </c>
      <c r="J43" s="108" t="str">
        <f>IF(CenaCelkemVypocet=0,"",I43/CenaCelkemVypocet*100)</f>
        <v/>
      </c>
    </row>
    <row r="44" spans="1:10" ht="25.5" customHeight="1" x14ac:dyDescent="0.2">
      <c r="A44" s="94"/>
      <c r="B44" s="195" t="s">
        <v>60</v>
      </c>
      <c r="C44" s="196"/>
      <c r="D44" s="196"/>
      <c r="E44" s="197"/>
      <c r="F44" s="115">
        <f>SUMIF(A39:A43,"=1",F39:F43)</f>
        <v>0</v>
      </c>
      <c r="G44" s="116">
        <f>SUMIF(A39:A43,"=1",G39:G43)</f>
        <v>0</v>
      </c>
      <c r="H44" s="116">
        <f>SUMIF(A39:A43,"=1",H39:H43)</f>
        <v>0</v>
      </c>
      <c r="I44" s="116">
        <f>SUMIF(A39:A43,"=1",I39:I43)</f>
        <v>0</v>
      </c>
      <c r="J44" s="117">
        <f>SUMIF(A39:A43,"=1",J39:J43)</f>
        <v>0</v>
      </c>
    </row>
    <row r="48" spans="1:10" ht="15.75" x14ac:dyDescent="0.25">
      <c r="B48" s="125" t="s">
        <v>62</v>
      </c>
    </row>
    <row r="50" spans="1:10" ht="25.5" customHeight="1" x14ac:dyDescent="0.2">
      <c r="A50" s="126"/>
      <c r="B50" s="129" t="s">
        <v>17</v>
      </c>
      <c r="C50" s="129" t="s">
        <v>5</v>
      </c>
      <c r="D50" s="130"/>
      <c r="E50" s="130"/>
      <c r="F50" s="131" t="s">
        <v>63</v>
      </c>
      <c r="G50" s="131"/>
      <c r="H50" s="131"/>
      <c r="I50" s="131" t="s">
        <v>29</v>
      </c>
      <c r="J50" s="131" t="s">
        <v>0</v>
      </c>
    </row>
    <row r="51" spans="1:10" ht="25.5" customHeight="1" x14ac:dyDescent="0.2">
      <c r="A51" s="127"/>
      <c r="B51" s="132" t="s">
        <v>58</v>
      </c>
      <c r="C51" s="193" t="s">
        <v>64</v>
      </c>
      <c r="D51" s="194"/>
      <c r="E51" s="194"/>
      <c r="F51" s="137" t="s">
        <v>24</v>
      </c>
      <c r="G51" s="138"/>
      <c r="H51" s="138"/>
      <c r="I51" s="138">
        <f>'1 1 Stavební část'!G8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56</v>
      </c>
      <c r="C52" s="193" t="s">
        <v>65</v>
      </c>
      <c r="D52" s="194"/>
      <c r="E52" s="194"/>
      <c r="F52" s="137" t="s">
        <v>24</v>
      </c>
      <c r="G52" s="138"/>
      <c r="H52" s="138"/>
      <c r="I52" s="138">
        <f>'1 1 Stavební část'!G44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66</v>
      </c>
      <c r="C53" s="193" t="s">
        <v>67</v>
      </c>
      <c r="D53" s="194"/>
      <c r="E53" s="194"/>
      <c r="F53" s="137" t="s">
        <v>24</v>
      </c>
      <c r="G53" s="138"/>
      <c r="H53" s="138"/>
      <c r="I53" s="138">
        <f>'1 1 Stavební část'!G53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68</v>
      </c>
      <c r="C54" s="193" t="s">
        <v>69</v>
      </c>
      <c r="D54" s="194"/>
      <c r="E54" s="194"/>
      <c r="F54" s="137" t="s">
        <v>24</v>
      </c>
      <c r="G54" s="138"/>
      <c r="H54" s="138"/>
      <c r="I54" s="138">
        <f>'1 1 Stavební část'!G74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70</v>
      </c>
      <c r="C55" s="193" t="s">
        <v>71</v>
      </c>
      <c r="D55" s="194"/>
      <c r="E55" s="194"/>
      <c r="F55" s="137" t="s">
        <v>24</v>
      </c>
      <c r="G55" s="138"/>
      <c r="H55" s="138"/>
      <c r="I55" s="138">
        <f>'1 1 Stavební část'!G85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72</v>
      </c>
      <c r="C56" s="193" t="s">
        <v>73</v>
      </c>
      <c r="D56" s="194"/>
      <c r="E56" s="194"/>
      <c r="F56" s="137" t="s">
        <v>24</v>
      </c>
      <c r="G56" s="138"/>
      <c r="H56" s="138"/>
      <c r="I56" s="138">
        <f>'1 1 Stavební část'!G102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74</v>
      </c>
      <c r="C57" s="193" t="s">
        <v>75</v>
      </c>
      <c r="D57" s="194"/>
      <c r="E57" s="194"/>
      <c r="F57" s="137" t="s">
        <v>24</v>
      </c>
      <c r="G57" s="138"/>
      <c r="H57" s="138"/>
      <c r="I57" s="138">
        <f>'1 1 Stavební část'!G115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76</v>
      </c>
      <c r="C58" s="193" t="s">
        <v>77</v>
      </c>
      <c r="D58" s="194"/>
      <c r="E58" s="194"/>
      <c r="F58" s="137" t="s">
        <v>24</v>
      </c>
      <c r="G58" s="138"/>
      <c r="H58" s="138"/>
      <c r="I58" s="138">
        <f>'1 1 Stavební část'!G122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78</v>
      </c>
      <c r="C59" s="193" t="s">
        <v>79</v>
      </c>
      <c r="D59" s="194"/>
      <c r="E59" s="194"/>
      <c r="F59" s="137" t="s">
        <v>24</v>
      </c>
      <c r="G59" s="138"/>
      <c r="H59" s="138"/>
      <c r="I59" s="138">
        <f>'1 1 Stavební část'!G127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80</v>
      </c>
      <c r="C60" s="193" t="s">
        <v>81</v>
      </c>
      <c r="D60" s="194"/>
      <c r="E60" s="194"/>
      <c r="F60" s="137" t="s">
        <v>25</v>
      </c>
      <c r="G60" s="138"/>
      <c r="H60" s="138"/>
      <c r="I60" s="138">
        <f>'1 1 Stavební část'!G131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82</v>
      </c>
      <c r="C61" s="193" t="s">
        <v>83</v>
      </c>
      <c r="D61" s="194"/>
      <c r="E61" s="194"/>
      <c r="F61" s="137" t="s">
        <v>25</v>
      </c>
      <c r="G61" s="138"/>
      <c r="H61" s="138"/>
      <c r="I61" s="138">
        <f>'1 1 Stavební část'!G168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84</v>
      </c>
      <c r="C62" s="193" t="s">
        <v>85</v>
      </c>
      <c r="D62" s="194"/>
      <c r="E62" s="194"/>
      <c r="F62" s="137" t="s">
        <v>25</v>
      </c>
      <c r="G62" s="138"/>
      <c r="H62" s="138"/>
      <c r="I62" s="138">
        <f>'1 1 Stavební část'!G193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86</v>
      </c>
      <c r="C63" s="193" t="s">
        <v>77</v>
      </c>
      <c r="D63" s="194"/>
      <c r="E63" s="194"/>
      <c r="F63" s="137" t="s">
        <v>87</v>
      </c>
      <c r="G63" s="138"/>
      <c r="H63" s="138"/>
      <c r="I63" s="138">
        <f>'1 1 Stavební část'!G205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88</v>
      </c>
      <c r="C64" s="193" t="s">
        <v>27</v>
      </c>
      <c r="D64" s="194"/>
      <c r="E64" s="194"/>
      <c r="F64" s="137" t="s">
        <v>88</v>
      </c>
      <c r="G64" s="138"/>
      <c r="H64" s="138"/>
      <c r="I64" s="138">
        <f>'2 1 Naklady'!G8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3" t="s">
        <v>28</v>
      </c>
      <c r="D65" s="194"/>
      <c r="E65" s="194"/>
      <c r="F65" s="137" t="s">
        <v>89</v>
      </c>
      <c r="G65" s="138"/>
      <c r="H65" s="138"/>
      <c r="I65" s="138">
        <f>'2 1 Naklady'!G25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SUM(I51:I65)</f>
        <v>0</v>
      </c>
      <c r="J66" s="136">
        <f>SUM(J51:J65)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sheetProtection algorithmName="SHA-512" hashValue="muE6n0JknWrHBx/p0/JUdGNOMgVwhVAYKSebAdq8O9lYtiju3jCz3wCGFHhqaHCPl8/8TeeuoSRqi4WJMkwmjw==" saltValue="SqlPiLPqiG6cK3Frefbm/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4" t="s">
        <v>7</v>
      </c>
      <c r="B2" s="73"/>
      <c r="C2" s="237"/>
      <c r="D2" s="237"/>
      <c r="E2" s="237"/>
      <c r="F2" s="237"/>
      <c r="G2" s="238"/>
    </row>
    <row r="3" spans="1:7" ht="24.95" customHeight="1" x14ac:dyDescent="0.2">
      <c r="A3" s="74" t="s">
        <v>8</v>
      </c>
      <c r="B3" s="73"/>
      <c r="C3" s="237"/>
      <c r="D3" s="237"/>
      <c r="E3" s="237"/>
      <c r="F3" s="237"/>
      <c r="G3" s="238"/>
    </row>
    <row r="4" spans="1:7" ht="24.95" customHeight="1" x14ac:dyDescent="0.2">
      <c r="A4" s="74" t="s">
        <v>9</v>
      </c>
      <c r="B4" s="73"/>
      <c r="C4" s="237"/>
      <c r="D4" s="237"/>
      <c r="E4" s="237"/>
      <c r="F4" s="237"/>
      <c r="G4" s="238"/>
    </row>
    <row r="5" spans="1:7" x14ac:dyDescent="0.2">
      <c r="B5" s="6"/>
      <c r="C5" s="7"/>
      <c r="D5" s="8"/>
    </row>
  </sheetData>
  <sheetProtection algorithmName="SHA-512" hashValue="p6eZXOaR9yAmyoDvBGAo2vPZ4Y7XnVuLxaJR1VJdTCXG/kSagn2fHjCAiHETZYrZzG2gbCfT0pTLs79U1q7RXQ==" saltValue="JOkkcQjOsMM+lIQXLB4Da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50.7109375" style="90" customWidth="1"/>
    <col min="4" max="4" width="4.85546875" customWidth="1"/>
    <col min="5" max="5" width="8" customWidth="1"/>
    <col min="6" max="6" width="9.85546875" customWidth="1"/>
    <col min="7" max="7" width="12.140625" customWidth="1"/>
    <col min="8" max="11" width="0" hidden="1" customWidth="1"/>
    <col min="12" max="12" width="5.140625" customWidth="1"/>
    <col min="14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5" t="s">
        <v>90</v>
      </c>
      <c r="B1" s="245"/>
      <c r="C1" s="245"/>
      <c r="D1" s="245"/>
      <c r="E1" s="245"/>
      <c r="F1" s="245"/>
      <c r="G1" s="245"/>
      <c r="AG1" t="s">
        <v>91</v>
      </c>
    </row>
    <row r="2" spans="1:60" ht="25.15" customHeight="1" x14ac:dyDescent="0.2">
      <c r="A2" s="143" t="s">
        <v>7</v>
      </c>
      <c r="B2" s="73" t="s">
        <v>43</v>
      </c>
      <c r="C2" s="246" t="s">
        <v>44</v>
      </c>
      <c r="D2" s="247"/>
      <c r="E2" s="247"/>
      <c r="F2" s="247"/>
      <c r="G2" s="248"/>
      <c r="AG2" t="s">
        <v>92</v>
      </c>
    </row>
    <row r="3" spans="1:60" ht="25.15" customHeight="1" x14ac:dyDescent="0.2">
      <c r="A3" s="143" t="s">
        <v>8</v>
      </c>
      <c r="B3" s="73" t="s">
        <v>56</v>
      </c>
      <c r="C3" s="246" t="s">
        <v>57</v>
      </c>
      <c r="D3" s="247"/>
      <c r="E3" s="247"/>
      <c r="F3" s="247"/>
      <c r="G3" s="248"/>
      <c r="AC3" s="90" t="s">
        <v>93</v>
      </c>
      <c r="AG3" t="s">
        <v>94</v>
      </c>
    </row>
    <row r="4" spans="1:60" ht="25.15" customHeight="1" x14ac:dyDescent="0.2">
      <c r="A4" s="144" t="s">
        <v>9</v>
      </c>
      <c r="B4" s="145" t="s">
        <v>58</v>
      </c>
      <c r="C4" s="249" t="s">
        <v>57</v>
      </c>
      <c r="D4" s="250"/>
      <c r="E4" s="250"/>
      <c r="F4" s="250"/>
      <c r="G4" s="251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29</v>
      </c>
      <c r="H6" s="150" t="s">
        <v>30</v>
      </c>
      <c r="I6" s="150" t="s">
        <v>102</v>
      </c>
      <c r="J6" s="150" t="s">
        <v>31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3" t="s">
        <v>116</v>
      </c>
      <c r="B8" s="164" t="s">
        <v>88</v>
      </c>
      <c r="C8" s="178" t="s">
        <v>27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7"/>
      <c r="O8" s="167">
        <f>SUM(O9:O24)</f>
        <v>0</v>
      </c>
      <c r="P8" s="167"/>
      <c r="Q8" s="167">
        <f>SUM(Q9:Q24)</f>
        <v>0</v>
      </c>
      <c r="R8" s="167"/>
      <c r="S8" s="167"/>
      <c r="T8" s="168"/>
      <c r="U8" s="162"/>
      <c r="V8" s="162">
        <f>SUM(V9:V24)</f>
        <v>0</v>
      </c>
      <c r="W8" s="162"/>
      <c r="AG8" t="s">
        <v>117</v>
      </c>
    </row>
    <row r="9" spans="1:60" outlineLevel="1" x14ac:dyDescent="0.2">
      <c r="A9" s="169">
        <v>1</v>
      </c>
      <c r="B9" s="170" t="s">
        <v>118</v>
      </c>
      <c r="C9" s="179" t="s">
        <v>119</v>
      </c>
      <c r="D9" s="171" t="s">
        <v>120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121</v>
      </c>
      <c r="T9" s="175" t="s">
        <v>122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39" t="s">
        <v>124</v>
      </c>
      <c r="D10" s="240"/>
      <c r="E10" s="240"/>
      <c r="F10" s="240"/>
      <c r="G10" s="24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6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41"/>
      <c r="D11" s="242"/>
      <c r="E11" s="242"/>
      <c r="F11" s="242"/>
      <c r="G11" s="242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69">
        <v>2</v>
      </c>
      <c r="B12" s="170" t="s">
        <v>127</v>
      </c>
      <c r="C12" s="179" t="s">
        <v>128</v>
      </c>
      <c r="D12" s="171" t="s">
        <v>120</v>
      </c>
      <c r="E12" s="172">
        <v>1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4"/>
      <c r="S12" s="174" t="s">
        <v>121</v>
      </c>
      <c r="T12" s="175" t="s">
        <v>122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 x14ac:dyDescent="0.2">
      <c r="A13" s="158"/>
      <c r="B13" s="159"/>
      <c r="C13" s="239" t="s">
        <v>129</v>
      </c>
      <c r="D13" s="240"/>
      <c r="E13" s="240"/>
      <c r="F13" s="240"/>
      <c r="G13" s="24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6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1"/>
      <c r="D14" s="242"/>
      <c r="E14" s="242"/>
      <c r="F14" s="242"/>
      <c r="G14" s="242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69">
        <v>3</v>
      </c>
      <c r="B15" s="170" t="s">
        <v>130</v>
      </c>
      <c r="C15" s="179" t="s">
        <v>131</v>
      </c>
      <c r="D15" s="171" t="s">
        <v>120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121</v>
      </c>
      <c r="T15" s="175" t="s">
        <v>122</v>
      </c>
      <c r="U15" s="160">
        <v>0</v>
      </c>
      <c r="V15" s="160">
        <f>ROUND(E15*U15,2)</f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239" t="s">
        <v>132</v>
      </c>
      <c r="D16" s="240"/>
      <c r="E16" s="240"/>
      <c r="F16" s="240"/>
      <c r="G16" s="24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6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1"/>
      <c r="D17" s="242"/>
      <c r="E17" s="242"/>
      <c r="F17" s="242"/>
      <c r="G17" s="242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69">
        <v>4</v>
      </c>
      <c r="B18" s="170" t="s">
        <v>133</v>
      </c>
      <c r="C18" s="179" t="s">
        <v>134</v>
      </c>
      <c r="D18" s="171" t="s">
        <v>120</v>
      </c>
      <c r="E18" s="172">
        <v>1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4"/>
      <c r="S18" s="174" t="s">
        <v>121</v>
      </c>
      <c r="T18" s="175" t="s">
        <v>122</v>
      </c>
      <c r="U18" s="160">
        <v>0</v>
      </c>
      <c r="V18" s="160">
        <f>ROUND(E18*U18,2)</f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39" t="s">
        <v>135</v>
      </c>
      <c r="D19" s="240"/>
      <c r="E19" s="240"/>
      <c r="F19" s="240"/>
      <c r="G19" s="24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1"/>
      <c r="D20" s="242"/>
      <c r="E20" s="242"/>
      <c r="F20" s="242"/>
      <c r="G20" s="242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69">
        <v>5</v>
      </c>
      <c r="B21" s="170" t="s">
        <v>136</v>
      </c>
      <c r="C21" s="179" t="s">
        <v>137</v>
      </c>
      <c r="D21" s="171" t="s">
        <v>120</v>
      </c>
      <c r="E21" s="172">
        <v>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138</v>
      </c>
      <c r="T21" s="175" t="s">
        <v>122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139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43"/>
      <c r="D22" s="244"/>
      <c r="E22" s="244"/>
      <c r="F22" s="244"/>
      <c r="G22" s="244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69">
        <v>6</v>
      </c>
      <c r="B23" s="170" t="s">
        <v>140</v>
      </c>
      <c r="C23" s="179" t="s">
        <v>141</v>
      </c>
      <c r="D23" s="171" t="s">
        <v>120</v>
      </c>
      <c r="E23" s="172">
        <v>1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/>
      <c r="S23" s="174" t="s">
        <v>138</v>
      </c>
      <c r="T23" s="175" t="s">
        <v>122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139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43"/>
      <c r="D24" s="244"/>
      <c r="E24" s="244"/>
      <c r="F24" s="244"/>
      <c r="G24" s="244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3" t="s">
        <v>116</v>
      </c>
      <c r="B25" s="164" t="s">
        <v>89</v>
      </c>
      <c r="C25" s="178" t="s">
        <v>28</v>
      </c>
      <c r="D25" s="165"/>
      <c r="E25" s="166"/>
      <c r="F25" s="167"/>
      <c r="G25" s="167">
        <f>SUMIF(AG26:AG37,"&lt;&gt;NOR",G26:G37)</f>
        <v>0</v>
      </c>
      <c r="H25" s="167"/>
      <c r="I25" s="167">
        <f>SUM(I26:I37)</f>
        <v>0</v>
      </c>
      <c r="J25" s="167"/>
      <c r="K25" s="167">
        <f>SUM(K26:K37)</f>
        <v>0</v>
      </c>
      <c r="L25" s="167"/>
      <c r="M25" s="167">
        <f>SUM(M26:M37)</f>
        <v>0</v>
      </c>
      <c r="N25" s="167"/>
      <c r="O25" s="167">
        <f>SUM(O26:O37)</f>
        <v>0</v>
      </c>
      <c r="P25" s="167"/>
      <c r="Q25" s="167">
        <f>SUM(Q26:Q37)</f>
        <v>0</v>
      </c>
      <c r="R25" s="167"/>
      <c r="S25" s="167"/>
      <c r="T25" s="168"/>
      <c r="U25" s="162"/>
      <c r="V25" s="162">
        <f>SUM(V26:V37)</f>
        <v>0</v>
      </c>
      <c r="W25" s="162"/>
      <c r="AG25" t="s">
        <v>117</v>
      </c>
    </row>
    <row r="26" spans="1:60" outlineLevel="1" x14ac:dyDescent="0.2">
      <c r="A26" s="169">
        <v>7</v>
      </c>
      <c r="B26" s="170" t="s">
        <v>142</v>
      </c>
      <c r="C26" s="179" t="s">
        <v>143</v>
      </c>
      <c r="D26" s="171" t="s">
        <v>120</v>
      </c>
      <c r="E26" s="172">
        <v>1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4"/>
      <c r="S26" s="174" t="s">
        <v>121</v>
      </c>
      <c r="T26" s="175" t="s">
        <v>122</v>
      </c>
      <c r="U26" s="160">
        <v>0</v>
      </c>
      <c r="V26" s="160">
        <f>ROUND(E26*U26,2)</f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 x14ac:dyDescent="0.2">
      <c r="A27" s="158"/>
      <c r="B27" s="159"/>
      <c r="C27" s="239" t="s">
        <v>144</v>
      </c>
      <c r="D27" s="240"/>
      <c r="E27" s="240"/>
      <c r="F27" s="240"/>
      <c r="G27" s="24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6" t="str">
        <f>C27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1"/>
      <c r="D28" s="242"/>
      <c r="E28" s="242"/>
      <c r="F28" s="242"/>
      <c r="G28" s="242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69">
        <v>8</v>
      </c>
      <c r="B29" s="170" t="s">
        <v>145</v>
      </c>
      <c r="C29" s="179" t="s">
        <v>146</v>
      </c>
      <c r="D29" s="171" t="s">
        <v>120</v>
      </c>
      <c r="E29" s="172">
        <v>1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/>
      <c r="S29" s="174" t="s">
        <v>121</v>
      </c>
      <c r="T29" s="175" t="s">
        <v>122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33.75" outlineLevel="1" x14ac:dyDescent="0.2">
      <c r="A30" s="158"/>
      <c r="B30" s="159"/>
      <c r="C30" s="239" t="s">
        <v>147</v>
      </c>
      <c r="D30" s="240"/>
      <c r="E30" s="240"/>
      <c r="F30" s="240"/>
      <c r="G30" s="24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6" t="str">
        <f>C30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41"/>
      <c r="D31" s="242"/>
      <c r="E31" s="242"/>
      <c r="F31" s="242"/>
      <c r="G31" s="242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69">
        <v>9</v>
      </c>
      <c r="B32" s="170" t="s">
        <v>148</v>
      </c>
      <c r="C32" s="179" t="s">
        <v>149</v>
      </c>
      <c r="D32" s="171" t="s">
        <v>120</v>
      </c>
      <c r="E32" s="172">
        <v>1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 t="s">
        <v>121</v>
      </c>
      <c r="T32" s="175" t="s">
        <v>122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39" t="s">
        <v>150</v>
      </c>
      <c r="D33" s="240"/>
      <c r="E33" s="240"/>
      <c r="F33" s="240"/>
      <c r="G33" s="24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41"/>
      <c r="D34" s="242"/>
      <c r="E34" s="242"/>
      <c r="F34" s="242"/>
      <c r="G34" s="242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9">
        <v>10</v>
      </c>
      <c r="B35" s="170" t="s">
        <v>151</v>
      </c>
      <c r="C35" s="179" t="s">
        <v>152</v>
      </c>
      <c r="D35" s="171" t="s">
        <v>120</v>
      </c>
      <c r="E35" s="172">
        <v>1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/>
      <c r="S35" s="174" t="s">
        <v>121</v>
      </c>
      <c r="T35" s="175" t="s">
        <v>122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39" t="s">
        <v>153</v>
      </c>
      <c r="D36" s="240"/>
      <c r="E36" s="240"/>
      <c r="F36" s="240"/>
      <c r="G36" s="24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41"/>
      <c r="D37" s="242"/>
      <c r="E37" s="242"/>
      <c r="F37" s="242"/>
      <c r="G37" s="242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5"/>
      <c r="B38" s="6"/>
      <c r="C38" s="180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E38">
        <v>15</v>
      </c>
      <c r="AF38">
        <v>21</v>
      </c>
    </row>
    <row r="39" spans="1:60" x14ac:dyDescent="0.2">
      <c r="A39" s="154"/>
      <c r="B39" s="155" t="s">
        <v>29</v>
      </c>
      <c r="C39" s="181"/>
      <c r="D39" s="156"/>
      <c r="E39" s="157"/>
      <c r="F39" s="157"/>
      <c r="G39" s="177">
        <f>G8+G25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f>SUMIF(L7:L37,AE38,G7:G37)</f>
        <v>0</v>
      </c>
      <c r="AF39">
        <f>SUMIF(L7:L37,AF38,G7:G37)</f>
        <v>0</v>
      </c>
      <c r="AG39" t="s">
        <v>154</v>
      </c>
    </row>
    <row r="40" spans="1:60" x14ac:dyDescent="0.2">
      <c r="C40" s="182"/>
      <c r="D40" s="142"/>
      <c r="AG40" t="s">
        <v>155</v>
      </c>
    </row>
    <row r="41" spans="1:60" x14ac:dyDescent="0.2">
      <c r="D41" s="142"/>
    </row>
    <row r="42" spans="1:60" x14ac:dyDescent="0.2">
      <c r="D42" s="142"/>
    </row>
    <row r="43" spans="1:60" x14ac:dyDescent="0.2">
      <c r="D43" s="142"/>
    </row>
    <row r="44" spans="1:60" x14ac:dyDescent="0.2">
      <c r="D44" s="142"/>
    </row>
    <row r="45" spans="1:60" x14ac:dyDescent="0.2">
      <c r="D45" s="142"/>
    </row>
    <row r="46" spans="1:60" x14ac:dyDescent="0.2">
      <c r="D46" s="142"/>
    </row>
    <row r="47" spans="1:60" x14ac:dyDescent="0.2">
      <c r="D47" s="142"/>
    </row>
    <row r="48" spans="1:60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f3Iravs2ZxmWRwQieBgiMHFvAH0vJhFbplusuRgi9rE6Yeiypzko/yAoNQScQWQB6q/CcaTfknWQG4EwKzILAw==" saltValue="glzDbIOXNDsrcGFlSIIDOA==" spinCount="100000" sheet="1"/>
  <mergeCells count="22"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  <mergeCell ref="C33:G33"/>
    <mergeCell ref="C34:G34"/>
    <mergeCell ref="C36:G36"/>
    <mergeCell ref="C37:G37"/>
    <mergeCell ref="C22:G22"/>
    <mergeCell ref="C24:G24"/>
    <mergeCell ref="C27:G27"/>
    <mergeCell ref="C28:G28"/>
    <mergeCell ref="C30:G30"/>
    <mergeCell ref="C31:G3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6" sqref="C6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50.7109375" style="90" customWidth="1"/>
    <col min="4" max="4" width="4.85546875" customWidth="1"/>
    <col min="5" max="5" width="8" customWidth="1"/>
    <col min="6" max="6" width="9.85546875" customWidth="1"/>
    <col min="7" max="7" width="11.140625" customWidth="1"/>
    <col min="8" max="11" width="0" hidden="1" customWidth="1"/>
    <col min="12" max="12" width="5.28515625" customWidth="1"/>
    <col min="14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5" t="s">
        <v>156</v>
      </c>
      <c r="B1" s="245"/>
      <c r="C1" s="245"/>
      <c r="D1" s="245"/>
      <c r="E1" s="245"/>
      <c r="F1" s="245"/>
      <c r="G1" s="245"/>
      <c r="AG1" t="s">
        <v>91</v>
      </c>
    </row>
    <row r="2" spans="1:60" ht="25.15" customHeight="1" x14ac:dyDescent="0.2">
      <c r="A2" s="143" t="s">
        <v>7</v>
      </c>
      <c r="B2" s="73" t="s">
        <v>43</v>
      </c>
      <c r="C2" s="246" t="s">
        <v>44</v>
      </c>
      <c r="D2" s="247"/>
      <c r="E2" s="247"/>
      <c r="F2" s="247"/>
      <c r="G2" s="248"/>
      <c r="AG2" t="s">
        <v>92</v>
      </c>
    </row>
    <row r="3" spans="1:60" ht="25.15" customHeight="1" x14ac:dyDescent="0.2">
      <c r="A3" s="143" t="s">
        <v>8</v>
      </c>
      <c r="B3" s="73" t="s">
        <v>58</v>
      </c>
      <c r="C3" s="246" t="s">
        <v>59</v>
      </c>
      <c r="D3" s="247"/>
      <c r="E3" s="247"/>
      <c r="F3" s="247"/>
      <c r="G3" s="248"/>
      <c r="AC3" s="90" t="s">
        <v>92</v>
      </c>
      <c r="AG3" t="s">
        <v>94</v>
      </c>
    </row>
    <row r="4" spans="1:60" ht="25.15" customHeight="1" x14ac:dyDescent="0.2">
      <c r="A4" s="144" t="s">
        <v>9</v>
      </c>
      <c r="B4" s="145" t="s">
        <v>58</v>
      </c>
      <c r="C4" s="249" t="s">
        <v>59</v>
      </c>
      <c r="D4" s="250"/>
      <c r="E4" s="250"/>
      <c r="F4" s="250"/>
      <c r="G4" s="251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29</v>
      </c>
      <c r="H6" s="150" t="s">
        <v>30</v>
      </c>
      <c r="I6" s="150" t="s">
        <v>102</v>
      </c>
      <c r="J6" s="150" t="s">
        <v>31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3" t="s">
        <v>116</v>
      </c>
      <c r="B8" s="164" t="s">
        <v>58</v>
      </c>
      <c r="C8" s="178" t="s">
        <v>64</v>
      </c>
      <c r="D8" s="165"/>
      <c r="E8" s="166"/>
      <c r="F8" s="167"/>
      <c r="G8" s="167">
        <f>SUMIF(AG9:AG43,"&lt;&gt;NOR",G9:G43)</f>
        <v>0</v>
      </c>
      <c r="H8" s="167"/>
      <c r="I8" s="167">
        <f>SUM(I9:I43)</f>
        <v>0</v>
      </c>
      <c r="J8" s="167"/>
      <c r="K8" s="167">
        <f>SUM(K9:K43)</f>
        <v>0</v>
      </c>
      <c r="L8" s="167"/>
      <c r="M8" s="167">
        <f>SUM(M9:M43)</f>
        <v>0</v>
      </c>
      <c r="N8" s="167"/>
      <c r="O8" s="167">
        <f>SUM(O9:O43)</f>
        <v>0.01</v>
      </c>
      <c r="P8" s="167"/>
      <c r="Q8" s="167">
        <f>SUM(Q9:Q43)</f>
        <v>0</v>
      </c>
      <c r="R8" s="167"/>
      <c r="S8" s="167"/>
      <c r="T8" s="168"/>
      <c r="U8" s="162"/>
      <c r="V8" s="162">
        <f>SUM(V9:V43)</f>
        <v>49.61</v>
      </c>
      <c r="W8" s="162"/>
      <c r="AG8" t="s">
        <v>117</v>
      </c>
    </row>
    <row r="9" spans="1:60" ht="22.5" outlineLevel="1" x14ac:dyDescent="0.2">
      <c r="A9" s="169">
        <v>1</v>
      </c>
      <c r="B9" s="170" t="s">
        <v>157</v>
      </c>
      <c r="C9" s="183" t="s">
        <v>158</v>
      </c>
      <c r="D9" s="184" t="s">
        <v>159</v>
      </c>
      <c r="E9" s="174">
        <v>55.737499999999997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 t="s">
        <v>160</v>
      </c>
      <c r="S9" s="174" t="s">
        <v>121</v>
      </c>
      <c r="T9" s="175" t="s">
        <v>121</v>
      </c>
      <c r="U9" s="160">
        <v>0.89</v>
      </c>
      <c r="V9" s="160">
        <f>ROUND(E9*U9,2)</f>
        <v>49.61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161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2"/>
      <c r="D10" s="263"/>
      <c r="E10" s="263"/>
      <c r="F10" s="263"/>
      <c r="G10" s="26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69">
        <v>2</v>
      </c>
      <c r="B11" s="170" t="s">
        <v>162</v>
      </c>
      <c r="C11" s="183" t="s">
        <v>163</v>
      </c>
      <c r="D11" s="184" t="s">
        <v>164</v>
      </c>
      <c r="E11" s="174">
        <v>47.842500000000001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 t="s">
        <v>160</v>
      </c>
      <c r="S11" s="174" t="s">
        <v>121</v>
      </c>
      <c r="T11" s="175" t="s">
        <v>121</v>
      </c>
      <c r="U11" s="160">
        <v>0</v>
      </c>
      <c r="V11" s="160">
        <f>ROUND(E11*U11,2)</f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161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5" t="s">
        <v>165</v>
      </c>
      <c r="D12" s="186"/>
      <c r="E12" s="187">
        <v>47.842500000000001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166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54"/>
      <c r="D13" s="255"/>
      <c r="E13" s="255"/>
      <c r="F13" s="255"/>
      <c r="G13" s="255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69">
        <v>3</v>
      </c>
      <c r="B14" s="170" t="s">
        <v>167</v>
      </c>
      <c r="C14" s="183" t="s">
        <v>168</v>
      </c>
      <c r="D14" s="184" t="s">
        <v>159</v>
      </c>
      <c r="E14" s="174">
        <v>31.895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4" t="s">
        <v>169</v>
      </c>
      <c r="S14" s="174" t="s">
        <v>121</v>
      </c>
      <c r="T14" s="175" t="s">
        <v>121</v>
      </c>
      <c r="U14" s="160">
        <v>0</v>
      </c>
      <c r="V14" s="160">
        <f>ROUND(E14*U14,2)</f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170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58" t="s">
        <v>171</v>
      </c>
      <c r="D15" s="259"/>
      <c r="E15" s="259"/>
      <c r="F15" s="259"/>
      <c r="G15" s="25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172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60" t="s">
        <v>173</v>
      </c>
      <c r="D16" s="261"/>
      <c r="E16" s="261"/>
      <c r="F16" s="261"/>
      <c r="G16" s="261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5" t="s">
        <v>174</v>
      </c>
      <c r="D17" s="186"/>
      <c r="E17" s="187">
        <v>31.895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166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4"/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126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69">
        <v>4</v>
      </c>
      <c r="B19" s="170" t="s">
        <v>175</v>
      </c>
      <c r="C19" s="183" t="s">
        <v>176</v>
      </c>
      <c r="D19" s="184" t="s">
        <v>159</v>
      </c>
      <c r="E19" s="174">
        <v>33.484499999999997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 t="s">
        <v>169</v>
      </c>
      <c r="S19" s="174" t="s">
        <v>121</v>
      </c>
      <c r="T19" s="175" t="s">
        <v>121</v>
      </c>
      <c r="U19" s="160">
        <v>0</v>
      </c>
      <c r="V19" s="160">
        <f>ROUND(E19*U19,2)</f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170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8" t="s">
        <v>177</v>
      </c>
      <c r="D20" s="259"/>
      <c r="E20" s="259"/>
      <c r="F20" s="259"/>
      <c r="G20" s="25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60" t="s">
        <v>353</v>
      </c>
      <c r="D21" s="261"/>
      <c r="E21" s="261"/>
      <c r="F21" s="261"/>
      <c r="G21" s="261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60" t="s">
        <v>178</v>
      </c>
      <c r="D22" s="261"/>
      <c r="E22" s="261"/>
      <c r="F22" s="261"/>
      <c r="G22" s="261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5" t="s">
        <v>179</v>
      </c>
      <c r="D23" s="186"/>
      <c r="E23" s="187">
        <v>33.484499999999997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166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4"/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69">
        <v>5</v>
      </c>
      <c r="B25" s="170" t="s">
        <v>180</v>
      </c>
      <c r="C25" s="183" t="s">
        <v>181</v>
      </c>
      <c r="D25" s="184" t="s">
        <v>159</v>
      </c>
      <c r="E25" s="174">
        <v>55.737499999999997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4" t="s">
        <v>169</v>
      </c>
      <c r="S25" s="174" t="s">
        <v>121</v>
      </c>
      <c r="T25" s="175" t="s">
        <v>121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170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2" t="s">
        <v>182</v>
      </c>
      <c r="D26" s="253"/>
      <c r="E26" s="253"/>
      <c r="F26" s="253"/>
      <c r="G26" s="253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60" t="s">
        <v>183</v>
      </c>
      <c r="D27" s="261"/>
      <c r="E27" s="261"/>
      <c r="F27" s="261"/>
      <c r="G27" s="261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60" t="s">
        <v>184</v>
      </c>
      <c r="D28" s="261"/>
      <c r="E28" s="261"/>
      <c r="F28" s="261"/>
      <c r="G28" s="261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5" t="s">
        <v>185</v>
      </c>
      <c r="D29" s="186"/>
      <c r="E29" s="187">
        <v>55.737499999999997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166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4"/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69">
        <v>6</v>
      </c>
      <c r="B31" s="170" t="s">
        <v>186</v>
      </c>
      <c r="C31" s="183" t="s">
        <v>187</v>
      </c>
      <c r="D31" s="184" t="s">
        <v>159</v>
      </c>
      <c r="E31" s="174">
        <v>55.737499999999997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 t="s">
        <v>169</v>
      </c>
      <c r="S31" s="174" t="s">
        <v>121</v>
      </c>
      <c r="T31" s="175" t="s">
        <v>121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170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8" t="s">
        <v>188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4"/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9">
        <v>7</v>
      </c>
      <c r="B34" s="170" t="s">
        <v>189</v>
      </c>
      <c r="C34" s="183" t="s">
        <v>190</v>
      </c>
      <c r="D34" s="184" t="s">
        <v>159</v>
      </c>
      <c r="E34" s="174">
        <v>55.737499999999997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4" t="s">
        <v>169</v>
      </c>
      <c r="S34" s="174" t="s">
        <v>121</v>
      </c>
      <c r="T34" s="175" t="s">
        <v>121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170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8" t="s">
        <v>191</v>
      </c>
      <c r="D35" s="259"/>
      <c r="E35" s="259"/>
      <c r="F35" s="259"/>
      <c r="G35" s="259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4"/>
      <c r="D36" s="255"/>
      <c r="E36" s="255"/>
      <c r="F36" s="255"/>
      <c r="G36" s="255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9">
        <v>8</v>
      </c>
      <c r="B37" s="170" t="s">
        <v>192</v>
      </c>
      <c r="C37" s="183" t="s">
        <v>193</v>
      </c>
      <c r="D37" s="184" t="s">
        <v>194</v>
      </c>
      <c r="E37" s="174">
        <v>174.95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4">
        <v>3.0000000000000001E-5</v>
      </c>
      <c r="O37" s="174">
        <f>ROUND(E37*N37,2)</f>
        <v>0.01</v>
      </c>
      <c r="P37" s="174">
        <v>0</v>
      </c>
      <c r="Q37" s="174">
        <f>ROUND(E37*P37,2)</f>
        <v>0</v>
      </c>
      <c r="R37" s="174" t="s">
        <v>169</v>
      </c>
      <c r="S37" s="174" t="s">
        <v>121</v>
      </c>
      <c r="T37" s="175" t="s">
        <v>121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170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2" t="s">
        <v>195</v>
      </c>
      <c r="D38" s="253"/>
      <c r="E38" s="253"/>
      <c r="F38" s="253"/>
      <c r="G38" s="253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4"/>
      <c r="D39" s="255"/>
      <c r="E39" s="255"/>
      <c r="F39" s="255"/>
      <c r="G39" s="255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126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69">
        <v>9</v>
      </c>
      <c r="B40" s="170" t="s">
        <v>196</v>
      </c>
      <c r="C40" s="183" t="s">
        <v>197</v>
      </c>
      <c r="D40" s="184" t="s">
        <v>194</v>
      </c>
      <c r="E40" s="174">
        <v>174.95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4" t="s">
        <v>169</v>
      </c>
      <c r="S40" s="174" t="s">
        <v>121</v>
      </c>
      <c r="T40" s="175" t="s">
        <v>121</v>
      </c>
      <c r="U40" s="160">
        <v>0</v>
      </c>
      <c r="V40" s="160">
        <f>ROUND(E40*U40,2)</f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45" outlineLevel="1" x14ac:dyDescent="0.2">
      <c r="A41" s="158"/>
      <c r="B41" s="159"/>
      <c r="C41" s="258" t="s">
        <v>198</v>
      </c>
      <c r="D41" s="259"/>
      <c r="E41" s="259"/>
      <c r="F41" s="259"/>
      <c r="G41" s="25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6" t="str">
        <f>C41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5" t="s">
        <v>199</v>
      </c>
      <c r="D42" s="186"/>
      <c r="E42" s="187">
        <v>174.95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166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4"/>
      <c r="D43" s="255"/>
      <c r="E43" s="255"/>
      <c r="F43" s="255"/>
      <c r="G43" s="255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3" t="s">
        <v>116</v>
      </c>
      <c r="B44" s="164" t="s">
        <v>56</v>
      </c>
      <c r="C44" s="188" t="s">
        <v>65</v>
      </c>
      <c r="D44" s="189"/>
      <c r="E44" s="167"/>
      <c r="F44" s="167"/>
      <c r="G44" s="167">
        <f>SUMIF(AG45:AG52,"&lt;&gt;NOR",G45:G52)</f>
        <v>0</v>
      </c>
      <c r="H44" s="167"/>
      <c r="I44" s="167">
        <f>SUM(I45:I52)</f>
        <v>0</v>
      </c>
      <c r="J44" s="167"/>
      <c r="K44" s="167">
        <f>SUM(K45:K52)</f>
        <v>0</v>
      </c>
      <c r="L44" s="167"/>
      <c r="M44" s="167">
        <f>SUM(M45:M52)</f>
        <v>0</v>
      </c>
      <c r="N44" s="167"/>
      <c r="O44" s="167">
        <f>SUM(O45:O52)</f>
        <v>0.03</v>
      </c>
      <c r="P44" s="167"/>
      <c r="Q44" s="167">
        <f>SUM(Q45:Q52)</f>
        <v>0</v>
      </c>
      <c r="R44" s="167"/>
      <c r="S44" s="167"/>
      <c r="T44" s="168"/>
      <c r="U44" s="162"/>
      <c r="V44" s="162">
        <f>SUM(V45:V52)</f>
        <v>3.15</v>
      </c>
      <c r="W44" s="162"/>
      <c r="AG44" t="s">
        <v>117</v>
      </c>
    </row>
    <row r="45" spans="1:60" outlineLevel="1" x14ac:dyDescent="0.2">
      <c r="A45" s="169">
        <v>10</v>
      </c>
      <c r="B45" s="170" t="s">
        <v>200</v>
      </c>
      <c r="C45" s="183" t="s">
        <v>201</v>
      </c>
      <c r="D45" s="184" t="s">
        <v>194</v>
      </c>
      <c r="E45" s="174">
        <v>52.558500000000002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4">
        <v>4.0000000000000003E-5</v>
      </c>
      <c r="O45" s="174">
        <f>ROUND(E45*N45,2)</f>
        <v>0</v>
      </c>
      <c r="P45" s="174">
        <v>0</v>
      </c>
      <c r="Q45" s="174">
        <f>ROUND(E45*P45,2)</f>
        <v>0</v>
      </c>
      <c r="R45" s="174" t="s">
        <v>202</v>
      </c>
      <c r="S45" s="174" t="s">
        <v>121</v>
      </c>
      <c r="T45" s="175" t="s">
        <v>121</v>
      </c>
      <c r="U45" s="160">
        <v>0.06</v>
      </c>
      <c r="V45" s="160">
        <f>ROUND(E45*U45,2)</f>
        <v>3.15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161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2" t="s">
        <v>203</v>
      </c>
      <c r="D46" s="253"/>
      <c r="E46" s="253"/>
      <c r="F46" s="253"/>
      <c r="G46" s="253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60" t="s">
        <v>204</v>
      </c>
      <c r="D47" s="261"/>
      <c r="E47" s="261"/>
      <c r="F47" s="261"/>
      <c r="G47" s="261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5" t="s">
        <v>205</v>
      </c>
      <c r="D48" s="186"/>
      <c r="E48" s="187">
        <v>52.558500000000002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166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4"/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69">
        <v>11</v>
      </c>
      <c r="B50" s="170" t="s">
        <v>206</v>
      </c>
      <c r="C50" s="183" t="s">
        <v>207</v>
      </c>
      <c r="D50" s="184" t="s">
        <v>194</v>
      </c>
      <c r="E50" s="174">
        <v>60.441699999999997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4">
        <v>5.0000000000000001E-4</v>
      </c>
      <c r="O50" s="174">
        <f>ROUND(E50*N50,2)</f>
        <v>0.03</v>
      </c>
      <c r="P50" s="174">
        <v>0</v>
      </c>
      <c r="Q50" s="174">
        <f>ROUND(E50*P50,2)</f>
        <v>0</v>
      </c>
      <c r="R50" s="174" t="s">
        <v>208</v>
      </c>
      <c r="S50" s="174" t="s">
        <v>121</v>
      </c>
      <c r="T50" s="175" t="s">
        <v>121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209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5" t="s">
        <v>210</v>
      </c>
      <c r="D51" s="186"/>
      <c r="E51" s="187">
        <v>60.441699999999997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166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4"/>
      <c r="D52" s="255"/>
      <c r="E52" s="255"/>
      <c r="F52" s="255"/>
      <c r="G52" s="25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126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63" t="s">
        <v>116</v>
      </c>
      <c r="B53" s="164" t="s">
        <v>66</v>
      </c>
      <c r="C53" s="188" t="s">
        <v>67</v>
      </c>
      <c r="D53" s="189"/>
      <c r="E53" s="167"/>
      <c r="F53" s="167"/>
      <c r="G53" s="167">
        <f>SUMIF(AG54:AG73,"&lt;&gt;NOR",G54:G73)</f>
        <v>0</v>
      </c>
      <c r="H53" s="167"/>
      <c r="I53" s="167">
        <f>SUM(I54:I73)</f>
        <v>0</v>
      </c>
      <c r="J53" s="167"/>
      <c r="K53" s="167">
        <f>SUM(K54:K73)</f>
        <v>0</v>
      </c>
      <c r="L53" s="167"/>
      <c r="M53" s="167">
        <f>SUM(M54:M73)</f>
        <v>0</v>
      </c>
      <c r="N53" s="167"/>
      <c r="O53" s="167">
        <f>SUM(O54:O73)</f>
        <v>68.650000000000006</v>
      </c>
      <c r="P53" s="167"/>
      <c r="Q53" s="167">
        <f>SUM(Q54:Q73)</f>
        <v>0</v>
      </c>
      <c r="R53" s="167"/>
      <c r="S53" s="167"/>
      <c r="T53" s="168"/>
      <c r="U53" s="162"/>
      <c r="V53" s="162">
        <f>SUM(V54:V73)</f>
        <v>0.37</v>
      </c>
      <c r="W53" s="162"/>
      <c r="AG53" t="s">
        <v>117</v>
      </c>
    </row>
    <row r="54" spans="1:60" ht="22.5" outlineLevel="1" x14ac:dyDescent="0.2">
      <c r="A54" s="169">
        <v>12</v>
      </c>
      <c r="B54" s="170" t="s">
        <v>211</v>
      </c>
      <c r="C54" s="183" t="s">
        <v>212</v>
      </c>
      <c r="D54" s="184" t="s">
        <v>194</v>
      </c>
      <c r="E54" s="174">
        <v>17.589500000000001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0.126</v>
      </c>
      <c r="O54" s="174">
        <f>ROUND(E54*N54,2)</f>
        <v>2.2200000000000002</v>
      </c>
      <c r="P54" s="174">
        <v>0</v>
      </c>
      <c r="Q54" s="174">
        <f>ROUND(E54*P54,2)</f>
        <v>0</v>
      </c>
      <c r="R54" s="174"/>
      <c r="S54" s="174" t="s">
        <v>138</v>
      </c>
      <c r="T54" s="175" t="s">
        <v>121</v>
      </c>
      <c r="U54" s="160">
        <v>2.1000000000000001E-2</v>
      </c>
      <c r="V54" s="160">
        <f>ROUND(E54*U54,2)</f>
        <v>0.37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161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2" t="s">
        <v>213</v>
      </c>
      <c r="D55" s="253"/>
      <c r="E55" s="253"/>
      <c r="F55" s="253"/>
      <c r="G55" s="253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60" t="s">
        <v>204</v>
      </c>
      <c r="D56" s="261"/>
      <c r="E56" s="261"/>
      <c r="F56" s="261"/>
      <c r="G56" s="261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5" t="s">
        <v>214</v>
      </c>
      <c r="D57" s="186"/>
      <c r="E57" s="187">
        <v>17.589500000000001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166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54"/>
      <c r="D58" s="255"/>
      <c r="E58" s="255"/>
      <c r="F58" s="255"/>
      <c r="G58" s="255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126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69">
        <v>13</v>
      </c>
      <c r="B59" s="170" t="s">
        <v>215</v>
      </c>
      <c r="C59" s="183" t="s">
        <v>216</v>
      </c>
      <c r="D59" s="184" t="s">
        <v>159</v>
      </c>
      <c r="E59" s="174">
        <v>1.9950000000000001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4">
        <v>1.86253</v>
      </c>
      <c r="O59" s="174">
        <f>ROUND(E59*N59,2)</f>
        <v>3.72</v>
      </c>
      <c r="P59" s="174">
        <v>0</v>
      </c>
      <c r="Q59" s="174">
        <f>ROUND(E59*P59,2)</f>
        <v>0</v>
      </c>
      <c r="R59" s="174" t="s">
        <v>169</v>
      </c>
      <c r="S59" s="174" t="s">
        <v>121</v>
      </c>
      <c r="T59" s="175" t="s">
        <v>121</v>
      </c>
      <c r="U59" s="160">
        <v>0</v>
      </c>
      <c r="V59" s="160">
        <f>ROUND(E59*U59,2)</f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58" t="s">
        <v>217</v>
      </c>
      <c r="D60" s="259"/>
      <c r="E60" s="259"/>
      <c r="F60" s="259"/>
      <c r="G60" s="25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60" t="s">
        <v>218</v>
      </c>
      <c r="D61" s="261"/>
      <c r="E61" s="261"/>
      <c r="F61" s="261"/>
      <c r="G61" s="261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60" t="s">
        <v>219</v>
      </c>
      <c r="D62" s="261"/>
      <c r="E62" s="261"/>
      <c r="F62" s="261"/>
      <c r="G62" s="261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5" t="s">
        <v>220</v>
      </c>
      <c r="D63" s="186"/>
      <c r="E63" s="187">
        <v>1.9950000000000001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166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54"/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69">
        <v>14</v>
      </c>
      <c r="B65" s="170" t="s">
        <v>221</v>
      </c>
      <c r="C65" s="183" t="s">
        <v>216</v>
      </c>
      <c r="D65" s="184" t="s">
        <v>159</v>
      </c>
      <c r="E65" s="174">
        <v>33.484499999999997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4">
        <v>1.8726799999999999</v>
      </c>
      <c r="O65" s="174">
        <f>ROUND(E65*N65,2)</f>
        <v>62.71</v>
      </c>
      <c r="P65" s="174">
        <v>0</v>
      </c>
      <c r="Q65" s="174">
        <f>ROUND(E65*P65,2)</f>
        <v>0</v>
      </c>
      <c r="R65" s="174" t="s">
        <v>169</v>
      </c>
      <c r="S65" s="174" t="s">
        <v>121</v>
      </c>
      <c r="T65" s="175" t="s">
        <v>121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170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58" t="s">
        <v>217</v>
      </c>
      <c r="D66" s="259"/>
      <c r="E66" s="259"/>
      <c r="F66" s="259"/>
      <c r="G66" s="259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60" t="s">
        <v>354</v>
      </c>
      <c r="D67" s="261"/>
      <c r="E67" s="261"/>
      <c r="F67" s="261"/>
      <c r="G67" s="261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60" t="s">
        <v>355</v>
      </c>
      <c r="D68" s="261"/>
      <c r="E68" s="261"/>
      <c r="F68" s="261"/>
      <c r="G68" s="261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60" t="s">
        <v>222</v>
      </c>
      <c r="D69" s="261"/>
      <c r="E69" s="261"/>
      <c r="F69" s="261"/>
      <c r="G69" s="261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60" t="s">
        <v>223</v>
      </c>
      <c r="D70" s="261"/>
      <c r="E70" s="261"/>
      <c r="F70" s="261"/>
      <c r="G70" s="261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60" t="s">
        <v>204</v>
      </c>
      <c r="D71" s="261"/>
      <c r="E71" s="261"/>
      <c r="F71" s="261"/>
      <c r="G71" s="261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5" t="s">
        <v>224</v>
      </c>
      <c r="D72" s="186"/>
      <c r="E72" s="187">
        <v>33.484499999999997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166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4"/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63" t="s">
        <v>116</v>
      </c>
      <c r="B74" s="164" t="s">
        <v>68</v>
      </c>
      <c r="C74" s="188" t="s">
        <v>69</v>
      </c>
      <c r="D74" s="189"/>
      <c r="E74" s="167"/>
      <c r="F74" s="167"/>
      <c r="G74" s="167">
        <f>SUMIF(AG75:AG84,"&lt;&gt;NOR",G75:G84)</f>
        <v>0</v>
      </c>
      <c r="H74" s="167"/>
      <c r="I74" s="167">
        <f>SUM(I75:I84)</f>
        <v>0</v>
      </c>
      <c r="J74" s="167"/>
      <c r="K74" s="167">
        <f>SUM(K75:K84)</f>
        <v>0</v>
      </c>
      <c r="L74" s="167"/>
      <c r="M74" s="167">
        <f>SUM(M75:M84)</f>
        <v>0</v>
      </c>
      <c r="N74" s="167"/>
      <c r="O74" s="167">
        <f>SUM(O75:O84)</f>
        <v>6.16</v>
      </c>
      <c r="P74" s="167"/>
      <c r="Q74" s="167">
        <f>SUM(Q75:Q84)</f>
        <v>0</v>
      </c>
      <c r="R74" s="167"/>
      <c r="S74" s="167"/>
      <c r="T74" s="168"/>
      <c r="U74" s="162"/>
      <c r="V74" s="162">
        <f>SUM(V75:V84)</f>
        <v>27.78</v>
      </c>
      <c r="W74" s="162"/>
      <c r="AG74" t="s">
        <v>117</v>
      </c>
    </row>
    <row r="75" spans="1:60" ht="22.5" outlineLevel="1" x14ac:dyDescent="0.2">
      <c r="A75" s="169">
        <v>15</v>
      </c>
      <c r="B75" s="170" t="s">
        <v>225</v>
      </c>
      <c r="C75" s="183" t="s">
        <v>226</v>
      </c>
      <c r="D75" s="184" t="s">
        <v>227</v>
      </c>
      <c r="E75" s="174">
        <v>10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4">
        <v>0.61607999999999996</v>
      </c>
      <c r="O75" s="174">
        <f>ROUND(E75*N75,2)</f>
        <v>6.16</v>
      </c>
      <c r="P75" s="174">
        <v>0</v>
      </c>
      <c r="Q75" s="174">
        <f>ROUND(E75*P75,2)</f>
        <v>0</v>
      </c>
      <c r="R75" s="174" t="s">
        <v>228</v>
      </c>
      <c r="S75" s="174" t="s">
        <v>121</v>
      </c>
      <c r="T75" s="175" t="s">
        <v>121</v>
      </c>
      <c r="U75" s="160">
        <v>2.778</v>
      </c>
      <c r="V75" s="160">
        <f>ROUND(E75*U75,2)</f>
        <v>27.78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161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58" t="s">
        <v>229</v>
      </c>
      <c r="D76" s="259"/>
      <c r="E76" s="259"/>
      <c r="F76" s="259"/>
      <c r="G76" s="259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60" t="s">
        <v>230</v>
      </c>
      <c r="D77" s="261"/>
      <c r="E77" s="261"/>
      <c r="F77" s="261"/>
      <c r="G77" s="261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0" t="s">
        <v>356</v>
      </c>
      <c r="D78" s="261"/>
      <c r="E78" s="261"/>
      <c r="F78" s="261"/>
      <c r="G78" s="261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60" t="s">
        <v>357</v>
      </c>
      <c r="D79" s="261"/>
      <c r="E79" s="261"/>
      <c r="F79" s="261"/>
      <c r="G79" s="261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60" t="s">
        <v>358</v>
      </c>
      <c r="D80" s="261"/>
      <c r="E80" s="261"/>
      <c r="F80" s="261"/>
      <c r="G80" s="261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60" t="s">
        <v>231</v>
      </c>
      <c r="D81" s="261"/>
      <c r="E81" s="261"/>
      <c r="F81" s="261"/>
      <c r="G81" s="261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0" t="s">
        <v>232</v>
      </c>
      <c r="D82" s="261"/>
      <c r="E82" s="261"/>
      <c r="F82" s="261"/>
      <c r="G82" s="261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5" t="s">
        <v>233</v>
      </c>
      <c r="D83" s="186"/>
      <c r="E83" s="187">
        <v>10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166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54"/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63" t="s">
        <v>116</v>
      </c>
      <c r="B85" s="164" t="s">
        <v>70</v>
      </c>
      <c r="C85" s="188" t="s">
        <v>71</v>
      </c>
      <c r="D85" s="189"/>
      <c r="E85" s="167"/>
      <c r="F85" s="167"/>
      <c r="G85" s="167">
        <f>SUMIF(AG86:AG101,"&lt;&gt;NOR",G86:G101)</f>
        <v>0</v>
      </c>
      <c r="H85" s="167"/>
      <c r="I85" s="167">
        <f>SUM(I86:I101)</f>
        <v>0</v>
      </c>
      <c r="J85" s="167"/>
      <c r="K85" s="167">
        <f>SUM(K86:K101)</f>
        <v>0</v>
      </c>
      <c r="L85" s="167"/>
      <c r="M85" s="167">
        <f>SUM(M86:M101)</f>
        <v>0</v>
      </c>
      <c r="N85" s="167"/>
      <c r="O85" s="167">
        <f>SUM(O86:O101)</f>
        <v>3.63</v>
      </c>
      <c r="P85" s="167"/>
      <c r="Q85" s="167">
        <f>SUM(Q86:Q101)</f>
        <v>0</v>
      </c>
      <c r="R85" s="167"/>
      <c r="S85" s="167"/>
      <c r="T85" s="168"/>
      <c r="U85" s="162"/>
      <c r="V85" s="162">
        <f>SUM(V86:V101)</f>
        <v>179.34</v>
      </c>
      <c r="W85" s="162"/>
      <c r="AG85" t="s">
        <v>117</v>
      </c>
    </row>
    <row r="86" spans="1:60" ht="22.5" outlineLevel="1" x14ac:dyDescent="0.2">
      <c r="A86" s="169">
        <v>16</v>
      </c>
      <c r="B86" s="170" t="s">
        <v>234</v>
      </c>
      <c r="C86" s="183" t="s">
        <v>235</v>
      </c>
      <c r="D86" s="184" t="s">
        <v>194</v>
      </c>
      <c r="E86" s="174">
        <v>54.148000000000003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4">
        <v>1.6619999999999999E-2</v>
      </c>
      <c r="O86" s="174">
        <f>ROUND(E86*N86,2)</f>
        <v>0.9</v>
      </c>
      <c r="P86" s="174">
        <v>0</v>
      </c>
      <c r="Q86" s="174">
        <f>ROUND(E86*P86,2)</f>
        <v>0</v>
      </c>
      <c r="R86" s="174" t="s">
        <v>236</v>
      </c>
      <c r="S86" s="174" t="s">
        <v>121</v>
      </c>
      <c r="T86" s="175" t="s">
        <v>121</v>
      </c>
      <c r="U86" s="160">
        <v>1.04538</v>
      </c>
      <c r="V86" s="160">
        <f>ROUND(E86*U86,2)</f>
        <v>56.61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161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8" t="s">
        <v>237</v>
      </c>
      <c r="D87" s="259"/>
      <c r="E87" s="259"/>
      <c r="F87" s="259"/>
      <c r="G87" s="259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5" t="s">
        <v>238</v>
      </c>
      <c r="D88" s="186"/>
      <c r="E88" s="187">
        <v>54.148000000000003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166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4"/>
      <c r="D89" s="255"/>
      <c r="E89" s="255"/>
      <c r="F89" s="255"/>
      <c r="G89" s="25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69">
        <v>17</v>
      </c>
      <c r="B90" s="170" t="s">
        <v>239</v>
      </c>
      <c r="C90" s="183" t="s">
        <v>240</v>
      </c>
      <c r="D90" s="184" t="s">
        <v>194</v>
      </c>
      <c r="E90" s="174">
        <v>54.624850000000002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1.6789999999999999E-2</v>
      </c>
      <c r="O90" s="174">
        <f>ROUND(E90*N90,2)</f>
        <v>0.92</v>
      </c>
      <c r="P90" s="174">
        <v>0</v>
      </c>
      <c r="Q90" s="174">
        <f>ROUND(E90*P90,2)</f>
        <v>0</v>
      </c>
      <c r="R90" s="174" t="s">
        <v>241</v>
      </c>
      <c r="S90" s="174" t="s">
        <v>121</v>
      </c>
      <c r="T90" s="175" t="s">
        <v>121</v>
      </c>
      <c r="U90" s="160">
        <v>2.0819999999999999</v>
      </c>
      <c r="V90" s="160">
        <f>ROUND(E90*U90,2)</f>
        <v>113.73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161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58"/>
      <c r="B91" s="159"/>
      <c r="C91" s="258" t="s">
        <v>242</v>
      </c>
      <c r="D91" s="259"/>
      <c r="E91" s="259"/>
      <c r="F91" s="259"/>
      <c r="G91" s="259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76" t="str">
        <f>C91</f>
        <v>jakoukoliv cementovou maltou se zatřením spár, s vypláchnutím spár vodou a očištěním povrchu zdiva po vyspárování, s odklizením zbylého materiálu do 20 m, z lomového kamene, kvádrového, cihelného,</v>
      </c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60" t="s">
        <v>243</v>
      </c>
      <c r="D92" s="261"/>
      <c r="E92" s="261"/>
      <c r="F92" s="261"/>
      <c r="G92" s="261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5" t="s">
        <v>244</v>
      </c>
      <c r="D93" s="186"/>
      <c r="E93" s="187">
        <v>54.624850000000002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166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54"/>
      <c r="D94" s="255"/>
      <c r="E94" s="255"/>
      <c r="F94" s="255"/>
      <c r="G94" s="255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69">
        <v>18</v>
      </c>
      <c r="B95" s="170" t="s">
        <v>245</v>
      </c>
      <c r="C95" s="183" t="s">
        <v>246</v>
      </c>
      <c r="D95" s="184" t="s">
        <v>227</v>
      </c>
      <c r="E95" s="174">
        <v>125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4">
        <v>1.4500000000000001E-2</v>
      </c>
      <c r="O95" s="174">
        <f>ROUND(E95*N95,2)</f>
        <v>1.81</v>
      </c>
      <c r="P95" s="174">
        <v>0</v>
      </c>
      <c r="Q95" s="174">
        <f>ROUND(E95*P95,2)</f>
        <v>0</v>
      </c>
      <c r="R95" s="174"/>
      <c r="S95" s="174" t="s">
        <v>138</v>
      </c>
      <c r="T95" s="175" t="s">
        <v>122</v>
      </c>
      <c r="U95" s="160">
        <v>7.1999999999999995E-2</v>
      </c>
      <c r="V95" s="160">
        <f>ROUND(E95*U95,2)</f>
        <v>9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161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52" t="s">
        <v>359</v>
      </c>
      <c r="D96" s="253"/>
      <c r="E96" s="253"/>
      <c r="F96" s="253"/>
      <c r="G96" s="253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60" t="s">
        <v>247</v>
      </c>
      <c r="D97" s="261"/>
      <c r="E97" s="261"/>
      <c r="F97" s="261"/>
      <c r="G97" s="261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60" t="s">
        <v>248</v>
      </c>
      <c r="D98" s="261"/>
      <c r="E98" s="261"/>
      <c r="F98" s="261"/>
      <c r="G98" s="261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60" t="s">
        <v>249</v>
      </c>
      <c r="D99" s="261"/>
      <c r="E99" s="261"/>
      <c r="F99" s="261"/>
      <c r="G99" s="261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5" t="s">
        <v>250</v>
      </c>
      <c r="D100" s="186"/>
      <c r="E100" s="187">
        <v>125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166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54"/>
      <c r="D101" s="255"/>
      <c r="E101" s="255"/>
      <c r="F101" s="255"/>
      <c r="G101" s="255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63" t="s">
        <v>116</v>
      </c>
      <c r="B102" s="164" t="s">
        <v>72</v>
      </c>
      <c r="C102" s="188" t="s">
        <v>73</v>
      </c>
      <c r="D102" s="189"/>
      <c r="E102" s="167"/>
      <c r="F102" s="167"/>
      <c r="G102" s="167">
        <f>SUMIF(AG103:AG114,"&lt;&gt;NOR",G103:G114)</f>
        <v>0</v>
      </c>
      <c r="H102" s="167"/>
      <c r="I102" s="167">
        <f>SUM(I103:I114)</f>
        <v>0</v>
      </c>
      <c r="J102" s="167"/>
      <c r="K102" s="167">
        <f>SUM(K103:K114)</f>
        <v>0</v>
      </c>
      <c r="L102" s="167"/>
      <c r="M102" s="167">
        <f>SUM(M103:M114)</f>
        <v>0</v>
      </c>
      <c r="N102" s="167"/>
      <c r="O102" s="167">
        <f>SUM(O103:O114)</f>
        <v>2.92</v>
      </c>
      <c r="P102" s="167"/>
      <c r="Q102" s="167">
        <f>SUM(Q103:Q114)</f>
        <v>0</v>
      </c>
      <c r="R102" s="167"/>
      <c r="S102" s="167"/>
      <c r="T102" s="168"/>
      <c r="U102" s="162"/>
      <c r="V102" s="162">
        <f>SUM(V103:V114)</f>
        <v>44.03</v>
      </c>
      <c r="W102" s="162"/>
      <c r="AG102" t="s">
        <v>117</v>
      </c>
    </row>
    <row r="103" spans="1:60" ht="22.5" outlineLevel="1" x14ac:dyDescent="0.2">
      <c r="A103" s="169">
        <v>19</v>
      </c>
      <c r="B103" s="170" t="s">
        <v>251</v>
      </c>
      <c r="C103" s="183" t="s">
        <v>252</v>
      </c>
      <c r="D103" s="184" t="s">
        <v>194</v>
      </c>
      <c r="E103" s="174">
        <v>476.85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74">
        <v>0</v>
      </c>
      <c r="O103" s="174">
        <f>ROUND(E103*N103,2)</f>
        <v>0</v>
      </c>
      <c r="P103" s="174">
        <v>0</v>
      </c>
      <c r="Q103" s="174">
        <f>ROUND(E103*P103,2)</f>
        <v>0</v>
      </c>
      <c r="R103" s="174" t="s">
        <v>253</v>
      </c>
      <c r="S103" s="174" t="s">
        <v>121</v>
      </c>
      <c r="T103" s="175" t="s">
        <v>121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161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58" t="s">
        <v>254</v>
      </c>
      <c r="D104" s="259"/>
      <c r="E104" s="259"/>
      <c r="F104" s="259"/>
      <c r="G104" s="259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5" t="s">
        <v>255</v>
      </c>
      <c r="D105" s="186"/>
      <c r="E105" s="187">
        <v>476.85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166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54"/>
      <c r="D106" s="255"/>
      <c r="E106" s="255"/>
      <c r="F106" s="255"/>
      <c r="G106" s="255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69">
        <v>20</v>
      </c>
      <c r="B107" s="170" t="s">
        <v>256</v>
      </c>
      <c r="C107" s="183" t="s">
        <v>257</v>
      </c>
      <c r="D107" s="184" t="s">
        <v>194</v>
      </c>
      <c r="E107" s="174">
        <v>158.94999999999999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4" t="s">
        <v>253</v>
      </c>
      <c r="S107" s="174" t="s">
        <v>121</v>
      </c>
      <c r="T107" s="175" t="s">
        <v>121</v>
      </c>
      <c r="U107" s="160">
        <v>0.126</v>
      </c>
      <c r="V107" s="160">
        <f>ROUND(E107*U107,2)</f>
        <v>20.03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161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5" t="s">
        <v>258</v>
      </c>
      <c r="D108" s="186"/>
      <c r="E108" s="187">
        <v>158.94999999999999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166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54"/>
      <c r="D109" s="255"/>
      <c r="E109" s="255"/>
      <c r="F109" s="255"/>
      <c r="G109" s="255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69">
        <v>21</v>
      </c>
      <c r="B110" s="170" t="s">
        <v>259</v>
      </c>
      <c r="C110" s="183" t="s">
        <v>260</v>
      </c>
      <c r="D110" s="184" t="s">
        <v>194</v>
      </c>
      <c r="E110" s="174">
        <v>158.94999999999999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4">
        <v>1.8380000000000001E-2</v>
      </c>
      <c r="O110" s="174">
        <f>ROUND(E110*N110,2)</f>
        <v>2.92</v>
      </c>
      <c r="P110" s="174">
        <v>0</v>
      </c>
      <c r="Q110" s="174">
        <f>ROUND(E110*P110,2)</f>
        <v>0</v>
      </c>
      <c r="R110" s="174" t="s">
        <v>253</v>
      </c>
      <c r="S110" s="174" t="s">
        <v>121</v>
      </c>
      <c r="T110" s="175" t="s">
        <v>121</v>
      </c>
      <c r="U110" s="160">
        <v>0.151</v>
      </c>
      <c r="V110" s="160">
        <f>ROUND(E110*U110,2)</f>
        <v>24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161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58" t="s">
        <v>254</v>
      </c>
      <c r="D111" s="259"/>
      <c r="E111" s="259"/>
      <c r="F111" s="259"/>
      <c r="G111" s="259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60" t="s">
        <v>261</v>
      </c>
      <c r="D112" s="261"/>
      <c r="E112" s="261"/>
      <c r="F112" s="261"/>
      <c r="G112" s="261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85" t="s">
        <v>258</v>
      </c>
      <c r="D113" s="186"/>
      <c r="E113" s="187">
        <v>158.94999999999999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166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54"/>
      <c r="D114" s="255"/>
      <c r="E114" s="255"/>
      <c r="F114" s="255"/>
      <c r="G114" s="255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126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3" t="s">
        <v>116</v>
      </c>
      <c r="B115" s="164" t="s">
        <v>74</v>
      </c>
      <c r="C115" s="188" t="s">
        <v>75</v>
      </c>
      <c r="D115" s="189"/>
      <c r="E115" s="167"/>
      <c r="F115" s="167"/>
      <c r="G115" s="167">
        <f>SUMIF(AG116:AG121,"&lt;&gt;NOR",G116:G121)</f>
        <v>0</v>
      </c>
      <c r="H115" s="167"/>
      <c r="I115" s="167">
        <f>SUM(I116:I121)</f>
        <v>0</v>
      </c>
      <c r="J115" s="167"/>
      <c r="K115" s="167">
        <f>SUM(K116:K121)</f>
        <v>0</v>
      </c>
      <c r="L115" s="167"/>
      <c r="M115" s="167">
        <f>SUM(M116:M121)</f>
        <v>0</v>
      </c>
      <c r="N115" s="167"/>
      <c r="O115" s="167">
        <f>SUM(O116:O121)</f>
        <v>0</v>
      </c>
      <c r="P115" s="167"/>
      <c r="Q115" s="167">
        <f>SUM(Q116:Q121)</f>
        <v>3.89</v>
      </c>
      <c r="R115" s="167"/>
      <c r="S115" s="167"/>
      <c r="T115" s="168"/>
      <c r="U115" s="162"/>
      <c r="V115" s="162">
        <f>SUM(V116:V121)</f>
        <v>0</v>
      </c>
      <c r="W115" s="162"/>
      <c r="AG115" t="s">
        <v>117</v>
      </c>
    </row>
    <row r="116" spans="1:60" outlineLevel="1" x14ac:dyDescent="0.2">
      <c r="A116" s="169">
        <v>22</v>
      </c>
      <c r="B116" s="170" t="s">
        <v>262</v>
      </c>
      <c r="C116" s="183" t="s">
        <v>263</v>
      </c>
      <c r="D116" s="184" t="s">
        <v>159</v>
      </c>
      <c r="E116" s="174">
        <v>1.9950000000000001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1.2800000000000001E-3</v>
      </c>
      <c r="O116" s="174">
        <f>ROUND(E116*N116,2)</f>
        <v>0</v>
      </c>
      <c r="P116" s="174">
        <v>1.95</v>
      </c>
      <c r="Q116" s="174">
        <f>ROUND(E116*P116,2)</f>
        <v>3.89</v>
      </c>
      <c r="R116" s="174" t="s">
        <v>169</v>
      </c>
      <c r="S116" s="174" t="s">
        <v>121</v>
      </c>
      <c r="T116" s="175" t="s">
        <v>121</v>
      </c>
      <c r="U116" s="160">
        <v>0</v>
      </c>
      <c r="V116" s="160">
        <f>ROUND(E116*U116,2)</f>
        <v>0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58" t="s">
        <v>264</v>
      </c>
      <c r="D117" s="259"/>
      <c r="E117" s="259"/>
      <c r="F117" s="259"/>
      <c r="G117" s="259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60" t="s">
        <v>265</v>
      </c>
      <c r="D118" s="261"/>
      <c r="E118" s="261"/>
      <c r="F118" s="261"/>
      <c r="G118" s="261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125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60" t="s">
        <v>219</v>
      </c>
      <c r="D119" s="261"/>
      <c r="E119" s="261"/>
      <c r="F119" s="261"/>
      <c r="G119" s="261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125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85" t="s">
        <v>220</v>
      </c>
      <c r="D120" s="186"/>
      <c r="E120" s="187">
        <v>1.9950000000000001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166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54"/>
      <c r="D121" s="255"/>
      <c r="E121" s="255"/>
      <c r="F121" s="255"/>
      <c r="G121" s="255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126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163" t="s">
        <v>116</v>
      </c>
      <c r="B122" s="164" t="s">
        <v>76</v>
      </c>
      <c r="C122" s="188" t="s">
        <v>77</v>
      </c>
      <c r="D122" s="189"/>
      <c r="E122" s="167"/>
      <c r="F122" s="167"/>
      <c r="G122" s="167">
        <f>SUMIF(AG123:AG126,"&lt;&gt;NOR",G123:G126)</f>
        <v>0</v>
      </c>
      <c r="H122" s="167"/>
      <c r="I122" s="167">
        <f>SUM(I123:I126)</f>
        <v>0</v>
      </c>
      <c r="J122" s="167"/>
      <c r="K122" s="167">
        <f>SUM(K123:K126)</f>
        <v>0</v>
      </c>
      <c r="L122" s="167"/>
      <c r="M122" s="167">
        <f>SUM(M123:M126)</f>
        <v>0</v>
      </c>
      <c r="N122" s="167"/>
      <c r="O122" s="167">
        <f>SUM(O123:O126)</f>
        <v>4.22</v>
      </c>
      <c r="P122" s="167"/>
      <c r="Q122" s="167">
        <f>SUM(Q123:Q126)</f>
        <v>0</v>
      </c>
      <c r="R122" s="167"/>
      <c r="S122" s="167"/>
      <c r="T122" s="168"/>
      <c r="U122" s="162"/>
      <c r="V122" s="162">
        <f>SUM(V123:V126)</f>
        <v>0</v>
      </c>
      <c r="W122" s="162"/>
      <c r="AG122" t="s">
        <v>117</v>
      </c>
    </row>
    <row r="123" spans="1:60" ht="22.5" outlineLevel="1" x14ac:dyDescent="0.2">
      <c r="A123" s="169">
        <v>23</v>
      </c>
      <c r="B123" s="170" t="s">
        <v>266</v>
      </c>
      <c r="C123" s="183" t="s">
        <v>267</v>
      </c>
      <c r="D123" s="184" t="s">
        <v>227</v>
      </c>
      <c r="E123" s="174">
        <v>100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4.2160000000000003E-2</v>
      </c>
      <c r="O123" s="174">
        <f>ROUND(E123*N123,2)</f>
        <v>4.22</v>
      </c>
      <c r="P123" s="174">
        <v>0</v>
      </c>
      <c r="Q123" s="174">
        <f>ROUND(E123*P123,2)</f>
        <v>0</v>
      </c>
      <c r="R123" s="174" t="s">
        <v>169</v>
      </c>
      <c r="S123" s="174" t="s">
        <v>121</v>
      </c>
      <c r="T123" s="175" t="s">
        <v>121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170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58" t="s">
        <v>268</v>
      </c>
      <c r="D124" s="259"/>
      <c r="E124" s="259"/>
      <c r="F124" s="259"/>
      <c r="G124" s="259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60" t="s">
        <v>204</v>
      </c>
      <c r="D125" s="261"/>
      <c r="E125" s="261"/>
      <c r="F125" s="261"/>
      <c r="G125" s="261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125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54"/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126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63" t="s">
        <v>116</v>
      </c>
      <c r="B127" s="164" t="s">
        <v>78</v>
      </c>
      <c r="C127" s="188" t="s">
        <v>79</v>
      </c>
      <c r="D127" s="189"/>
      <c r="E127" s="167"/>
      <c r="F127" s="167"/>
      <c r="G127" s="167">
        <f>SUMIF(AG128:AG130,"&lt;&gt;NOR",G128:G130)</f>
        <v>0</v>
      </c>
      <c r="H127" s="167"/>
      <c r="I127" s="167">
        <f>SUM(I128:I130)</f>
        <v>0</v>
      </c>
      <c r="J127" s="167"/>
      <c r="K127" s="167">
        <f>SUM(K128:K130)</f>
        <v>0</v>
      </c>
      <c r="L127" s="167"/>
      <c r="M127" s="167">
        <f>SUM(M128:M130)</f>
        <v>0</v>
      </c>
      <c r="N127" s="167"/>
      <c r="O127" s="167">
        <f>SUM(O128:O130)</f>
        <v>0</v>
      </c>
      <c r="P127" s="167"/>
      <c r="Q127" s="167">
        <f>SUM(Q128:Q130)</f>
        <v>0</v>
      </c>
      <c r="R127" s="167"/>
      <c r="S127" s="167"/>
      <c r="T127" s="168"/>
      <c r="U127" s="162"/>
      <c r="V127" s="162">
        <f>SUM(V128:V130)</f>
        <v>4.59</v>
      </c>
      <c r="W127" s="162"/>
      <c r="AG127" t="s">
        <v>117</v>
      </c>
    </row>
    <row r="128" spans="1:60" ht="22.5" outlineLevel="1" x14ac:dyDescent="0.2">
      <c r="A128" s="169">
        <v>24</v>
      </c>
      <c r="B128" s="170" t="s">
        <v>269</v>
      </c>
      <c r="C128" s="183" t="s">
        <v>270</v>
      </c>
      <c r="D128" s="184" t="s">
        <v>164</v>
      </c>
      <c r="E128" s="174">
        <v>14.96049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4" t="s">
        <v>271</v>
      </c>
      <c r="S128" s="174" t="s">
        <v>121</v>
      </c>
      <c r="T128" s="175" t="s">
        <v>121</v>
      </c>
      <c r="U128" s="160">
        <v>0.307</v>
      </c>
      <c r="V128" s="160">
        <f>ROUND(E128*U128,2)</f>
        <v>4.59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272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 x14ac:dyDescent="0.2">
      <c r="A129" s="158"/>
      <c r="B129" s="159"/>
      <c r="C129" s="258" t="s">
        <v>273</v>
      </c>
      <c r="D129" s="259"/>
      <c r="E129" s="259"/>
      <c r="F129" s="259"/>
      <c r="G129" s="259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172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76" t="str">
        <f>C129</f>
        <v>přesun hmot pro budovy občanské výstavby (JKSO 801), budovy pro bydlení (JKSO 803) budovy pro výrobu a služby (JKSO 812) s nosnou svislou konstrukcí zděnou z cihel nebo tvárnic nebo kovovou</v>
      </c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54"/>
      <c r="D130" s="255"/>
      <c r="E130" s="255"/>
      <c r="F130" s="255"/>
      <c r="G130" s="25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126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3" t="s">
        <v>116</v>
      </c>
      <c r="B131" s="164" t="s">
        <v>80</v>
      </c>
      <c r="C131" s="188" t="s">
        <v>81</v>
      </c>
      <c r="D131" s="189"/>
      <c r="E131" s="167"/>
      <c r="F131" s="167"/>
      <c r="G131" s="167">
        <f>SUMIF(AG132:AG167,"&lt;&gt;NOR",G132:G167)</f>
        <v>0</v>
      </c>
      <c r="H131" s="167"/>
      <c r="I131" s="167">
        <f>SUM(I132:I167)</f>
        <v>0</v>
      </c>
      <c r="J131" s="167"/>
      <c r="K131" s="167">
        <f>SUM(K132:K167)</f>
        <v>0</v>
      </c>
      <c r="L131" s="167"/>
      <c r="M131" s="167">
        <f>SUM(M132:M167)</f>
        <v>0</v>
      </c>
      <c r="N131" s="167"/>
      <c r="O131" s="167">
        <f>SUM(O132:O167)</f>
        <v>2.1800000000000002</v>
      </c>
      <c r="P131" s="167"/>
      <c r="Q131" s="167">
        <f>SUM(Q132:Q167)</f>
        <v>2.16</v>
      </c>
      <c r="R131" s="167"/>
      <c r="S131" s="167"/>
      <c r="T131" s="168"/>
      <c r="U131" s="162"/>
      <c r="V131" s="162">
        <f>SUM(V132:V167)</f>
        <v>27.9</v>
      </c>
      <c r="W131" s="162"/>
      <c r="AG131" t="s">
        <v>117</v>
      </c>
    </row>
    <row r="132" spans="1:60" ht="22.5" outlineLevel="1" x14ac:dyDescent="0.2">
      <c r="A132" s="169">
        <v>25</v>
      </c>
      <c r="B132" s="170" t="s">
        <v>274</v>
      </c>
      <c r="C132" s="183" t="s">
        <v>275</v>
      </c>
      <c r="D132" s="184" t="s">
        <v>227</v>
      </c>
      <c r="E132" s="174">
        <v>82.045000000000002</v>
      </c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4" t="s">
        <v>276</v>
      </c>
      <c r="S132" s="174" t="s">
        <v>121</v>
      </c>
      <c r="T132" s="175" t="s">
        <v>121</v>
      </c>
      <c r="U132" s="160">
        <v>0.34</v>
      </c>
      <c r="V132" s="160">
        <f>ROUND(E132*U132,2)</f>
        <v>27.9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161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52" t="s">
        <v>219</v>
      </c>
      <c r="D133" s="253"/>
      <c r="E133" s="253"/>
      <c r="F133" s="253"/>
      <c r="G133" s="253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54"/>
      <c r="D134" s="255"/>
      <c r="E134" s="255"/>
      <c r="F134" s="255"/>
      <c r="G134" s="255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126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69">
        <v>26</v>
      </c>
      <c r="B135" s="170" t="s">
        <v>277</v>
      </c>
      <c r="C135" s="183" t="s">
        <v>278</v>
      </c>
      <c r="D135" s="184" t="s">
        <v>194</v>
      </c>
      <c r="E135" s="174">
        <v>187.87889999999999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4">
        <v>4.2300000000000003E-3</v>
      </c>
      <c r="O135" s="174">
        <f>ROUND(E135*N135,2)</f>
        <v>0.79</v>
      </c>
      <c r="P135" s="174">
        <v>0</v>
      </c>
      <c r="Q135" s="174">
        <f>ROUND(E135*P135,2)</f>
        <v>0</v>
      </c>
      <c r="R135" s="174" t="s">
        <v>279</v>
      </c>
      <c r="S135" s="174" t="s">
        <v>121</v>
      </c>
      <c r="T135" s="175" t="s">
        <v>121</v>
      </c>
      <c r="U135" s="160">
        <v>0</v>
      </c>
      <c r="V135" s="160">
        <f>ROUND(E135*U135,2)</f>
        <v>0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170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52" t="s">
        <v>219</v>
      </c>
      <c r="D136" s="253"/>
      <c r="E136" s="253"/>
      <c r="F136" s="253"/>
      <c r="G136" s="253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125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5" t="s">
        <v>280</v>
      </c>
      <c r="D137" s="186"/>
      <c r="E137" s="187">
        <v>187.87889999999999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166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54"/>
      <c r="D138" s="255"/>
      <c r="E138" s="255"/>
      <c r="F138" s="255"/>
      <c r="G138" s="255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126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69">
        <v>27</v>
      </c>
      <c r="B139" s="170" t="s">
        <v>281</v>
      </c>
      <c r="C139" s="183" t="s">
        <v>282</v>
      </c>
      <c r="D139" s="184" t="s">
        <v>227</v>
      </c>
      <c r="E139" s="174">
        <v>82.045000000000002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3.4399999999999999E-3</v>
      </c>
      <c r="O139" s="174">
        <f>ROUND(E139*N139,2)</f>
        <v>0.28000000000000003</v>
      </c>
      <c r="P139" s="174">
        <v>0</v>
      </c>
      <c r="Q139" s="174">
        <f>ROUND(E139*P139,2)</f>
        <v>0</v>
      </c>
      <c r="R139" s="174" t="s">
        <v>279</v>
      </c>
      <c r="S139" s="174" t="s">
        <v>121</v>
      </c>
      <c r="T139" s="175" t="s">
        <v>121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170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58" t="s">
        <v>283</v>
      </c>
      <c r="D140" s="259"/>
      <c r="E140" s="259"/>
      <c r="F140" s="259"/>
      <c r="G140" s="259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172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60" t="s">
        <v>219</v>
      </c>
      <c r="D141" s="261"/>
      <c r="E141" s="261"/>
      <c r="F141" s="261"/>
      <c r="G141" s="261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125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85" t="s">
        <v>284</v>
      </c>
      <c r="D142" s="186"/>
      <c r="E142" s="187">
        <v>7.0949999999999998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166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85" t="s">
        <v>285</v>
      </c>
      <c r="D143" s="186"/>
      <c r="E143" s="187">
        <v>74.95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166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54"/>
      <c r="D144" s="255"/>
      <c r="E144" s="255"/>
      <c r="F144" s="255"/>
      <c r="G144" s="255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126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69">
        <v>28</v>
      </c>
      <c r="B145" s="170" t="s">
        <v>286</v>
      </c>
      <c r="C145" s="183" t="s">
        <v>287</v>
      </c>
      <c r="D145" s="184" t="s">
        <v>194</v>
      </c>
      <c r="E145" s="174">
        <v>28.18177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4">
        <v>0</v>
      </c>
      <c r="O145" s="174">
        <f>ROUND(E145*N145,2)</f>
        <v>0</v>
      </c>
      <c r="P145" s="174">
        <v>3.9239999999999997E-2</v>
      </c>
      <c r="Q145" s="174">
        <f>ROUND(E145*P145,2)</f>
        <v>1.1100000000000001</v>
      </c>
      <c r="R145" s="174" t="s">
        <v>279</v>
      </c>
      <c r="S145" s="174" t="s">
        <v>121</v>
      </c>
      <c r="T145" s="175" t="s">
        <v>121</v>
      </c>
      <c r="U145" s="160">
        <v>0</v>
      </c>
      <c r="V145" s="160">
        <f>ROUND(E145*U145,2)</f>
        <v>0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33.75" outlineLevel="1" x14ac:dyDescent="0.2">
      <c r="A146" s="158"/>
      <c r="B146" s="159"/>
      <c r="C146" s="258" t="s">
        <v>288</v>
      </c>
      <c r="D146" s="259"/>
      <c r="E146" s="259"/>
      <c r="F146" s="259"/>
      <c r="G146" s="259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76" t="str">
        <f>C146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60" t="s">
        <v>289</v>
      </c>
      <c r="D147" s="261"/>
      <c r="E147" s="261"/>
      <c r="F147" s="261"/>
      <c r="G147" s="261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125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60" t="s">
        <v>290</v>
      </c>
      <c r="D148" s="261"/>
      <c r="E148" s="261"/>
      <c r="F148" s="261"/>
      <c r="G148" s="261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60" t="s">
        <v>291</v>
      </c>
      <c r="D149" s="261"/>
      <c r="E149" s="261"/>
      <c r="F149" s="261"/>
      <c r="G149" s="261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125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60" t="s">
        <v>292</v>
      </c>
      <c r="D150" s="261"/>
      <c r="E150" s="261"/>
      <c r="F150" s="261"/>
      <c r="G150" s="261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125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60" t="s">
        <v>219</v>
      </c>
      <c r="D151" s="261"/>
      <c r="E151" s="261"/>
      <c r="F151" s="261"/>
      <c r="G151" s="261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5" t="s">
        <v>293</v>
      </c>
      <c r="D152" s="186"/>
      <c r="E152" s="187">
        <v>28.18178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166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54"/>
      <c r="D153" s="255"/>
      <c r="E153" s="255"/>
      <c r="F153" s="255"/>
      <c r="G153" s="255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126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69">
        <v>29</v>
      </c>
      <c r="B154" s="170" t="s">
        <v>294</v>
      </c>
      <c r="C154" s="183" t="s">
        <v>295</v>
      </c>
      <c r="D154" s="184" t="s">
        <v>194</v>
      </c>
      <c r="E154" s="174">
        <v>187.87889999999999</v>
      </c>
      <c r="F154" s="173"/>
      <c r="G154" s="174">
        <f>ROUND(E154*F154,2)</f>
        <v>0</v>
      </c>
      <c r="H154" s="173"/>
      <c r="I154" s="174">
        <f>ROUND(E154*H154,2)</f>
        <v>0</v>
      </c>
      <c r="J154" s="173"/>
      <c r="K154" s="174">
        <f>ROUND(E154*J154,2)</f>
        <v>0</v>
      </c>
      <c r="L154" s="174">
        <v>21</v>
      </c>
      <c r="M154" s="174">
        <f>G154*(1+L154/100)</f>
        <v>0</v>
      </c>
      <c r="N154" s="174">
        <v>0</v>
      </c>
      <c r="O154" s="174">
        <f>ROUND(E154*N154,2)</f>
        <v>0</v>
      </c>
      <c r="P154" s="174">
        <v>5.5999999999999999E-3</v>
      </c>
      <c r="Q154" s="174">
        <f>ROUND(E154*P154,2)</f>
        <v>1.05</v>
      </c>
      <c r="R154" s="174" t="s">
        <v>279</v>
      </c>
      <c r="S154" s="174" t="s">
        <v>121</v>
      </c>
      <c r="T154" s="175" t="s">
        <v>121</v>
      </c>
      <c r="U154" s="160">
        <v>0</v>
      </c>
      <c r="V154" s="160">
        <f>ROUND(E154*U154,2)</f>
        <v>0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170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52" t="s">
        <v>292</v>
      </c>
      <c r="D155" s="253"/>
      <c r="E155" s="253"/>
      <c r="F155" s="253"/>
      <c r="G155" s="253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125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60" t="s">
        <v>219</v>
      </c>
      <c r="D156" s="261"/>
      <c r="E156" s="261"/>
      <c r="F156" s="261"/>
      <c r="G156" s="261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85" t="s">
        <v>280</v>
      </c>
      <c r="D157" s="186"/>
      <c r="E157" s="187">
        <v>187.87889999999999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166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54"/>
      <c r="D158" s="255"/>
      <c r="E158" s="255"/>
      <c r="F158" s="255"/>
      <c r="G158" s="255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126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69">
        <v>30</v>
      </c>
      <c r="B159" s="170" t="s">
        <v>296</v>
      </c>
      <c r="C159" s="183" t="s">
        <v>297</v>
      </c>
      <c r="D159" s="184" t="s">
        <v>159</v>
      </c>
      <c r="E159" s="174">
        <v>2.02013</v>
      </c>
      <c r="F159" s="173"/>
      <c r="G159" s="174">
        <f>ROUND(E159*F159,2)</f>
        <v>0</v>
      </c>
      <c r="H159" s="173"/>
      <c r="I159" s="174">
        <f>ROUND(E159*H159,2)</f>
        <v>0</v>
      </c>
      <c r="J159" s="173"/>
      <c r="K159" s="174">
        <f>ROUND(E159*J159,2)</f>
        <v>0</v>
      </c>
      <c r="L159" s="174">
        <v>21</v>
      </c>
      <c r="M159" s="174">
        <f>G159*(1+L159/100)</f>
        <v>0</v>
      </c>
      <c r="N159" s="174">
        <v>0.55000000000000004</v>
      </c>
      <c r="O159" s="174">
        <f>ROUND(E159*N159,2)</f>
        <v>1.1100000000000001</v>
      </c>
      <c r="P159" s="174">
        <v>0</v>
      </c>
      <c r="Q159" s="174">
        <f>ROUND(E159*P159,2)</f>
        <v>0</v>
      </c>
      <c r="R159" s="174" t="s">
        <v>208</v>
      </c>
      <c r="S159" s="174" t="s">
        <v>121</v>
      </c>
      <c r="T159" s="175" t="s">
        <v>121</v>
      </c>
      <c r="U159" s="160">
        <v>0</v>
      </c>
      <c r="V159" s="160">
        <f>ROUND(E159*U159,2)</f>
        <v>0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209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52" t="s">
        <v>219</v>
      </c>
      <c r="D160" s="253"/>
      <c r="E160" s="253"/>
      <c r="F160" s="253"/>
      <c r="G160" s="253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125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5" t="s">
        <v>298</v>
      </c>
      <c r="D161" s="186"/>
      <c r="E161" s="187">
        <v>0.45188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166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85" t="s">
        <v>299</v>
      </c>
      <c r="D162" s="186"/>
      <c r="E162" s="187">
        <v>0.38700000000000001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166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85" t="s">
        <v>300</v>
      </c>
      <c r="D163" s="186"/>
      <c r="E163" s="187">
        <v>1.1812499999999999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166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54"/>
      <c r="D164" s="255"/>
      <c r="E164" s="255"/>
      <c r="F164" s="255"/>
      <c r="G164" s="255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126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>
        <v>31</v>
      </c>
      <c r="B165" s="159" t="s">
        <v>301</v>
      </c>
      <c r="C165" s="190" t="s">
        <v>302</v>
      </c>
      <c r="D165" s="191" t="s">
        <v>0</v>
      </c>
      <c r="E165" s="161"/>
      <c r="F165" s="161"/>
      <c r="G165" s="160">
        <f>ROUND(E165*F165,2)</f>
        <v>0</v>
      </c>
      <c r="H165" s="161"/>
      <c r="I165" s="160">
        <f>ROUND(E165*H165,2)</f>
        <v>0</v>
      </c>
      <c r="J165" s="161"/>
      <c r="K165" s="160">
        <f>ROUND(E165*J165,2)</f>
        <v>0</v>
      </c>
      <c r="L165" s="160">
        <v>21</v>
      </c>
      <c r="M165" s="160">
        <f>G165*(1+L165/100)</f>
        <v>0</v>
      </c>
      <c r="N165" s="160">
        <v>0</v>
      </c>
      <c r="O165" s="160">
        <f>ROUND(E165*N165,2)</f>
        <v>0</v>
      </c>
      <c r="P165" s="160">
        <v>0</v>
      </c>
      <c r="Q165" s="160">
        <f>ROUND(E165*P165,2)</f>
        <v>0</v>
      </c>
      <c r="R165" s="160" t="s">
        <v>276</v>
      </c>
      <c r="S165" s="160" t="s">
        <v>121</v>
      </c>
      <c r="T165" s="160" t="s">
        <v>121</v>
      </c>
      <c r="U165" s="160">
        <v>0</v>
      </c>
      <c r="V165" s="160">
        <f>ROUND(E165*U165,2)</f>
        <v>0</v>
      </c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272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56" t="s">
        <v>303</v>
      </c>
      <c r="D166" s="257"/>
      <c r="E166" s="257"/>
      <c r="F166" s="257"/>
      <c r="G166" s="257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172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54"/>
      <c r="D167" s="255"/>
      <c r="E167" s="255"/>
      <c r="F167" s="255"/>
      <c r="G167" s="255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126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x14ac:dyDescent="0.2">
      <c r="A168" s="163" t="s">
        <v>116</v>
      </c>
      <c r="B168" s="164" t="s">
        <v>82</v>
      </c>
      <c r="C168" s="188" t="s">
        <v>83</v>
      </c>
      <c r="D168" s="189"/>
      <c r="E168" s="167"/>
      <c r="F168" s="167"/>
      <c r="G168" s="167">
        <f>SUMIF(AG169:AG192,"&lt;&gt;NOR",G169:G192)</f>
        <v>0</v>
      </c>
      <c r="H168" s="167"/>
      <c r="I168" s="167">
        <f>SUM(I169:I192)</f>
        <v>0</v>
      </c>
      <c r="J168" s="167"/>
      <c r="K168" s="167">
        <f>SUM(K169:K192)</f>
        <v>0</v>
      </c>
      <c r="L168" s="167"/>
      <c r="M168" s="167">
        <f>SUM(M169:M192)</f>
        <v>0</v>
      </c>
      <c r="N168" s="167"/>
      <c r="O168" s="167">
        <f>SUM(O169:O192)</f>
        <v>0.19999999999999998</v>
      </c>
      <c r="P168" s="167"/>
      <c r="Q168" s="167">
        <f>SUM(Q169:Q192)</f>
        <v>0.18</v>
      </c>
      <c r="R168" s="167"/>
      <c r="S168" s="167"/>
      <c r="T168" s="168"/>
      <c r="U168" s="162"/>
      <c r="V168" s="162">
        <f>SUM(V169:V192)</f>
        <v>18.36</v>
      </c>
      <c r="W168" s="162"/>
      <c r="AG168" t="s">
        <v>117</v>
      </c>
    </row>
    <row r="169" spans="1:60" outlineLevel="1" x14ac:dyDescent="0.2">
      <c r="A169" s="169">
        <v>32</v>
      </c>
      <c r="B169" s="170" t="s">
        <v>304</v>
      </c>
      <c r="C169" s="183" t="s">
        <v>305</v>
      </c>
      <c r="D169" s="184" t="s">
        <v>227</v>
      </c>
      <c r="E169" s="174">
        <v>31.79</v>
      </c>
      <c r="F169" s="173"/>
      <c r="G169" s="174">
        <f>ROUND(E169*F169,2)</f>
        <v>0</v>
      </c>
      <c r="H169" s="173"/>
      <c r="I169" s="174">
        <f>ROUND(E169*H169,2)</f>
        <v>0</v>
      </c>
      <c r="J169" s="173"/>
      <c r="K169" s="174">
        <f>ROUND(E169*J169,2)</f>
        <v>0</v>
      </c>
      <c r="L169" s="174">
        <v>21</v>
      </c>
      <c r="M169" s="174">
        <f>G169*(1+L169/100)</f>
        <v>0</v>
      </c>
      <c r="N169" s="174">
        <v>2.5000000000000001E-3</v>
      </c>
      <c r="O169" s="174">
        <f>ROUND(E169*N169,2)</f>
        <v>0.08</v>
      </c>
      <c r="P169" s="174">
        <v>0</v>
      </c>
      <c r="Q169" s="174">
        <f>ROUND(E169*P169,2)</f>
        <v>0</v>
      </c>
      <c r="R169" s="174"/>
      <c r="S169" s="174" t="s">
        <v>138</v>
      </c>
      <c r="T169" s="175" t="s">
        <v>121</v>
      </c>
      <c r="U169" s="160">
        <v>0.55184999999999995</v>
      </c>
      <c r="V169" s="160">
        <f>ROUND(E169*U169,2)</f>
        <v>17.54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161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185" t="s">
        <v>306</v>
      </c>
      <c r="D170" s="186"/>
      <c r="E170" s="187">
        <v>31.79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166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54"/>
      <c r="D171" s="255"/>
      <c r="E171" s="255"/>
      <c r="F171" s="255"/>
      <c r="G171" s="255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126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69">
        <v>33</v>
      </c>
      <c r="B172" s="170" t="s">
        <v>307</v>
      </c>
      <c r="C172" s="183" t="s">
        <v>308</v>
      </c>
      <c r="D172" s="184" t="s">
        <v>309</v>
      </c>
      <c r="E172" s="174">
        <v>2</v>
      </c>
      <c r="F172" s="173"/>
      <c r="G172" s="174">
        <f>ROUND(E172*F172,2)</f>
        <v>0</v>
      </c>
      <c r="H172" s="173"/>
      <c r="I172" s="174">
        <f>ROUND(E172*H172,2)</f>
        <v>0</v>
      </c>
      <c r="J172" s="173"/>
      <c r="K172" s="174">
        <f>ROUND(E172*J172,2)</f>
        <v>0</v>
      </c>
      <c r="L172" s="174">
        <v>21</v>
      </c>
      <c r="M172" s="174">
        <f>G172*(1+L172/100)</f>
        <v>0</v>
      </c>
      <c r="N172" s="174">
        <v>4.0000000000000002E-4</v>
      </c>
      <c r="O172" s="174">
        <f>ROUND(E172*N172,2)</f>
        <v>0</v>
      </c>
      <c r="P172" s="174">
        <v>0</v>
      </c>
      <c r="Q172" s="174">
        <f>ROUND(E172*P172,2)</f>
        <v>0</v>
      </c>
      <c r="R172" s="174"/>
      <c r="S172" s="174" t="s">
        <v>138</v>
      </c>
      <c r="T172" s="175" t="s">
        <v>122</v>
      </c>
      <c r="U172" s="160">
        <v>0.41</v>
      </c>
      <c r="V172" s="160">
        <f>ROUND(E172*U172,2)</f>
        <v>0.82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161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62"/>
      <c r="D173" s="263"/>
      <c r="E173" s="263"/>
      <c r="F173" s="263"/>
      <c r="G173" s="263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126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69">
        <v>34</v>
      </c>
      <c r="B174" s="170" t="s">
        <v>310</v>
      </c>
      <c r="C174" s="183" t="s">
        <v>311</v>
      </c>
      <c r="D174" s="184" t="s">
        <v>227</v>
      </c>
      <c r="E174" s="174">
        <v>31.79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74">
        <v>0</v>
      </c>
      <c r="O174" s="174">
        <f>ROUND(E174*N174,2)</f>
        <v>0</v>
      </c>
      <c r="P174" s="174">
        <v>4.64E-3</v>
      </c>
      <c r="Q174" s="174">
        <f>ROUND(E174*P174,2)</f>
        <v>0.15</v>
      </c>
      <c r="R174" s="174" t="s">
        <v>279</v>
      </c>
      <c r="S174" s="174" t="s">
        <v>121</v>
      </c>
      <c r="T174" s="175" t="s">
        <v>121</v>
      </c>
      <c r="U174" s="160">
        <v>0</v>
      </c>
      <c r="V174" s="160">
        <f>ROUND(E174*U174,2)</f>
        <v>0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170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58" t="s">
        <v>312</v>
      </c>
      <c r="D175" s="259"/>
      <c r="E175" s="259"/>
      <c r="F175" s="259"/>
      <c r="G175" s="259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172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60" t="s">
        <v>292</v>
      </c>
      <c r="D176" s="261"/>
      <c r="E176" s="261"/>
      <c r="F176" s="261"/>
      <c r="G176" s="261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125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185" t="s">
        <v>313</v>
      </c>
      <c r="D177" s="186"/>
      <c r="E177" s="187">
        <v>31.79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166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54"/>
      <c r="D178" s="255"/>
      <c r="E178" s="255"/>
      <c r="F178" s="255"/>
      <c r="G178" s="25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126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69">
        <v>35</v>
      </c>
      <c r="B179" s="170" t="s">
        <v>314</v>
      </c>
      <c r="C179" s="183" t="s">
        <v>315</v>
      </c>
      <c r="D179" s="184" t="s">
        <v>227</v>
      </c>
      <c r="E179" s="174">
        <v>8</v>
      </c>
      <c r="F179" s="173"/>
      <c r="G179" s="174">
        <f>ROUND(E179*F179,2)</f>
        <v>0</v>
      </c>
      <c r="H179" s="173"/>
      <c r="I179" s="174">
        <f>ROUND(E179*H179,2)</f>
        <v>0</v>
      </c>
      <c r="J179" s="173"/>
      <c r="K179" s="174">
        <f>ROUND(E179*J179,2)</f>
        <v>0</v>
      </c>
      <c r="L179" s="174">
        <v>21</v>
      </c>
      <c r="M179" s="174">
        <f>G179*(1+L179/100)</f>
        <v>0</v>
      </c>
      <c r="N179" s="174">
        <v>0</v>
      </c>
      <c r="O179" s="174">
        <f>ROUND(E179*N179,2)</f>
        <v>0</v>
      </c>
      <c r="P179" s="174">
        <v>3.3600000000000001E-3</v>
      </c>
      <c r="Q179" s="174">
        <f>ROUND(E179*P179,2)</f>
        <v>0.03</v>
      </c>
      <c r="R179" s="174" t="s">
        <v>279</v>
      </c>
      <c r="S179" s="174" t="s">
        <v>121</v>
      </c>
      <c r="T179" s="175" t="s">
        <v>121</v>
      </c>
      <c r="U179" s="160">
        <v>0</v>
      </c>
      <c r="V179" s="160">
        <f>ROUND(E179*U179,2)</f>
        <v>0</v>
      </c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170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58" t="s">
        <v>316</v>
      </c>
      <c r="D180" s="259"/>
      <c r="E180" s="259"/>
      <c r="F180" s="259"/>
      <c r="G180" s="259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172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60" t="s">
        <v>292</v>
      </c>
      <c r="D181" s="261"/>
      <c r="E181" s="261"/>
      <c r="F181" s="261"/>
      <c r="G181" s="261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125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85" t="s">
        <v>317</v>
      </c>
      <c r="D182" s="186"/>
      <c r="E182" s="187">
        <v>8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166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54"/>
      <c r="D183" s="255"/>
      <c r="E183" s="255"/>
      <c r="F183" s="255"/>
      <c r="G183" s="255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126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69">
        <v>36</v>
      </c>
      <c r="B184" s="170" t="s">
        <v>318</v>
      </c>
      <c r="C184" s="183" t="s">
        <v>319</v>
      </c>
      <c r="D184" s="184" t="s">
        <v>227</v>
      </c>
      <c r="E184" s="174">
        <v>31.79</v>
      </c>
      <c r="F184" s="173"/>
      <c r="G184" s="174">
        <f>ROUND(E184*F184,2)</f>
        <v>0</v>
      </c>
      <c r="H184" s="173"/>
      <c r="I184" s="174">
        <f>ROUND(E184*H184,2)</f>
        <v>0</v>
      </c>
      <c r="J184" s="173"/>
      <c r="K184" s="174">
        <f>ROUND(E184*J184,2)</f>
        <v>0</v>
      </c>
      <c r="L184" s="174">
        <v>21</v>
      </c>
      <c r="M184" s="174">
        <f>G184*(1+L184/100)</f>
        <v>0</v>
      </c>
      <c r="N184" s="174">
        <v>3.2499999999999999E-3</v>
      </c>
      <c r="O184" s="174">
        <f>ROUND(E184*N184,2)</f>
        <v>0.1</v>
      </c>
      <c r="P184" s="174">
        <v>0</v>
      </c>
      <c r="Q184" s="174">
        <f>ROUND(E184*P184,2)</f>
        <v>0</v>
      </c>
      <c r="R184" s="174"/>
      <c r="S184" s="174" t="s">
        <v>138</v>
      </c>
      <c r="T184" s="175" t="s">
        <v>122</v>
      </c>
      <c r="U184" s="160">
        <v>0</v>
      </c>
      <c r="V184" s="160">
        <f>ROUND(E184*U184,2)</f>
        <v>0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170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85" t="s">
        <v>320</v>
      </c>
      <c r="D185" s="186"/>
      <c r="E185" s="187">
        <v>31.79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166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54"/>
      <c r="D186" s="255"/>
      <c r="E186" s="255"/>
      <c r="F186" s="255"/>
      <c r="G186" s="255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126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69">
        <v>37</v>
      </c>
      <c r="B187" s="170" t="s">
        <v>321</v>
      </c>
      <c r="C187" s="183" t="s">
        <v>322</v>
      </c>
      <c r="D187" s="184" t="s">
        <v>227</v>
      </c>
      <c r="E187" s="174">
        <v>8</v>
      </c>
      <c r="F187" s="173"/>
      <c r="G187" s="174">
        <f>ROUND(E187*F187,2)</f>
        <v>0</v>
      </c>
      <c r="H187" s="173"/>
      <c r="I187" s="174">
        <f>ROUND(E187*H187,2)</f>
        <v>0</v>
      </c>
      <c r="J187" s="173"/>
      <c r="K187" s="174">
        <f>ROUND(E187*J187,2)</f>
        <v>0</v>
      </c>
      <c r="L187" s="174">
        <v>21</v>
      </c>
      <c r="M187" s="174">
        <f>G187*(1+L187/100)</f>
        <v>0</v>
      </c>
      <c r="N187" s="174">
        <v>2.63E-3</v>
      </c>
      <c r="O187" s="174">
        <f>ROUND(E187*N187,2)</f>
        <v>0.02</v>
      </c>
      <c r="P187" s="174">
        <v>0</v>
      </c>
      <c r="Q187" s="174">
        <f>ROUND(E187*P187,2)</f>
        <v>0</v>
      </c>
      <c r="R187" s="174"/>
      <c r="S187" s="174" t="s">
        <v>138</v>
      </c>
      <c r="T187" s="175" t="s">
        <v>122</v>
      </c>
      <c r="U187" s="160">
        <v>0</v>
      </c>
      <c r="V187" s="160">
        <f>ROUND(E187*U187,2)</f>
        <v>0</v>
      </c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170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85" t="s">
        <v>323</v>
      </c>
      <c r="D188" s="186"/>
      <c r="E188" s="187">
        <v>8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166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54"/>
      <c r="D189" s="255"/>
      <c r="E189" s="255"/>
      <c r="F189" s="255"/>
      <c r="G189" s="255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126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>
        <v>38</v>
      </c>
      <c r="B190" s="159" t="s">
        <v>324</v>
      </c>
      <c r="C190" s="190" t="s">
        <v>325</v>
      </c>
      <c r="D190" s="191" t="s">
        <v>0</v>
      </c>
      <c r="E190" s="161"/>
      <c r="F190" s="161"/>
      <c r="G190" s="160">
        <f>ROUND(E190*F190,2)</f>
        <v>0</v>
      </c>
      <c r="H190" s="161"/>
      <c r="I190" s="160">
        <f>ROUND(E190*H190,2)</f>
        <v>0</v>
      </c>
      <c r="J190" s="161"/>
      <c r="K190" s="160">
        <f>ROUND(E190*J190,2)</f>
        <v>0</v>
      </c>
      <c r="L190" s="160">
        <v>21</v>
      </c>
      <c r="M190" s="160">
        <f>G190*(1+L190/100)</f>
        <v>0</v>
      </c>
      <c r="N190" s="160">
        <v>0</v>
      </c>
      <c r="O190" s="160">
        <f>ROUND(E190*N190,2)</f>
        <v>0</v>
      </c>
      <c r="P190" s="160">
        <v>0</v>
      </c>
      <c r="Q190" s="160">
        <f>ROUND(E190*P190,2)</f>
        <v>0</v>
      </c>
      <c r="R190" s="160" t="s">
        <v>326</v>
      </c>
      <c r="S190" s="160" t="s">
        <v>121</v>
      </c>
      <c r="T190" s="160" t="s">
        <v>121</v>
      </c>
      <c r="U190" s="160">
        <v>0</v>
      </c>
      <c r="V190" s="160">
        <f>ROUND(E190*U190,2)</f>
        <v>0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272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256" t="s">
        <v>303</v>
      </c>
      <c r="D191" s="257"/>
      <c r="E191" s="257"/>
      <c r="F191" s="257"/>
      <c r="G191" s="257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172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54"/>
      <c r="D192" s="255"/>
      <c r="E192" s="255"/>
      <c r="F192" s="255"/>
      <c r="G192" s="255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126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x14ac:dyDescent="0.2">
      <c r="A193" s="163" t="s">
        <v>116</v>
      </c>
      <c r="B193" s="164" t="s">
        <v>84</v>
      </c>
      <c r="C193" s="188" t="s">
        <v>85</v>
      </c>
      <c r="D193" s="189"/>
      <c r="E193" s="167"/>
      <c r="F193" s="167"/>
      <c r="G193" s="167">
        <f>SUMIF(AG194:AG204,"&lt;&gt;NOR",G194:G204)</f>
        <v>0</v>
      </c>
      <c r="H193" s="167"/>
      <c r="I193" s="167">
        <f>SUM(I194:I204)</f>
        <v>0</v>
      </c>
      <c r="J193" s="167"/>
      <c r="K193" s="167">
        <f>SUM(K194:K204)</f>
        <v>0</v>
      </c>
      <c r="L193" s="167"/>
      <c r="M193" s="167">
        <f>SUM(M194:M204)</f>
        <v>0</v>
      </c>
      <c r="N193" s="167"/>
      <c r="O193" s="167">
        <f>SUM(O194:O204)</f>
        <v>14.3</v>
      </c>
      <c r="P193" s="167"/>
      <c r="Q193" s="167">
        <f>SUM(Q194:Q204)</f>
        <v>13.46</v>
      </c>
      <c r="R193" s="167"/>
      <c r="S193" s="167"/>
      <c r="T193" s="168"/>
      <c r="U193" s="162"/>
      <c r="V193" s="162">
        <f>SUM(V194:V204)</f>
        <v>57.26</v>
      </c>
      <c r="W193" s="162"/>
      <c r="AG193" t="s">
        <v>117</v>
      </c>
    </row>
    <row r="194" spans="1:60" outlineLevel="1" x14ac:dyDescent="0.2">
      <c r="A194" s="169">
        <v>39</v>
      </c>
      <c r="B194" s="170" t="s">
        <v>327</v>
      </c>
      <c r="C194" s="183" t="s">
        <v>328</v>
      </c>
      <c r="D194" s="184" t="s">
        <v>0</v>
      </c>
      <c r="E194" s="174">
        <v>2489.395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21</v>
      </c>
      <c r="M194" s="174">
        <f>G194*(1+L194/100)</f>
        <v>0</v>
      </c>
      <c r="N194" s="174">
        <v>0</v>
      </c>
      <c r="O194" s="174">
        <f>ROUND(E194*N194,2)</f>
        <v>0</v>
      </c>
      <c r="P194" s="174">
        <v>0</v>
      </c>
      <c r="Q194" s="174">
        <f>ROUND(E194*P194,2)</f>
        <v>0</v>
      </c>
      <c r="R194" s="174" t="s">
        <v>329</v>
      </c>
      <c r="S194" s="174" t="s">
        <v>121</v>
      </c>
      <c r="T194" s="175" t="s">
        <v>121</v>
      </c>
      <c r="U194" s="160">
        <v>2.3E-2</v>
      </c>
      <c r="V194" s="160">
        <f>ROUND(E194*U194,2)</f>
        <v>57.26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161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58" t="s">
        <v>303</v>
      </c>
      <c r="D195" s="259"/>
      <c r="E195" s="259"/>
      <c r="F195" s="259"/>
      <c r="G195" s="259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172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54"/>
      <c r="D196" s="255"/>
      <c r="E196" s="255"/>
      <c r="F196" s="255"/>
      <c r="G196" s="255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126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 x14ac:dyDescent="0.2">
      <c r="A197" s="169">
        <v>40</v>
      </c>
      <c r="B197" s="170" t="s">
        <v>330</v>
      </c>
      <c r="C197" s="183" t="s">
        <v>331</v>
      </c>
      <c r="D197" s="184" t="s">
        <v>194</v>
      </c>
      <c r="E197" s="174">
        <v>187.87889999999999</v>
      </c>
      <c r="F197" s="173"/>
      <c r="G197" s="174">
        <f>ROUND(E197*F197,2)</f>
        <v>0</v>
      </c>
      <c r="H197" s="173"/>
      <c r="I197" s="174">
        <f>ROUND(E197*H197,2)</f>
        <v>0</v>
      </c>
      <c r="J197" s="173"/>
      <c r="K197" s="174">
        <f>ROUND(E197*J197,2)</f>
        <v>0</v>
      </c>
      <c r="L197" s="174">
        <v>21</v>
      </c>
      <c r="M197" s="174">
        <f>G197*(1+L197/100)</f>
        <v>0</v>
      </c>
      <c r="N197" s="174">
        <v>7.6130000000000003E-2</v>
      </c>
      <c r="O197" s="174">
        <f>ROUND(E197*N197,2)</f>
        <v>14.3</v>
      </c>
      <c r="P197" s="174">
        <v>0</v>
      </c>
      <c r="Q197" s="174">
        <f>ROUND(E197*P197,2)</f>
        <v>0</v>
      </c>
      <c r="R197" s="174" t="s">
        <v>279</v>
      </c>
      <c r="S197" s="174" t="s">
        <v>121</v>
      </c>
      <c r="T197" s="175" t="s">
        <v>121</v>
      </c>
      <c r="U197" s="160">
        <v>0</v>
      </c>
      <c r="V197" s="160">
        <f>ROUND(E197*U197,2)</f>
        <v>0</v>
      </c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170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45" outlineLevel="1" x14ac:dyDescent="0.2">
      <c r="A198" s="158"/>
      <c r="B198" s="159"/>
      <c r="C198" s="252" t="s">
        <v>332</v>
      </c>
      <c r="D198" s="253"/>
      <c r="E198" s="253"/>
      <c r="F198" s="253"/>
      <c r="G198" s="253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125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76" t="str">
        <f>C198</f>
        <v>Zastřešení sedlových a pultových střech šupinové z bobrovek. Pokrytí hřebenů hřebenáči s větracím pásem (1 m hřebenu/10 m2 střechy). Zakončení štítových hran taškami krajovými s ozubem (1 m zakončení/10 m2 střechy). Doplnění taškou skleněnou, průchodovou včetně komínku (1 kus/100 m2 střechy) a větrací mřížkou proti ptákům (1 m/5 m2 střechy. Pokrytí požárních zdí šířky 15 cm bobrovkou (1 m/10 m2 střechy).</v>
      </c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185" t="s">
        <v>280</v>
      </c>
      <c r="D199" s="186"/>
      <c r="E199" s="187">
        <v>187.87889999999999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166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54"/>
      <c r="D200" s="255"/>
      <c r="E200" s="255"/>
      <c r="F200" s="255"/>
      <c r="G200" s="255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126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69">
        <v>41</v>
      </c>
      <c r="B201" s="170" t="s">
        <v>333</v>
      </c>
      <c r="C201" s="183" t="s">
        <v>334</v>
      </c>
      <c r="D201" s="184" t="s">
        <v>194</v>
      </c>
      <c r="E201" s="174">
        <v>187.87889999999999</v>
      </c>
      <c r="F201" s="173"/>
      <c r="G201" s="174">
        <f>ROUND(E201*F201,2)</f>
        <v>0</v>
      </c>
      <c r="H201" s="173"/>
      <c r="I201" s="174">
        <f>ROUND(E201*H201,2)</f>
        <v>0</v>
      </c>
      <c r="J201" s="173"/>
      <c r="K201" s="174">
        <f>ROUND(E201*J201,2)</f>
        <v>0</v>
      </c>
      <c r="L201" s="174">
        <v>21</v>
      </c>
      <c r="M201" s="174">
        <f>G201*(1+L201/100)</f>
        <v>0</v>
      </c>
      <c r="N201" s="174">
        <v>0</v>
      </c>
      <c r="O201" s="174">
        <f>ROUND(E201*N201,2)</f>
        <v>0</v>
      </c>
      <c r="P201" s="174">
        <v>7.1650000000000005E-2</v>
      </c>
      <c r="Q201" s="174">
        <f>ROUND(E201*P201,2)</f>
        <v>13.46</v>
      </c>
      <c r="R201" s="174" t="s">
        <v>279</v>
      </c>
      <c r="S201" s="174" t="s">
        <v>121</v>
      </c>
      <c r="T201" s="175" t="s">
        <v>121</v>
      </c>
      <c r="U201" s="160">
        <v>0</v>
      </c>
      <c r="V201" s="160">
        <f>ROUND(E201*U201,2)</f>
        <v>0</v>
      </c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170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52" t="s">
        <v>292</v>
      </c>
      <c r="D202" s="253"/>
      <c r="E202" s="253"/>
      <c r="F202" s="253"/>
      <c r="G202" s="253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125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185" t="s">
        <v>280</v>
      </c>
      <c r="D203" s="186"/>
      <c r="E203" s="187">
        <v>187.87889999999999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166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54"/>
      <c r="D204" s="255"/>
      <c r="E204" s="255"/>
      <c r="F204" s="255"/>
      <c r="G204" s="255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126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x14ac:dyDescent="0.2">
      <c r="A205" s="163" t="s">
        <v>116</v>
      </c>
      <c r="B205" s="164" t="s">
        <v>86</v>
      </c>
      <c r="C205" s="188" t="s">
        <v>77</v>
      </c>
      <c r="D205" s="189"/>
      <c r="E205" s="167"/>
      <c r="F205" s="167"/>
      <c r="G205" s="167">
        <f>SUMIF(AG206:AG213,"&lt;&gt;NOR",G206:G213)</f>
        <v>0</v>
      </c>
      <c r="H205" s="167"/>
      <c r="I205" s="167">
        <f>SUM(I206:I213)</f>
        <v>0</v>
      </c>
      <c r="J205" s="167"/>
      <c r="K205" s="167">
        <f>SUM(K206:K213)</f>
        <v>0</v>
      </c>
      <c r="L205" s="167"/>
      <c r="M205" s="167">
        <f>SUM(M206:M213)</f>
        <v>0</v>
      </c>
      <c r="N205" s="167"/>
      <c r="O205" s="167">
        <f>SUM(O206:O213)</f>
        <v>0</v>
      </c>
      <c r="P205" s="167"/>
      <c r="Q205" s="167">
        <f>SUM(Q206:Q213)</f>
        <v>0</v>
      </c>
      <c r="R205" s="167"/>
      <c r="S205" s="167"/>
      <c r="T205" s="168"/>
      <c r="U205" s="162"/>
      <c r="V205" s="162">
        <f>SUM(V206:V213)</f>
        <v>0</v>
      </c>
      <c r="W205" s="162"/>
      <c r="AG205" t="s">
        <v>117</v>
      </c>
    </row>
    <row r="206" spans="1:60" outlineLevel="1" x14ac:dyDescent="0.2">
      <c r="A206" s="169">
        <v>42</v>
      </c>
      <c r="B206" s="170" t="s">
        <v>335</v>
      </c>
      <c r="C206" s="183" t="s">
        <v>336</v>
      </c>
      <c r="D206" s="184" t="s">
        <v>164</v>
      </c>
      <c r="E206" s="174">
        <v>110.91</v>
      </c>
      <c r="F206" s="173"/>
      <c r="G206" s="174">
        <f>ROUND(E206*F206,2)</f>
        <v>0</v>
      </c>
      <c r="H206" s="173"/>
      <c r="I206" s="174">
        <f>ROUND(E206*H206,2)</f>
        <v>0</v>
      </c>
      <c r="J206" s="173"/>
      <c r="K206" s="174">
        <f>ROUND(E206*J206,2)</f>
        <v>0</v>
      </c>
      <c r="L206" s="174">
        <v>21</v>
      </c>
      <c r="M206" s="174">
        <f>G206*(1+L206/100)</f>
        <v>0</v>
      </c>
      <c r="N206" s="174">
        <v>0</v>
      </c>
      <c r="O206" s="174">
        <f>ROUND(E206*N206,2)</f>
        <v>0</v>
      </c>
      <c r="P206" s="174">
        <v>0</v>
      </c>
      <c r="Q206" s="174">
        <f>ROUND(E206*P206,2)</f>
        <v>0</v>
      </c>
      <c r="R206" s="174" t="s">
        <v>337</v>
      </c>
      <c r="S206" s="174" t="s">
        <v>121</v>
      </c>
      <c r="T206" s="175" t="s">
        <v>121</v>
      </c>
      <c r="U206" s="160">
        <v>0</v>
      </c>
      <c r="V206" s="160">
        <f>ROUND(E206*U206,2)</f>
        <v>0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161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85" t="s">
        <v>338</v>
      </c>
      <c r="D207" s="186"/>
      <c r="E207" s="187">
        <v>91.19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166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185" t="s">
        <v>339</v>
      </c>
      <c r="D208" s="186"/>
      <c r="E208" s="187">
        <v>19.72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166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54"/>
      <c r="D209" s="255"/>
      <c r="E209" s="255"/>
      <c r="F209" s="255"/>
      <c r="G209" s="255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126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69">
        <v>43</v>
      </c>
      <c r="B210" s="170" t="s">
        <v>340</v>
      </c>
      <c r="C210" s="183" t="s">
        <v>341</v>
      </c>
      <c r="D210" s="184" t="s">
        <v>164</v>
      </c>
      <c r="E210" s="174">
        <v>2.6920000000000002</v>
      </c>
      <c r="F210" s="173"/>
      <c r="G210" s="174">
        <f>ROUND(E210*F210,2)</f>
        <v>0</v>
      </c>
      <c r="H210" s="173"/>
      <c r="I210" s="174">
        <f>ROUND(E210*H210,2)</f>
        <v>0</v>
      </c>
      <c r="J210" s="173"/>
      <c r="K210" s="174">
        <f>ROUND(E210*J210,2)</f>
        <v>0</v>
      </c>
      <c r="L210" s="174">
        <v>21</v>
      </c>
      <c r="M210" s="174">
        <f>G210*(1+L210/100)</f>
        <v>0</v>
      </c>
      <c r="N210" s="174">
        <v>0</v>
      </c>
      <c r="O210" s="174">
        <f>ROUND(E210*N210,2)</f>
        <v>0</v>
      </c>
      <c r="P210" s="174">
        <v>0</v>
      </c>
      <c r="Q210" s="174">
        <f>ROUND(E210*P210,2)</f>
        <v>0</v>
      </c>
      <c r="R210" s="174" t="s">
        <v>337</v>
      </c>
      <c r="S210" s="174" t="s">
        <v>121</v>
      </c>
      <c r="T210" s="175" t="s">
        <v>121</v>
      </c>
      <c r="U210" s="160">
        <v>0</v>
      </c>
      <c r="V210" s="160">
        <f>ROUND(E210*U210,2)</f>
        <v>0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161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185" t="s">
        <v>342</v>
      </c>
      <c r="D211" s="186"/>
      <c r="E211" s="187">
        <v>1.64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166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185" t="s">
        <v>343</v>
      </c>
      <c r="D212" s="186"/>
      <c r="E212" s="187">
        <v>1.052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166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54"/>
      <c r="D213" s="255"/>
      <c r="E213" s="255"/>
      <c r="F213" s="255"/>
      <c r="G213" s="255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126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5"/>
      <c r="B214" s="6"/>
      <c r="C214" s="180"/>
      <c r="D214" s="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AE214">
        <v>15</v>
      </c>
      <c r="AF214">
        <v>21</v>
      </c>
    </row>
    <row r="215" spans="1:60" x14ac:dyDescent="0.2">
      <c r="A215" s="154"/>
      <c r="B215" s="155" t="s">
        <v>29</v>
      </c>
      <c r="C215" s="181"/>
      <c r="D215" s="156"/>
      <c r="E215" s="157"/>
      <c r="F215" s="157"/>
      <c r="G215" s="177">
        <f>G8+G44+G53+G74+G85+G102+G115+G122+G127+G131+G168+G193+G205</f>
        <v>0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AE215">
        <f>SUMIF(L7:L213,AE214,G7:G213)</f>
        <v>0</v>
      </c>
      <c r="AF215">
        <f>SUMIF(L7:L213,AF214,G7:G213)</f>
        <v>0</v>
      </c>
      <c r="AG215" t="s">
        <v>154</v>
      </c>
    </row>
    <row r="216" spans="1:60" x14ac:dyDescent="0.2">
      <c r="A216" s="264" t="s">
        <v>344</v>
      </c>
      <c r="B216" s="264"/>
      <c r="C216" s="180"/>
      <c r="D216" s="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60" x14ac:dyDescent="0.2">
      <c r="A217" s="5"/>
      <c r="B217" s="6" t="s">
        <v>345</v>
      </c>
      <c r="C217" s="180" t="s">
        <v>346</v>
      </c>
      <c r="D217" s="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AG217" t="s">
        <v>347</v>
      </c>
    </row>
    <row r="218" spans="1:60" x14ac:dyDescent="0.2">
      <c r="A218" s="5"/>
      <c r="B218" s="6" t="s">
        <v>348</v>
      </c>
      <c r="C218" s="180" t="s">
        <v>349</v>
      </c>
      <c r="D218" s="8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AG218" t="s">
        <v>350</v>
      </c>
    </row>
    <row r="219" spans="1:60" x14ac:dyDescent="0.2">
      <c r="A219" s="5"/>
      <c r="B219" s="6"/>
      <c r="C219" s="180" t="s">
        <v>351</v>
      </c>
      <c r="D219" s="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AG219" t="s">
        <v>352</v>
      </c>
    </row>
    <row r="220" spans="1:60" x14ac:dyDescent="0.2">
      <c r="A220" s="5"/>
      <c r="B220" s="6"/>
      <c r="C220" s="180"/>
      <c r="D220" s="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60" x14ac:dyDescent="0.2">
      <c r="C221" s="182"/>
      <c r="D221" s="142"/>
      <c r="AG221" t="s">
        <v>155</v>
      </c>
    </row>
    <row r="222" spans="1:60" x14ac:dyDescent="0.2">
      <c r="D222" s="142"/>
    </row>
    <row r="223" spans="1:60" x14ac:dyDescent="0.2">
      <c r="D223" s="142"/>
    </row>
    <row r="224" spans="1:60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118">
    <mergeCell ref="A1:G1"/>
    <mergeCell ref="C2:G2"/>
    <mergeCell ref="C3:G3"/>
    <mergeCell ref="C4:G4"/>
    <mergeCell ref="A216:B216"/>
    <mergeCell ref="C10:G10"/>
    <mergeCell ref="C13:G13"/>
    <mergeCell ref="C15:G15"/>
    <mergeCell ref="C16:G16"/>
    <mergeCell ref="C18:G18"/>
    <mergeCell ref="C28:G28"/>
    <mergeCell ref="C30:G30"/>
    <mergeCell ref="C32:G32"/>
    <mergeCell ref="C33:G33"/>
    <mergeCell ref="C35:G35"/>
    <mergeCell ref="C36:G36"/>
    <mergeCell ref="C20:G20"/>
    <mergeCell ref="C21:G21"/>
    <mergeCell ref="C22:G22"/>
    <mergeCell ref="C24:G24"/>
    <mergeCell ref="C26:G26"/>
    <mergeCell ref="C27:G27"/>
    <mergeCell ref="C49:G49"/>
    <mergeCell ref="C52:G52"/>
    <mergeCell ref="C55:G55"/>
    <mergeCell ref="C56:G56"/>
    <mergeCell ref="C58:G58"/>
    <mergeCell ref="C60:G60"/>
    <mergeCell ref="C38:G38"/>
    <mergeCell ref="C39:G39"/>
    <mergeCell ref="C41:G41"/>
    <mergeCell ref="C43:G43"/>
    <mergeCell ref="C46:G46"/>
    <mergeCell ref="C47:G47"/>
    <mergeCell ref="C69:G69"/>
    <mergeCell ref="C70:G70"/>
    <mergeCell ref="C71:G71"/>
    <mergeCell ref="C73:G73"/>
    <mergeCell ref="C76:G76"/>
    <mergeCell ref="C77:G77"/>
    <mergeCell ref="C61:G61"/>
    <mergeCell ref="C62:G62"/>
    <mergeCell ref="C64:G64"/>
    <mergeCell ref="C66:G66"/>
    <mergeCell ref="C67:G67"/>
    <mergeCell ref="C68:G68"/>
    <mergeCell ref="C87:G87"/>
    <mergeCell ref="C89:G89"/>
    <mergeCell ref="C91:G91"/>
    <mergeCell ref="C92:G92"/>
    <mergeCell ref="C94:G94"/>
    <mergeCell ref="C96:G96"/>
    <mergeCell ref="C78:G78"/>
    <mergeCell ref="C79:G79"/>
    <mergeCell ref="C80:G80"/>
    <mergeCell ref="C81:G81"/>
    <mergeCell ref="C82:G82"/>
    <mergeCell ref="C84:G84"/>
    <mergeCell ref="C109:G109"/>
    <mergeCell ref="C111:G111"/>
    <mergeCell ref="C112:G112"/>
    <mergeCell ref="C114:G114"/>
    <mergeCell ref="C117:G117"/>
    <mergeCell ref="C118:G118"/>
    <mergeCell ref="C97:G97"/>
    <mergeCell ref="C98:G98"/>
    <mergeCell ref="C99:G99"/>
    <mergeCell ref="C101:G101"/>
    <mergeCell ref="C104:G104"/>
    <mergeCell ref="C106:G106"/>
    <mergeCell ref="C130:G130"/>
    <mergeCell ref="C133:G133"/>
    <mergeCell ref="C134:G134"/>
    <mergeCell ref="C136:G136"/>
    <mergeCell ref="C138:G138"/>
    <mergeCell ref="C140:G140"/>
    <mergeCell ref="C119:G119"/>
    <mergeCell ref="C121:G121"/>
    <mergeCell ref="C124:G124"/>
    <mergeCell ref="C125:G125"/>
    <mergeCell ref="C126:G126"/>
    <mergeCell ref="C129:G129"/>
    <mergeCell ref="C150:G150"/>
    <mergeCell ref="C151:G151"/>
    <mergeCell ref="C153:G153"/>
    <mergeCell ref="C155:G155"/>
    <mergeCell ref="C156:G156"/>
    <mergeCell ref="C158:G158"/>
    <mergeCell ref="C141:G141"/>
    <mergeCell ref="C144:G144"/>
    <mergeCell ref="C146:G146"/>
    <mergeCell ref="C147:G147"/>
    <mergeCell ref="C148:G148"/>
    <mergeCell ref="C149:G149"/>
    <mergeCell ref="C175:G175"/>
    <mergeCell ref="C176:G176"/>
    <mergeCell ref="C178:G178"/>
    <mergeCell ref="C180:G180"/>
    <mergeCell ref="C181:G181"/>
    <mergeCell ref="C183:G183"/>
    <mergeCell ref="C160:G160"/>
    <mergeCell ref="C164:G164"/>
    <mergeCell ref="C166:G166"/>
    <mergeCell ref="C167:G167"/>
    <mergeCell ref="C171:G171"/>
    <mergeCell ref="C173:G173"/>
    <mergeCell ref="C198:G198"/>
    <mergeCell ref="C200:G200"/>
    <mergeCell ref="C202:G202"/>
    <mergeCell ref="C204:G204"/>
    <mergeCell ref="C209:G209"/>
    <mergeCell ref="C213:G213"/>
    <mergeCell ref="C186:G186"/>
    <mergeCell ref="C189:G189"/>
    <mergeCell ref="C191:G191"/>
    <mergeCell ref="C192:G192"/>
    <mergeCell ref="C195:G195"/>
    <mergeCell ref="C196:G19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2 1 Naklady</vt:lpstr>
      <vt:lpstr>1 1 Stavební část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Stavební část'!Názvy_tisku</vt:lpstr>
      <vt:lpstr>'2 1 Naklady'!Názvy_tisku</vt:lpstr>
      <vt:lpstr>oadresa</vt:lpstr>
      <vt:lpstr>Stavba!Objednatel</vt:lpstr>
      <vt:lpstr>Stavba!Objekt</vt:lpstr>
      <vt:lpstr>'1 1 Stavební část'!Oblast_tisku</vt:lpstr>
      <vt:lpstr>'2 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Hálová</dc:creator>
  <cp:lastModifiedBy>Jan Vinduška</cp:lastModifiedBy>
  <cp:lastPrinted>2014-02-28T09:52:57Z</cp:lastPrinted>
  <dcterms:created xsi:type="dcterms:W3CDTF">2009-04-08T07:15:50Z</dcterms:created>
  <dcterms:modified xsi:type="dcterms:W3CDTF">2019-05-21T07:13:57Z</dcterms:modified>
</cp:coreProperties>
</file>