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bookViews>
    <workbookView xWindow="0" yWindow="0" windowWidth="14370" windowHeight="7980" activeTab="5"/>
  </bookViews>
  <sheets>
    <sheet name="Rekapitulace stavby" sheetId="1" r:id="rId1"/>
    <sheet name="01.1 -  Učebna instalatér..." sheetId="2" r:id="rId2"/>
    <sheet name="01.2 - Toaleta žáků na 1...." sheetId="3" r:id="rId3"/>
    <sheet name="ZTI - Zdravotně technické..." sheetId="5" r:id="rId4"/>
    <sheet name="EL - Elektromontáže" sheetId="6" r:id="rId5"/>
    <sheet name="00A - Vedlejší rozpočtové..." sheetId="8" r:id="rId6"/>
    <sheet name="Pokyny pro vyplnění" sheetId="10" r:id="rId7"/>
  </sheets>
  <definedNames>
    <definedName name="_xlnm._FilterDatabase" localSheetId="5" hidden="1">'00A - Vedlejší rozpočtové...'!$C$79:$K$88</definedName>
    <definedName name="_xlnm._FilterDatabase" localSheetId="1" hidden="1">'01.1 -  Učebna instalatér...'!$C$96:$K$400</definedName>
    <definedName name="_xlnm._FilterDatabase" localSheetId="2" hidden="1">'01.2 - Toaleta žáků na 1....'!$C$96:$K$338</definedName>
    <definedName name="_xlnm._FilterDatabase" localSheetId="4" hidden="1">'EL - Elektromontáže'!$C$99:$K$170</definedName>
    <definedName name="_xlnm._FilterDatabase" localSheetId="3" hidden="1">'ZTI - Zdravotně technické...'!$C$84:$K$112</definedName>
    <definedName name="_xlnm.Print_Area" localSheetId="5">'00A - Vedlejší rozpočtové...'!$C$4:$J$36,'00A - Vedlejší rozpočtové...'!$C$42:$J$61,'00A - Vedlejší rozpočtové...'!$C$67:$K$88</definedName>
    <definedName name="_xlnm.Print_Area" localSheetId="1">'01.1 -  Učebna instalatér...'!$C$4:$J$38,'01.1 -  Učebna instalatér...'!$C$44:$J$76,'01.1 -  Učebna instalatér...'!$C$82:$K$400</definedName>
    <definedName name="_xlnm.Print_Area" localSheetId="2">'01.2 - Toaleta žáků na 1....'!$C$4:$J$38,'01.2 - Toaleta žáků na 1....'!$C$44:$J$76,'01.2 - Toaleta žáků na 1....'!$C$82:$K$338</definedName>
    <definedName name="_xlnm.Print_Area" localSheetId="4">'EL - Elektromontáže'!$C$4:$J$38,'EL - Elektromontáže'!$C$44:$J$79,'EL - Elektromontáže'!$C$85:$K$170</definedName>
    <definedName name="_xlnm.Print_Area" localSheetId="6">'Pokyny pro vyplnění'!$B$2:$K$69,'Pokyny pro vyplnění'!$B$72:$K$116,'Pokyny pro vyplnění'!$B$119:$K$188,'Pokyny pro vyplnění'!$B$196:$K$216</definedName>
    <definedName name="_xlnm.Print_Area" localSheetId="0">'Rekapitulace stavby'!$D$4:$AO$33,'Rekapitulace stavby'!$C$39:$AQ$58</definedName>
    <definedName name="_xlnm.Print_Area" localSheetId="3">'ZTI - Zdravotně technické...'!$C$4:$J$38,'ZTI - Zdravotně technické...'!$C$44:$J$64,'ZTI - Zdravotně technické...'!$C$70:$K$112</definedName>
    <definedName name="_xlnm.Print_Titles" localSheetId="0">'Rekapitulace stavby'!$49:$49</definedName>
    <definedName name="_xlnm.Print_Titles" localSheetId="1">'01.1 -  Učebna instalatér...'!$96:$96</definedName>
    <definedName name="_xlnm.Print_Titles" localSheetId="2">'01.2 - Toaleta žáků na 1....'!$96:$96</definedName>
    <definedName name="_xlnm.Print_Titles" localSheetId="3">'ZTI - Zdravotně technické...'!$84:$84</definedName>
    <definedName name="_xlnm.Print_Titles" localSheetId="4">'EL - Elektromontáže'!$99:$99</definedName>
    <definedName name="_xlnm.Print_Titles" localSheetId="5">'00A - Vedlejší rozpočtové...'!$79:$79</definedName>
  </definedNames>
  <calcPr calcId="152511"/>
</workbook>
</file>

<file path=xl/sharedStrings.xml><?xml version="1.0" encoding="utf-8"?>
<sst xmlns="http://schemas.openxmlformats.org/spreadsheetml/2006/main" count="8353" uniqueCount="1180">
  <si>
    <t>Export VZ</t>
  </si>
  <si>
    <t>List obsahuje:</t>
  </si>
  <si>
    <t>1) Rekapitulace stavby</t>
  </si>
  <si>
    <t>2) Rekapitulace objektů stavby a soupisů prací</t>
  </si>
  <si>
    <t>3.0</t>
  </si>
  <si>
    <t>ZAMOK</t>
  </si>
  <si>
    <t>False</t>
  </si>
  <si>
    <t>{9db6d725-5e12-4fea-8969-ca6ad01a08b4}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</si>
  <si>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</si>
  <si>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</si>
  <si>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</si>
  <si>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</si>
  <si>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</si>
  <si>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</si>
  <si>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</si>
  <si>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</si>
  <si>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SK18022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</si>
  <si>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</si>
  <si>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</si>
  <si>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KSO:</t>
  </si>
  <si>
    <t/>
  </si>
  <si>
    <t>CC-CZ:</t>
  </si>
  <si>
    <t>Místo:</t>
  </si>
  <si>
    <t>parc. č. 528, 527, 705/3</t>
  </si>
  <si>
    <t>Datum:</t>
  </si>
  <si>
    <t>18.2.2018</t>
  </si>
  <si>
    <t>Zadavatel:</t>
  </si>
  <si>
    <t>IČ:</t>
  </si>
  <si>
    <t>Středočeský kraj</t>
  </si>
  <si>
    <t>DIČ:</t>
  </si>
  <si>
    <t>Uchazeč:</t>
  </si>
  <si>
    <t>Vyplň údaj</t>
  </si>
  <si>
    <t>Projektant:</t>
  </si>
  <si>
    <t>STAVAŘI s.r.o.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</si>
  <si>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</si>
  <si>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</si>
  <si>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</si>
  <si>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</si>
  <si>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</si>
  <si>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</si>
  <si>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</si>
  <si>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</si>
  <si>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</si>
  <si>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</si>
  <si>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</si>
  <si>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</si>
  <si>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</si>
  <si>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</si>
  <si>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</si>
  <si>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</si>
  <si>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</si>
  <si>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</si>
  <si>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</si>
  <si>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</si>
  <si>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</si>
  <si>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</si>
  <si>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</si>
  <si>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</si>
  <si>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</si>
  <si>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</si>
  <si>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</si>
  <si>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</si>
  <si>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</si>
  <si>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</si>
  <si>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</si>
  <si>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</si>
  <si>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</si>
  <si>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</si>
  <si>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</si>
  <si>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</si>
  <si>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</si>
  <si>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</si>
  <si>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</si>
  <si>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</si>
  <si>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01</t>
  </si>
  <si>
    <t>Stavební úpravy</t>
  </si>
  <si>
    <t>STA</t>
  </si>
  <si>
    <t>1</t>
  </si>
  <si>
    <t>{3955065f-eaf7-4d00-a53c-d2a6cf8229da}</t>
  </si>
  <si>
    <t>2</t>
  </si>
  <si>
    <t>/</t>
  </si>
  <si>
    <t>01.1</t>
  </si>
  <si>
    <t xml:space="preserve"> Učebna instalatérského řemesla v 1.NP pavilonu A </t>
  </si>
  <si>
    <t>Soupis</t>
  </si>
  <si>
    <t>{6faf4ef0-7ba4-4e45-a576-5fb362501886}</t>
  </si>
  <si>
    <t>01.2</t>
  </si>
  <si>
    <t>Toaleta žáků na 1.NP  pavilonu A</t>
  </si>
  <si>
    <t>{2b4eabea-3b23-4fca-a0f7-5f54672a267e}</t>
  </si>
  <si>
    <t>ZTI</t>
  </si>
  <si>
    <t>Zdravotně technické instalace</t>
  </si>
  <si>
    <t>{368d8016-b7d0-4106-a634-2dcfbfb39e46}</t>
  </si>
  <si>
    <t>EL</t>
  </si>
  <si>
    <t>Elektromontáže</t>
  </si>
  <si>
    <t>{cde901a8-786f-4519-bddc-2f0872d987b4}</t>
  </si>
  <si>
    <t>00A</t>
  </si>
  <si>
    <t>Vedlejší rozpočtové náklady</t>
  </si>
  <si>
    <t>{dede783a-431e-4073-ba01-218006d3d1db}</t>
  </si>
  <si>
    <t>1) Krycí list soupisu</t>
  </si>
  <si>
    <t>2) Rekapitulace</t>
  </si>
  <si>
    <t>3) Soupis prací</t>
  </si>
  <si>
    <t>Zpět na list:</t>
  </si>
  <si>
    <t>Rekapitulace stavby</t>
  </si>
  <si>
    <t>KRYCÍ LIST SOUPISU</t>
  </si>
  <si>
    <t>Objekt:</t>
  </si>
  <si>
    <t>01 - Stavební úpravy</t>
  </si>
  <si>
    <t>Soupis:</t>
  </si>
  <si>
    <t xml:space="preserve">01.1 -  Učebna instalatérského řemesla v 1.NP pavilonu A </t>
  </si>
  <si>
    <t>parc. č. 528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</si>
  <si>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</si>
  <si>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</si>
  <si>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</si>
  <si>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</si>
  <si>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</si>
  <si>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</si>
  <si>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</si>
  <si>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</si>
  <si>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</si>
  <si>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</si>
  <si>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</si>
  <si>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</si>
  <si>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713 - Izolace tepelné</t>
  </si>
  <si>
    <t xml:space="preserve">    725 - Zdravotechnika - zařizovací předměty</t>
  </si>
  <si>
    <t xml:space="preserve">    763 - Konstrukce suché výstavby</t>
  </si>
  <si>
    <t xml:space="preserve">    766 - Konstrukce truhlářské</t>
  </si>
  <si>
    <t xml:space="preserve">    777 - Podlahy lité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</si>
  <si>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</si>
  <si>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</si>
  <si>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</si>
  <si>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</si>
  <si>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</si>
  <si>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</si>
  <si>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</si>
  <si>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</si>
  <si>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</si>
  <si>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</si>
  <si>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</si>
  <si>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</si>
  <si>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</si>
  <si>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</si>
  <si>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</si>
  <si>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</si>
  <si>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</si>
  <si>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</si>
  <si>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</si>
  <si>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</si>
  <si>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6</t>
  </si>
  <si>
    <t>Úpravy povrchů, podlahy a osazování výplní</t>
  </si>
  <si>
    <t>K</t>
  </si>
  <si>
    <t>612131321</t>
  </si>
  <si>
    <t>Penetrační disperzní nátěr vnitřních stěn nanášený strojně</t>
  </si>
  <si>
    <t>m2</t>
  </si>
  <si>
    <t>CS ÚRS 2018 01</t>
  </si>
  <si>
    <t>4</t>
  </si>
  <si>
    <t>1665324091</t>
  </si>
  <si>
    <t>VV</t>
  </si>
  <si>
    <t>"kabinet" (4,555+5,845)*2*3,8-0,9*2-1*2,05-1,38*0,9*2-1,34*2,18*2+(1,38*2+0,9*2*2+1,34*2+2,18*2*2)*0,05</t>
  </si>
  <si>
    <t>"učebna" (7,525+5,845)*2*3,8-0,9*2,05-1*2,05-1,38*0,9*2-1,34*2,18*5-1,355*0,92+(1,355+0,92*2+1,38*2+0,9*2*2+1,34*5+2,18*2*5)*0,05</t>
  </si>
  <si>
    <t>Součet</t>
  </si>
  <si>
    <t>632453341</t>
  </si>
  <si>
    <t>Potěr betonový samonivelační tl do 40 mm tř. C 25/30</t>
  </si>
  <si>
    <t>-342498142</t>
  </si>
  <si>
    <t xml:space="preserve">"P/2" </t>
  </si>
  <si>
    <t>"kabinet" 5,75</t>
  </si>
  <si>
    <t>"učebna" 0,95</t>
  </si>
  <si>
    <t>Mezisoučet</t>
  </si>
  <si>
    <t>3</t>
  </si>
  <si>
    <t>632453371</t>
  </si>
  <si>
    <t>Potěr betonový samonivelační tl do 70 mm tř. C 25/30</t>
  </si>
  <si>
    <t>631889990</t>
  </si>
  <si>
    <t>"P/1"</t>
  </si>
  <si>
    <t>"kabinet" 19,6+1,4</t>
  </si>
  <si>
    <t>"učebna" 38,6</t>
  </si>
  <si>
    <t>633811111</t>
  </si>
  <si>
    <t>Broušení nerovností betonových podlah do 2 mm - stržení šlemu</t>
  </si>
  <si>
    <t>2002824295</t>
  </si>
  <si>
    <t>5</t>
  </si>
  <si>
    <t>634112113</t>
  </si>
  <si>
    <t>Obvodová dilatace podlahovým páskem v 80 mm mezi stěnou a samonivelačním potěrem</t>
  </si>
  <si>
    <t>m</t>
  </si>
  <si>
    <t>-939525149</t>
  </si>
  <si>
    <t>"kabinet a učebna" 45,8-0,9</t>
  </si>
  <si>
    <t>634661111</t>
  </si>
  <si>
    <t>Výplň dilatačních spar šířky do 5 mm v mazaninách silikonovým tmelem</t>
  </si>
  <si>
    <t>1725639575</t>
  </si>
  <si>
    <t>"učebna" 5,845</t>
  </si>
  <si>
    <t>7</t>
  </si>
  <si>
    <t>634911112</t>
  </si>
  <si>
    <t>Řezání dilatačních spár š 5 mm hl do 20 mm v čerstvé betonové mazanině</t>
  </si>
  <si>
    <t>782256148</t>
  </si>
  <si>
    <t>9</t>
  </si>
  <si>
    <t>Ostatní konstrukce a práce, bourání</t>
  </si>
  <si>
    <t>8</t>
  </si>
  <si>
    <t>9-1</t>
  </si>
  <si>
    <t>Stavební přípomoce pro profese</t>
  </si>
  <si>
    <t>hod</t>
  </si>
  <si>
    <t>-1891369362</t>
  </si>
  <si>
    <t>9-2</t>
  </si>
  <si>
    <t>Demontáž stvajících rozvodů elektro včetně ekologické likvidace</t>
  </si>
  <si>
    <t>1430870025</t>
  </si>
  <si>
    <t>10</t>
  </si>
  <si>
    <t>949101112</t>
  </si>
  <si>
    <t>Lešení pomocné pro objekty pozemních staveb s lešeňovou podlahou v do 3,5 m zatížení do 150 kg/m2</t>
  </si>
  <si>
    <t>-670159140</t>
  </si>
  <si>
    <t>"kabinet" 4,555*5,845</t>
  </si>
  <si>
    <t>"učebna" 7,525*5,845</t>
  </si>
  <si>
    <t>11</t>
  </si>
  <si>
    <t>952901111</t>
  </si>
  <si>
    <t>Vyčištění budov bytové a občanské výstavby při výšce podlaží do 4 m</t>
  </si>
  <si>
    <t>936349165</t>
  </si>
  <si>
    <t>"kabinet" 26,62</t>
  </si>
  <si>
    <t>"učebna" 44,09</t>
  </si>
  <si>
    <t>12</t>
  </si>
  <si>
    <t>965042141</t>
  </si>
  <si>
    <t>Bourání podkladů pod dlažby nebo mazanin betonových nebo z litého asfaltu tl do 100 mm pl přes 4 m2</t>
  </si>
  <si>
    <t>m3</t>
  </si>
  <si>
    <t>624516463</t>
  </si>
  <si>
    <t>"kabinet a učebna" 70,85*0,1</t>
  </si>
  <si>
    <t>997</t>
  </si>
  <si>
    <t>Přesun sutě</t>
  </si>
  <si>
    <t>13</t>
  </si>
  <si>
    <t>997013211</t>
  </si>
  <si>
    <t>Vnitrostaveništní doprava suti a vybouraných hmot pro budovy v do 6 m ručně</t>
  </si>
  <si>
    <t>t</t>
  </si>
  <si>
    <t>1143264991</t>
  </si>
  <si>
    <t>14</t>
  </si>
  <si>
    <t>997013501</t>
  </si>
  <si>
    <t>Odvoz suti a vybouraných hmot na skládku nebo meziskládku do 1 km se složením</t>
  </si>
  <si>
    <t>-1413956795</t>
  </si>
  <si>
    <t>997013509</t>
  </si>
  <si>
    <t>Příplatek k odvozu suti a vybouraných hmot na skládku ZKD 1 km přes 1 km</t>
  </si>
  <si>
    <t>-76635919</t>
  </si>
  <si>
    <t>16,355*9 'Přepočtené koeficientem množství</t>
  </si>
  <si>
    <t>16</t>
  </si>
  <si>
    <t>997013831</t>
  </si>
  <si>
    <t>Poplatek za uložení na skládce (skládkovné) stavebního odpadu směsného kód odpadu 170 904</t>
  </si>
  <si>
    <t>2050855517</t>
  </si>
  <si>
    <t>998</t>
  </si>
  <si>
    <t>Přesun hmot</t>
  </si>
  <si>
    <t>17</t>
  </si>
  <si>
    <t>998011001</t>
  </si>
  <si>
    <t>Přesun hmot pro budovy zděné v do 6 m</t>
  </si>
  <si>
    <t>739449861</t>
  </si>
  <si>
    <t>PSV</t>
  </si>
  <si>
    <t>Práce a dodávky PSV</t>
  </si>
  <si>
    <t>711</t>
  </si>
  <si>
    <t>Izolace proti vodě, vlhkosti a plynům</t>
  </si>
  <si>
    <t>18</t>
  </si>
  <si>
    <t>711111001</t>
  </si>
  <si>
    <t>Provedení izolace proti zemní vlhkosti vodorovné za studena nátěrem penetračním</t>
  </si>
  <si>
    <t>-1955085046</t>
  </si>
  <si>
    <t>19</t>
  </si>
  <si>
    <t>M</t>
  </si>
  <si>
    <t>11163150</t>
  </si>
  <si>
    <t>lak asfaltový penetrační</t>
  </si>
  <si>
    <t>32</t>
  </si>
  <si>
    <t>-30313485</t>
  </si>
  <si>
    <t>66,3*0,0003 'Přepočtené koeficientem množství</t>
  </si>
  <si>
    <t>20</t>
  </si>
  <si>
    <t>711112001</t>
  </si>
  <si>
    <t>Provedení izolace proti zemní vlhkosti svislé za studena nátěrem penetračním</t>
  </si>
  <si>
    <t>1099137699</t>
  </si>
  <si>
    <t>"kabinet a učebna" (45,8-0,9)*0,1</t>
  </si>
  <si>
    <t>1974288534</t>
  </si>
  <si>
    <t>4,49*0,00035 'Přepočtené koeficientem množství</t>
  </si>
  <si>
    <t>22</t>
  </si>
  <si>
    <t>711131811</t>
  </si>
  <si>
    <t>Odstranění izolace proti zemní vlhkosti vodorovné</t>
  </si>
  <si>
    <t>-2034359893</t>
  </si>
  <si>
    <t>"kabinet a učebna" 70,85</t>
  </si>
  <si>
    <t>23</t>
  </si>
  <si>
    <t>711131821</t>
  </si>
  <si>
    <t>Odstranění izolace proti zemní vlhkosti svislé</t>
  </si>
  <si>
    <t>119876701</t>
  </si>
  <si>
    <t>24</t>
  </si>
  <si>
    <t>711141559</t>
  </si>
  <si>
    <t>Provedení izolace proti zemní vlhkosti pásy přitavením vodorovné NAIP</t>
  </si>
  <si>
    <t>588816346</t>
  </si>
  <si>
    <t>25</t>
  </si>
  <si>
    <t>62832134</t>
  </si>
  <si>
    <t>pás těžký asfaltovaný V60 S40</t>
  </si>
  <si>
    <t>-622244644</t>
  </si>
  <si>
    <t>66,3*1,15 'Přepočtené koeficientem množství</t>
  </si>
  <si>
    <t>26</t>
  </si>
  <si>
    <t>711142559</t>
  </si>
  <si>
    <t>Provedení izolace proti zemní vlhkosti pásy přitavením svislé NAIP</t>
  </si>
  <si>
    <t>1826207783</t>
  </si>
  <si>
    <t>27</t>
  </si>
  <si>
    <t>162606931</t>
  </si>
  <si>
    <t>4,49*1,2 'Přepočtené koeficientem množství</t>
  </si>
  <si>
    <t>28</t>
  </si>
  <si>
    <t>998711101</t>
  </si>
  <si>
    <t>Přesun hmot tonážní pro izolace proti vodě, vlhkosti a plynům v objektech výšky do 6 m</t>
  </si>
  <si>
    <t>-167311432</t>
  </si>
  <si>
    <t>713</t>
  </si>
  <si>
    <t>Izolace tepelné</t>
  </si>
  <si>
    <t>29</t>
  </si>
  <si>
    <t>713121111</t>
  </si>
  <si>
    <t>Montáž izolace tepelné podlah volně kladenými rohožemi, pásy, dílci, deskami 1 vrstva</t>
  </si>
  <si>
    <t>-1334893477</t>
  </si>
  <si>
    <t>30</t>
  </si>
  <si>
    <t>28376361</t>
  </si>
  <si>
    <t>deska XPS hladký povrch λ=0,034 tl 30mm</t>
  </si>
  <si>
    <t>-1351111908</t>
  </si>
  <si>
    <t>59,6*1,02 'Přepočtené koeficientem množství</t>
  </si>
  <si>
    <t>31</t>
  </si>
  <si>
    <t>998713101</t>
  </si>
  <si>
    <t>Přesun hmot tonážní pro izolace tepelné v objektech v do 6 m</t>
  </si>
  <si>
    <t>1872373729</t>
  </si>
  <si>
    <t>725</t>
  </si>
  <si>
    <t>Zdravotechnika - zařizovací předměty</t>
  </si>
  <si>
    <t>725210821</t>
  </si>
  <si>
    <t>Demontáž umyvadel bez výtokových armatur</t>
  </si>
  <si>
    <t>soubor</t>
  </si>
  <si>
    <t>3640403</t>
  </si>
  <si>
    <t>"učebna" 1</t>
  </si>
  <si>
    <t>33</t>
  </si>
  <si>
    <t>725590811</t>
  </si>
  <si>
    <t>Přemístění vnitrostaveništní demontovaných zařizovacích předmětů v objektech výšky do 6 m</t>
  </si>
  <si>
    <t>-398775203</t>
  </si>
  <si>
    <t>0,021</t>
  </si>
  <si>
    <t>34</t>
  </si>
  <si>
    <t>725820801</t>
  </si>
  <si>
    <t>Demontáž baterie nástěnné do G 3 / 4</t>
  </si>
  <si>
    <t>-952841216</t>
  </si>
  <si>
    <t>763</t>
  </si>
  <si>
    <t>Konstrukce suché výstavby</t>
  </si>
  <si>
    <t>35</t>
  </si>
  <si>
    <t>763121632</t>
  </si>
  <si>
    <t>Montáž desek lepených na bochánky SDK stěna předsazená</t>
  </si>
  <si>
    <t>-484814186</t>
  </si>
  <si>
    <t>36</t>
  </si>
  <si>
    <t>59030029</t>
  </si>
  <si>
    <t>deska sdk protipožární DF tl 15mm</t>
  </si>
  <si>
    <t>1159697225</t>
  </si>
  <si>
    <t>149,035*1,1 'Přepočtené koeficientem množství</t>
  </si>
  <si>
    <t>37</t>
  </si>
  <si>
    <t>763121714</t>
  </si>
  <si>
    <t>SDK stěna předsazená základní penetrační nátěr</t>
  </si>
  <si>
    <t>1846935723</t>
  </si>
  <si>
    <t>38</t>
  </si>
  <si>
    <t>763121715</t>
  </si>
  <si>
    <t>SDK stěna předsazená úprava styku stěny a podhledu separační páskou a silikonováním</t>
  </si>
  <si>
    <t>-1645297889</t>
  </si>
  <si>
    <t>"kabinet" (4,555+5,845)*2</t>
  </si>
  <si>
    <t>"učebna" (7,525+5,845)*2</t>
  </si>
  <si>
    <t>39</t>
  </si>
  <si>
    <t>763431001</t>
  </si>
  <si>
    <t>Montáž minerálního podhledu s vyjímatelnými panely vel. do 0,36 m2 na zavěšený viditelný rošt</t>
  </si>
  <si>
    <t>422183646</t>
  </si>
  <si>
    <t>"kabinet" 5,845*4,555</t>
  </si>
  <si>
    <t>"učebna" 5,845*7,525</t>
  </si>
  <si>
    <t>40</t>
  </si>
  <si>
    <t>59036517</t>
  </si>
  <si>
    <t>deska podhledová minerální rovná bílá jemně texturovaná bez perforace zvuková pohltivá tlumivá  19x600x600mm</t>
  </si>
  <si>
    <t>-161959506</t>
  </si>
  <si>
    <t>70,608*1,05 'Přepočtené koeficientem množství</t>
  </si>
  <si>
    <t>41</t>
  </si>
  <si>
    <t>998763301</t>
  </si>
  <si>
    <t>Přesun hmot tonážní pro sádrokartonové konstrukce v objektech v do 6 m</t>
  </si>
  <si>
    <t>-1612444973</t>
  </si>
  <si>
    <t>766</t>
  </si>
  <si>
    <t>Konstrukce truhlářské</t>
  </si>
  <si>
    <t>42</t>
  </si>
  <si>
    <t>766411821</t>
  </si>
  <si>
    <t>Demontáž truhlářského obložení stěn z palubek</t>
  </si>
  <si>
    <t>-1662621896</t>
  </si>
  <si>
    <t>"Zakrytí I profilů" 4,335*0,12*32</t>
  </si>
  <si>
    <t>43</t>
  </si>
  <si>
    <t>766660001</t>
  </si>
  <si>
    <t>Montáž dveřních křídel otvíravých 1křídlových š do 0,8 m do ocelové zárubně</t>
  </si>
  <si>
    <t>kus</t>
  </si>
  <si>
    <t>2118253167</t>
  </si>
  <si>
    <t>"800x1940" 1</t>
  </si>
  <si>
    <t>"800x1970" 1</t>
  </si>
  <si>
    <t>44</t>
  </si>
  <si>
    <t>D1</t>
  </si>
  <si>
    <t xml:space="preserve">Interiérové dveře 800x1940 dle sptávajících dveří včetně kování, povrchové úpravy, štítku </t>
  </si>
  <si>
    <t>ks</t>
  </si>
  <si>
    <t>99143626</t>
  </si>
  <si>
    <t>45</t>
  </si>
  <si>
    <t>D2</t>
  </si>
  <si>
    <t xml:space="preserve">Interiérové dveře 800x1970 dle sptávajících dveří včetně kování, povrchové úpravy, štítku </t>
  </si>
  <si>
    <t>2037132868</t>
  </si>
  <si>
    <t>46</t>
  </si>
  <si>
    <t>766660002</t>
  </si>
  <si>
    <t>Montáž dveřních křídel otvíravých 1křídlových š přes 0,8 m do ocelové zárubně</t>
  </si>
  <si>
    <t>1916594805</t>
  </si>
  <si>
    <t>"900x1970" 1</t>
  </si>
  <si>
    <t>47</t>
  </si>
  <si>
    <t>D3</t>
  </si>
  <si>
    <t xml:space="preserve">Interiérové dveře 900x1970 dle sptávajících dveří včetně kování, povrchové úpravy, štítku </t>
  </si>
  <si>
    <t>-2130776837</t>
  </si>
  <si>
    <t>48</t>
  </si>
  <si>
    <t>766691911</t>
  </si>
  <si>
    <t>Vyvěšení nebo zavěšení dřevěných křídel oken pl do 1,5 m2</t>
  </si>
  <si>
    <t>-2141756108</t>
  </si>
  <si>
    <t>"pro náter"</t>
  </si>
  <si>
    <t>"mezi místnostmi" 2*2</t>
  </si>
  <si>
    <t>49</t>
  </si>
  <si>
    <t>766691914</t>
  </si>
  <si>
    <t>Vyvěšení nebo zavěšení dřevěných křídel dveří pl do 2 m2</t>
  </si>
  <si>
    <t>1908180021</t>
  </si>
  <si>
    <t>50</t>
  </si>
  <si>
    <t>998766101</t>
  </si>
  <si>
    <t>Přesun hmot tonážní pro konstrukce truhlářské v objektech v do 6 m</t>
  </si>
  <si>
    <t>1352002759</t>
  </si>
  <si>
    <t>777</t>
  </si>
  <si>
    <t>Podlahy lité</t>
  </si>
  <si>
    <t>51</t>
  </si>
  <si>
    <t>777111111</t>
  </si>
  <si>
    <t>Vysátí podkladu před provedením lité podlahy</t>
  </si>
  <si>
    <t>-154670178</t>
  </si>
  <si>
    <t>52</t>
  </si>
  <si>
    <t>777131101</t>
  </si>
  <si>
    <t>Penetrační epoxidový nátěr podlahy na suchý a vyzrálý podklad</t>
  </si>
  <si>
    <t>1985230399</t>
  </si>
  <si>
    <t>53</t>
  </si>
  <si>
    <t>777511123</t>
  </si>
  <si>
    <t>Krycí epoxidová stěrka tloušťky přes 1 do 2 mm průmyslové lité podlahy</t>
  </si>
  <si>
    <t>-1486881109</t>
  </si>
  <si>
    <t>54</t>
  </si>
  <si>
    <t>998777101</t>
  </si>
  <si>
    <t>Přesun hmot tonážní pro podlahy lité v objektech v do 6 m</t>
  </si>
  <si>
    <t>587205881</t>
  </si>
  <si>
    <t>781</t>
  </si>
  <si>
    <t>Dokončovací práce - obklady</t>
  </si>
  <si>
    <t>55</t>
  </si>
  <si>
    <t>781473810</t>
  </si>
  <si>
    <t>Demontáž obkladů z obkladaček keramických lepených</t>
  </si>
  <si>
    <t>-186869519</t>
  </si>
  <si>
    <t>"učebna" (0,38+1,65)*1,53</t>
  </si>
  <si>
    <t>56</t>
  </si>
  <si>
    <t>781474113</t>
  </si>
  <si>
    <t>Montáž obkladů vnitřních keramických hladkých do 19 ks/m2 lepených flexibilním lepidlem</t>
  </si>
  <si>
    <t>860309258</t>
  </si>
  <si>
    <t>"učebna" (0,38+1,6)*1,6</t>
  </si>
  <si>
    <t>57</t>
  </si>
  <si>
    <t>781-1</t>
  </si>
  <si>
    <t>Keramický obklad 200x400 barva modrá (ref. výrobek RAKO Color One WAAMB541)</t>
  </si>
  <si>
    <t>1556280704</t>
  </si>
  <si>
    <t>3,168*1,1 'Přepočtené koeficientem množství</t>
  </si>
  <si>
    <t>58</t>
  </si>
  <si>
    <t>781491811</t>
  </si>
  <si>
    <t>Odstranění profilu ukončovacího rohového</t>
  </si>
  <si>
    <t>-1659886913</t>
  </si>
  <si>
    <t>"učebna" 1,53</t>
  </si>
  <si>
    <t>59</t>
  </si>
  <si>
    <t>781491815</t>
  </si>
  <si>
    <t>Odstranění profilu ukončovacího</t>
  </si>
  <si>
    <t>1077533333</t>
  </si>
  <si>
    <t>"učebna" 1,53*2+0,38+1,65</t>
  </si>
  <si>
    <t>60</t>
  </si>
  <si>
    <t>781494111</t>
  </si>
  <si>
    <t>Plastové profily rohové lepené flexibilním lepidlem</t>
  </si>
  <si>
    <t>-1431273174</t>
  </si>
  <si>
    <t>"učebna" 1,6</t>
  </si>
  <si>
    <t>61</t>
  </si>
  <si>
    <t>781494511</t>
  </si>
  <si>
    <t>Plastové profily ukončovací lepené flexibilním lepidlem</t>
  </si>
  <si>
    <t>-264691085</t>
  </si>
  <si>
    <t>"učebna" 1,6*2+0,38+1,6</t>
  </si>
  <si>
    <t>62</t>
  </si>
  <si>
    <t>781495111</t>
  </si>
  <si>
    <t>Penetrace podkladu vnitřních obkladů</t>
  </si>
  <si>
    <t>307318200</t>
  </si>
  <si>
    <t>63</t>
  </si>
  <si>
    <t>781495115</t>
  </si>
  <si>
    <t>Spárování vnitřních obkladů silikonem</t>
  </si>
  <si>
    <t>-1988825814</t>
  </si>
  <si>
    <t>"učebna" 1,6*2+0,38+1,6+0,6</t>
  </si>
  <si>
    <t>64</t>
  </si>
  <si>
    <t>998781101</t>
  </si>
  <si>
    <t>Přesun hmot tonážní pro obklady keramické v objektech v do 6 m</t>
  </si>
  <si>
    <t>22312802</t>
  </si>
  <si>
    <t>783</t>
  </si>
  <si>
    <t>Dokončovací práce - nátěry</t>
  </si>
  <si>
    <t>65</t>
  </si>
  <si>
    <t>783101203</t>
  </si>
  <si>
    <t>Jemné obroušení podkladu truhlářských konstrukcí před provedením nátěru</t>
  </si>
  <si>
    <t>1322343211</t>
  </si>
  <si>
    <t>"rámy oken" (1,38+0,9)*2*2*0,25+(1,355+0,92)*2*0,25</t>
  </si>
  <si>
    <t>"křídla oken"(1,38+0,9)*2*2*0,2+(1,355+0,92)*2*0,2</t>
  </si>
  <si>
    <t>66</t>
  </si>
  <si>
    <t>783106805</t>
  </si>
  <si>
    <t>Odstranění nátěrů z truhlářských konstrukcí opálením</t>
  </si>
  <si>
    <t>-5534966</t>
  </si>
  <si>
    <t>67</t>
  </si>
  <si>
    <t>783122101</t>
  </si>
  <si>
    <t>Lokální tmelení truhlářských konstrukcí včetně přebroušení disperzním tmelem plochy do 10%</t>
  </si>
  <si>
    <t>-1721363033</t>
  </si>
  <si>
    <t>68</t>
  </si>
  <si>
    <t>783144101</t>
  </si>
  <si>
    <t>Základní jednonásobný polyuretanový nátěr truhlářských konstrukcí</t>
  </si>
  <si>
    <t>962939885</t>
  </si>
  <si>
    <t>69</t>
  </si>
  <si>
    <t>783147101</t>
  </si>
  <si>
    <t>Krycí jednonásobný polyuretanový nátěr truhlářských konstrukcí</t>
  </si>
  <si>
    <t>2072011475</t>
  </si>
  <si>
    <t>70</t>
  </si>
  <si>
    <t>783301311</t>
  </si>
  <si>
    <t>Odmaštění zámečnických konstrukcí vodou ředitelným odmašťovačem</t>
  </si>
  <si>
    <t>-334597045</t>
  </si>
  <si>
    <t xml:space="preserve">"stávající zárubně" </t>
  </si>
  <si>
    <t>(0,8+1,94*2)*0,25</t>
  </si>
  <si>
    <t>(0,8+1,97*2)*0,25</t>
  </si>
  <si>
    <t>(0,9+1,97*2)*0,2</t>
  </si>
  <si>
    <t>71</t>
  </si>
  <si>
    <t>783306807</t>
  </si>
  <si>
    <t>Odstranění nátěru ze zámečnických konstrukcí odstraňovačem nátěrů</t>
  </si>
  <si>
    <t>-614566943</t>
  </si>
  <si>
    <t>72</t>
  </si>
  <si>
    <t>783344101</t>
  </si>
  <si>
    <t>Základní jednonásobný polyuretanový nátěr zámečnických konstrukcí</t>
  </si>
  <si>
    <t>1560544422</t>
  </si>
  <si>
    <t>73</t>
  </si>
  <si>
    <t>783347101</t>
  </si>
  <si>
    <t>Krycí jednonásobný polyuretanový nátěr zámečnických konstrukcí</t>
  </si>
  <si>
    <t>-246691377</t>
  </si>
  <si>
    <t>74</t>
  </si>
  <si>
    <t>783601401</t>
  </si>
  <si>
    <t>Ometení žebrových trub před provedením nátěru</t>
  </si>
  <si>
    <t>1755356524</t>
  </si>
  <si>
    <t>"radiátory" (0,16+0,84)*2*1+0,16*0,84+(0,16+1,1)*2*1+0,16*1,1*2+(0,16+1,5)*2*1+0,16*1,5*2</t>
  </si>
  <si>
    <t>75</t>
  </si>
  <si>
    <t>783606813</t>
  </si>
  <si>
    <t>Odstranění nátěrů z článkových otopných těles odstraňovačem nátěrů</t>
  </si>
  <si>
    <t>1671837040</t>
  </si>
  <si>
    <t>76</t>
  </si>
  <si>
    <t>783627117</t>
  </si>
  <si>
    <t>Krycí dvojnásobný akrylátový nátěr článkových otopných těles</t>
  </si>
  <si>
    <t>-1527157923</t>
  </si>
  <si>
    <t>77</t>
  </si>
  <si>
    <t>783664111</t>
  </si>
  <si>
    <t>Základní jednonásobný olejový nátěr článkových otopných těles</t>
  </si>
  <si>
    <t>2007973623</t>
  </si>
  <si>
    <t>784</t>
  </si>
  <si>
    <t>Dokončovací práce - malby a tapety</t>
  </si>
  <si>
    <t>78</t>
  </si>
  <si>
    <t>784111001</t>
  </si>
  <si>
    <t>Oprášení (ometení ) podkladu v místnostech výšky do 3,80 m</t>
  </si>
  <si>
    <t>-1041610840</t>
  </si>
  <si>
    <t>"učebna" (7,525+5,845)*2*3,8-0,9*2,05-1*2,05-1,38*0,9*2-1,34*2,18*5-1,355*0,92+(1,355+0,92*2+1,38*2+0,9*2*2+1,34*5+2,18*2*5)*0,05-(0,38+1,65)*1,6</t>
  </si>
  <si>
    <t>79</t>
  </si>
  <si>
    <t>784121003</t>
  </si>
  <si>
    <t>Oškrabání malby v mísnostech výšky do 5,00 m</t>
  </si>
  <si>
    <t>-1880794730</t>
  </si>
  <si>
    <t>"kabinet" (4,555+5,845)*2*4,335-0,9*2-1*2,05-1,38*0,9*2-1,34*2,18*2+(1,38*2+0,9*2*2+1,34*2+2,18*2*2)*0,05</t>
  </si>
  <si>
    <t>"učebna" (7,525+5,845)*2*4,335-0,9*2,05-1*2,05-1,38*0,9*2-1,34*2,18*5-1,355*0,92+(1,355+0,92*2+1,38*2+0,9*2*2+1,34*5+2,18*2*5)*0,05-(0,38+1,65)*1,53</t>
  </si>
  <si>
    <t>80</t>
  </si>
  <si>
    <t>784181101</t>
  </si>
  <si>
    <t>Základní akrylátová jednonásobná penetrace podkladu v místnostech výšky do 3,80m</t>
  </si>
  <si>
    <t>653255759</t>
  </si>
  <si>
    <t>81</t>
  </si>
  <si>
    <t>784221101</t>
  </si>
  <si>
    <t>Dvojnásobné bílé malby  ze směsí za sucha dobře otěruvzdorných v místnostech do 3,80 m</t>
  </si>
  <si>
    <t>2044191671</t>
  </si>
  <si>
    <t>01.2 - Toaleta žáků na 1.NP  pavilonu A</t>
  </si>
  <si>
    <t xml:space="preserve">    3 - Svislé a kompletní konstrukce</t>
  </si>
  <si>
    <t xml:space="preserve">    771 - Podlahy z dlaždic</t>
  </si>
  <si>
    <t>Svislé a kompletní konstrukce</t>
  </si>
  <si>
    <t>317941121</t>
  </si>
  <si>
    <t>Osazování ocelových válcovaných nosníků na zdivu I, IE, U, UE nebo L do č 12</t>
  </si>
  <si>
    <t>-535736591</t>
  </si>
  <si>
    <t>"nové otovory"  1,38*4*4,03/1000</t>
  </si>
  <si>
    <t>13010420</t>
  </si>
  <si>
    <t>úhelník ocelový rovnostranný jakost 11 375 50x50x5mm</t>
  </si>
  <si>
    <t>-1588278352</t>
  </si>
  <si>
    <t>"nové otovory"  1,38*4*4,03/1000*1,1</t>
  </si>
  <si>
    <t>342272225</t>
  </si>
  <si>
    <t>Příčka z pórobetonových hladkých tvárnic na tenkovrstvou maltu tl 100 mm</t>
  </si>
  <si>
    <t>230404777</t>
  </si>
  <si>
    <t>(2,14+2,2)*2,35-0,9*2,02</t>
  </si>
  <si>
    <t>0,375*2</t>
  </si>
  <si>
    <t>612131111</t>
  </si>
  <si>
    <t>Polymercementový spojovací můstek vnitřních stěn nanášený ručně</t>
  </si>
  <si>
    <t>-2059959039</t>
  </si>
  <si>
    <t xml:space="preserve">"porobetonové stěny" </t>
  </si>
  <si>
    <t>"s obkladem"  (1,6+2,03+1,65+2,18+2,15)*2,02-0,9*2*2-0,9*2,02+2,02*0,1</t>
  </si>
  <si>
    <t>"s omítkou" 0,375*2,35+(1,6+2,03+1,65+2,18+2,15)*0,33+0,9*0,1</t>
  </si>
  <si>
    <t>612131121</t>
  </si>
  <si>
    <t>Penetrační disperzní nátěr vnitřních stěn nanášený ručně</t>
  </si>
  <si>
    <t>-356474403</t>
  </si>
  <si>
    <t>"po obkladech"  (2,07+0,39+1,65)*1,675-0,7*1,675*2-0,9*1,675</t>
  </si>
  <si>
    <t>"chodba" 1</t>
  </si>
  <si>
    <t>612131302</t>
  </si>
  <si>
    <t>Cementový postřik vnitřních stěn nanášený síťovitě strojně</t>
  </si>
  <si>
    <t>1434545089</t>
  </si>
  <si>
    <t>612142001</t>
  </si>
  <si>
    <t>Potažení vnitřních stěn sklovláknitým pletivem vtlačeným do tenkovrstvé hmoty</t>
  </si>
  <si>
    <t>-2082172623</t>
  </si>
  <si>
    <t>612321341</t>
  </si>
  <si>
    <t>Vápenocementová omítka štuková dvouvrstvá vnitřních stěn nanášená strojně</t>
  </si>
  <si>
    <t>1745307870</t>
  </si>
  <si>
    <t>642942111</t>
  </si>
  <si>
    <t>Osazování zárubní nebo rámů dveřních kovových do 2,5 m2 na MC</t>
  </si>
  <si>
    <t>-1684429472</t>
  </si>
  <si>
    <t>55331365</t>
  </si>
  <si>
    <t>zárubeň ocelová pro porobeton 115 900 L/P</t>
  </si>
  <si>
    <t>-432298162</t>
  </si>
  <si>
    <t>1895001555</t>
  </si>
  <si>
    <t>1276279106</t>
  </si>
  <si>
    <t>"INV WC" 1,6*2,03</t>
  </si>
  <si>
    <t>"WC" 1,65*2,18+2,07*2,15</t>
  </si>
  <si>
    <t>1139296304</t>
  </si>
  <si>
    <t>"chodba" 4*1,4</t>
  </si>
  <si>
    <t>962031132</t>
  </si>
  <si>
    <t>Bourání příček z cihel pálených na MVC tl do 100 mm</t>
  </si>
  <si>
    <t>1482856830</t>
  </si>
  <si>
    <t>(1,57+1,07)*2,35-0,7*2</t>
  </si>
  <si>
    <t>(0,3+0,2)*2,35</t>
  </si>
  <si>
    <t>(0,605+4,35)*1,675</t>
  </si>
  <si>
    <t>967031132</t>
  </si>
  <si>
    <t>Přisekání rovných ostění v cihelném zdivu na MV nebo MVC</t>
  </si>
  <si>
    <t>568518752</t>
  </si>
  <si>
    <t>"nové otvory" 2,02*3*0,12</t>
  </si>
  <si>
    <t>968072455</t>
  </si>
  <si>
    <t>Vybourání kovových dveřních zárubní pl do 2 m2</t>
  </si>
  <si>
    <t>-1914941119</t>
  </si>
  <si>
    <t>"600x1910" 0,9*1,91*2</t>
  </si>
  <si>
    <t>"800x1970" 0,8*1,97</t>
  </si>
  <si>
    <t>971033631</t>
  </si>
  <si>
    <t>Vybourání otvorů ve zdivu cihelném pl do 4 m2 na MVC nebo MV tl do 150 mm</t>
  </si>
  <si>
    <t>-424098469</t>
  </si>
  <si>
    <t>"nové otvory" 0,9*2,02+0,375*2,02</t>
  </si>
  <si>
    <t>974031132</t>
  </si>
  <si>
    <t>Vysekání rýh ve zdivu cihelném hl do 50 mm š do 70 mm</t>
  </si>
  <si>
    <t>-1454596487</t>
  </si>
  <si>
    <t>"pro L profily" 1,38*4</t>
  </si>
  <si>
    <t>978013191</t>
  </si>
  <si>
    <t>Otlučení (osekání) vnitřní vápenné nebo vápenocementové omítky stěn v rozsahu do 100 %</t>
  </si>
  <si>
    <t>-847951529</t>
  </si>
  <si>
    <t>"bourané příčky" 2,8*2,35-0,7*2+2,75*2,35-0,7*2+0,375*2,02*2+0,9*2,02*2+6,05*1,675</t>
  </si>
  <si>
    <t>1734764364</t>
  </si>
  <si>
    <t>1133309096</t>
  </si>
  <si>
    <t>-596095057</t>
  </si>
  <si>
    <t>5,256*9 'Přepočtené koeficientem množství</t>
  </si>
  <si>
    <t>-1581022075</t>
  </si>
  <si>
    <t>395463476</t>
  </si>
  <si>
    <t>711191201</t>
  </si>
  <si>
    <t>Provedení izolace proti zemní vlhkosti hydroizolační stěrkou vodorovné na betonu, 2 vrstvy</t>
  </si>
  <si>
    <t>-1518463616</t>
  </si>
  <si>
    <t>"INV WC" 3,36</t>
  </si>
  <si>
    <t>"WC" 7,95</t>
  </si>
  <si>
    <t>24551128</t>
  </si>
  <si>
    <t>stěrka hydroizolační dvousložková do mokra</t>
  </si>
  <si>
    <t>kg</t>
  </si>
  <si>
    <t>-643654430</t>
  </si>
  <si>
    <t>11,31*3,5 'Přepočtené koeficientem množství</t>
  </si>
  <si>
    <t>711192202</t>
  </si>
  <si>
    <t>Provedení izolace proti zemní vlhkosti hydroizolační stěrkou svislé na zdivu, 2 vrstvy</t>
  </si>
  <si>
    <t>1579009199</t>
  </si>
  <si>
    <t>"INV WC" (7,5-0,9)*0,2</t>
  </si>
  <si>
    <t>"WC" (14,45-0,9-0,7*2)*0,2</t>
  </si>
  <si>
    <t>-1728996267</t>
  </si>
  <si>
    <t>3,75*3,5 'Přepočtené koeficientem množství</t>
  </si>
  <si>
    <t>711199101</t>
  </si>
  <si>
    <t>Provedení těsnícího pásu do spoje dilatační nebo styčné spáry podlaha - stěna</t>
  </si>
  <si>
    <t>1760248138</t>
  </si>
  <si>
    <t>"INV WC" 7,5-0,9</t>
  </si>
  <si>
    <t>"WC" 14,45-0,9-0,7*2</t>
  </si>
  <si>
    <t>28355020</t>
  </si>
  <si>
    <t>páska pružná těsnící š 80mm</t>
  </si>
  <si>
    <t>1921908614</t>
  </si>
  <si>
    <t>1934307124</t>
  </si>
  <si>
    <t>725122817</t>
  </si>
  <si>
    <t>Demontáž pisoárových stání bez nádrže a jedním záchodkem</t>
  </si>
  <si>
    <t>281188241</t>
  </si>
  <si>
    <t>725129101</t>
  </si>
  <si>
    <t>Montáž pisoáru keramického</t>
  </si>
  <si>
    <t>1678078151</t>
  </si>
  <si>
    <t>-1606139592</t>
  </si>
  <si>
    <t>725291703</t>
  </si>
  <si>
    <t>Doplňky zařízení koupelen a záchodů smaltované madlo rovné dl 500 mm</t>
  </si>
  <si>
    <t>466638825</t>
  </si>
  <si>
    <t>725291703x</t>
  </si>
  <si>
    <t>Doplňky zařízení koupelen a záchodů háčky na oděvy</t>
  </si>
  <si>
    <t>1935386786</t>
  </si>
  <si>
    <t>725291706</t>
  </si>
  <si>
    <t>Doplňky zařízení koupelen a záchodů smaltované madlo rovné dl 800 mm</t>
  </si>
  <si>
    <t>-1919575108</t>
  </si>
  <si>
    <t>725291722</t>
  </si>
  <si>
    <t>Doplňky zařízení koupelen a záchodů smaltované madlo krakorcové sklopné dl 834 mm</t>
  </si>
  <si>
    <t>2042934949</t>
  </si>
  <si>
    <t>1878467368</t>
  </si>
  <si>
    <t>947033809</t>
  </si>
  <si>
    <t>998725101</t>
  </si>
  <si>
    <t>Přesun hmot tonážní pro zařizovací předměty v objektech v do 6 m</t>
  </si>
  <si>
    <t>1170032843</t>
  </si>
  <si>
    <t>763121428</t>
  </si>
  <si>
    <t>SDK stěna předsazená tl 87,5 mm profil CW+UW 75 deska 1xH2 12,5 TI 40 mm EI 30</t>
  </si>
  <si>
    <t>617399036</t>
  </si>
  <si>
    <t>"INV WC" (2,05+1,6)*2,35</t>
  </si>
  <si>
    <t>"WC" (2,18+2,07)*2,35</t>
  </si>
  <si>
    <t>-1881574805</t>
  </si>
  <si>
    <t>-418741189</t>
  </si>
  <si>
    <t>"900x1970" 2</t>
  </si>
  <si>
    <t>-1457412568</t>
  </si>
  <si>
    <t>D4</t>
  </si>
  <si>
    <t>Interiérové dveře 900x1970 dle sptávajících dveří včetně kování, povrchové úpravy, štítku a vodorovného madla</t>
  </si>
  <si>
    <t>1236031127</t>
  </si>
  <si>
    <t>771</t>
  </si>
  <si>
    <t>Podlahy z dlaždic</t>
  </si>
  <si>
    <t>771473810</t>
  </si>
  <si>
    <t>Demontáž soklíků z dlaždic keramických lepených rovných</t>
  </si>
  <si>
    <t>2093806989</t>
  </si>
  <si>
    <t>1,55+1,2</t>
  </si>
  <si>
    <t>771474111</t>
  </si>
  <si>
    <t>Montáž soklíků z dlaždic keramických rovných flexibilní lepidlo v do 65 mm</t>
  </si>
  <si>
    <t>-648990141</t>
  </si>
  <si>
    <t>0,05+2,18+0,1+0,1*2+1,35</t>
  </si>
  <si>
    <t>771-2</t>
  </si>
  <si>
    <t>Keramický sokl dle dlažby výšky do 65mm</t>
  </si>
  <si>
    <t>1566423960</t>
  </si>
  <si>
    <t>771573810</t>
  </si>
  <si>
    <t>Demontáž podlah z dlaždic keramických lepených</t>
  </si>
  <si>
    <t>-1373071809</t>
  </si>
  <si>
    <t>12,1-0,5</t>
  </si>
  <si>
    <t>771574116</t>
  </si>
  <si>
    <t>Montáž podlah keramických režných hladkých lepených flexibilním lepidlem do 25 ks/m2</t>
  </si>
  <si>
    <t>-1420219457</t>
  </si>
  <si>
    <t>771-1</t>
  </si>
  <si>
    <t>Glazované hutné dlaždice v modulových formátech 20 x 20 cm. Barva šedá. (ref. výrobek RAKO Color Two  GAA1K110)</t>
  </si>
  <si>
    <t>1800259378</t>
  </si>
  <si>
    <t>771591111</t>
  </si>
  <si>
    <t>Podlahy penetrace podkladu</t>
  </si>
  <si>
    <t>-1883699990</t>
  </si>
  <si>
    <t>3,88*0,065</t>
  </si>
  <si>
    <t>771591115</t>
  </si>
  <si>
    <t>Podlahy spárování silikonem</t>
  </si>
  <si>
    <t>-512266512</t>
  </si>
  <si>
    <t>"WC" 14,45-0,9</t>
  </si>
  <si>
    <t>771591171</t>
  </si>
  <si>
    <t>Montáž profilu ukončujícího pro plynulý přechod (dlažby s kobercem apod.)</t>
  </si>
  <si>
    <t>1127599740</t>
  </si>
  <si>
    <t>0,8*2</t>
  </si>
  <si>
    <t>59054100</t>
  </si>
  <si>
    <t>profil přechodový Al s pohyblivým ramenem 8 x 20mm</t>
  </si>
  <si>
    <t>-1697655635</t>
  </si>
  <si>
    <t>1,6*1,1 'Přepočtené koeficientem množství</t>
  </si>
  <si>
    <t>771990111</t>
  </si>
  <si>
    <t>Vyrovnání podkladu samonivelační stěrkou tl 4 mm pevnosti 15 Mpa</t>
  </si>
  <si>
    <t>761364469</t>
  </si>
  <si>
    <t>771990191</t>
  </si>
  <si>
    <t>Příplatek k vyrovnání podkladu dlažby samonivelační stěrkou pevnosti 15 Mpa ZKD 1 mm tloušťky</t>
  </si>
  <si>
    <t>-666976287</t>
  </si>
  <si>
    <t>998771101</t>
  </si>
  <si>
    <t>Přesun hmot tonážní pro podlahy z dlaždic v objektech v do 6 m</t>
  </si>
  <si>
    <t>-913483871</t>
  </si>
  <si>
    <t>-569960341</t>
  </si>
  <si>
    <t>(1,47+1,07)*2*1,46-0,7*1,46</t>
  </si>
  <si>
    <t>(8,6+4,9)*1,675-0,7*1,675*3</t>
  </si>
  <si>
    <t>774553674</t>
  </si>
  <si>
    <t>"INV WC" (2,03+1,6)*2*2,02-0,9*2,02</t>
  </si>
  <si>
    <t>"WC" (1,65+2,16+2,07+2,15)*2*2,02-0,9*2,02*3-1,7*2*2-1,34*2,18</t>
  </si>
  <si>
    <t>-763817413</t>
  </si>
  <si>
    <t>-1047579314</t>
  </si>
  <si>
    <t>"INV WC" 4*2,02</t>
  </si>
  <si>
    <t>"WC" 8*2,02</t>
  </si>
  <si>
    <t>1875180313</t>
  </si>
  <si>
    <t>"INV WC" (1,6+2,03)*2-0,9</t>
  </si>
  <si>
    <t>"WC" (1,65+2,18+2,15+2,07)*2-1,34-0,7*2-0,9*3+(2,02-1,245)*2</t>
  </si>
  <si>
    <t>1123598162</t>
  </si>
  <si>
    <t>-1651077188</t>
  </si>
  <si>
    <t>-1704735889</t>
  </si>
  <si>
    <t>-569100640</t>
  </si>
  <si>
    <t xml:space="preserve">"nové zárubně" </t>
  </si>
  <si>
    <t>(0,9+1,97*2)*0,25*2</t>
  </si>
  <si>
    <t>1565327695</t>
  </si>
  <si>
    <t>423779032</t>
  </si>
  <si>
    <t>-1952860228</t>
  </si>
  <si>
    <t>"radiátory" (0,16+0,47)*2*1+0,16*0,47</t>
  </si>
  <si>
    <t>-466941995</t>
  </si>
  <si>
    <t>-2094179344</t>
  </si>
  <si>
    <t>66864871</t>
  </si>
  <si>
    <t>-886943576</t>
  </si>
  <si>
    <t>"INV WC" 3,95*1,98+(3,7+2,45)*0,33+1,6*(4,33-2,02)-0,9*2,02</t>
  </si>
  <si>
    <t>"WC" (1,65+1,99)*(4,33-1,675)+2,07*(2,35-1,675)-0,7*2*(2-1,675)+(2,22+2,32)*(4,33-2,35)+(4,06+6,05)*0,33</t>
  </si>
  <si>
    <t>"chodba" 4*4,33-0,9*2*2</t>
  </si>
  <si>
    <t>-123918034</t>
  </si>
  <si>
    <t>-138969446</t>
  </si>
  <si>
    <t>ZTI - Zdravotně technické instalace</t>
  </si>
  <si>
    <t xml:space="preserve"> </t>
  </si>
  <si>
    <t>1 - Kanalizace</t>
  </si>
  <si>
    <t>2 - Vodovod</t>
  </si>
  <si>
    <t>3 - Zařizovací předměty</t>
  </si>
  <si>
    <t>Kanalizace</t>
  </si>
  <si>
    <t>721 17-4043</t>
  </si>
  <si>
    <t>Kanalizační plastové potrubí  DN 50 (HT Systém (odpadní - připojovací)</t>
  </si>
  <si>
    <t>721 17-4045</t>
  </si>
  <si>
    <t>Kanalizační plastové potrubí DN 100 (HT Systém (odpadní - připojovací)</t>
  </si>
  <si>
    <t>Pol1</t>
  </si>
  <si>
    <t>Vysazení nové odbočky DN50,110 na LT odpadu DN150</t>
  </si>
  <si>
    <t>kpl</t>
  </si>
  <si>
    <t>Zkouška těsnosti potrubí kanalizace vodou do DN 125</t>
  </si>
  <si>
    <t>Přesun hmot pro vnitřní kanalizace</t>
  </si>
  <si>
    <t>Vodovod</t>
  </si>
  <si>
    <t>722 17-4023</t>
  </si>
  <si>
    <t>Potrubí vodovodní plastové D 25 (DN20)</t>
  </si>
  <si>
    <t>722 17-4024</t>
  </si>
  <si>
    <t>Potrubí vodovodní plastové D 32 (DN25)</t>
  </si>
  <si>
    <t>722 18-1222</t>
  </si>
  <si>
    <t>Ochrana vodovodního potrubí přilepenými tepelně izolačními trubicemi z PE tl do 20 mm DN do 42 mm</t>
  </si>
  <si>
    <t>722 23-2171</t>
  </si>
  <si>
    <t>Rohové ventily plnoprůtokové DN 15</t>
  </si>
  <si>
    <t>722 23-2044</t>
  </si>
  <si>
    <t>Kulové uzavírací kohouty DN 20</t>
  </si>
  <si>
    <t>722 23-2045</t>
  </si>
  <si>
    <t>Kulové uzavírací kohouty DN 25</t>
  </si>
  <si>
    <t>725 98-0121</t>
  </si>
  <si>
    <t>Dvířka 200/200 mm</t>
  </si>
  <si>
    <t>Pol2</t>
  </si>
  <si>
    <t>Napojení nového potrubí na stávající rozvod</t>
  </si>
  <si>
    <t>722 29-0226</t>
  </si>
  <si>
    <t>Zkouška těsnosti vodovodního potrubí závitového do DN 50</t>
  </si>
  <si>
    <t>722 29 - 0234</t>
  </si>
  <si>
    <t>Proplach a dezinfekce vodovodního potrubí do DN 80</t>
  </si>
  <si>
    <t>Pol3</t>
  </si>
  <si>
    <t>Přesun hmot pro vnitřní vodovod</t>
  </si>
  <si>
    <t>Zařizovací předměty</t>
  </si>
  <si>
    <t>725 11-R</t>
  </si>
  <si>
    <t>Klozet invalidní závěsný samonosný (mísa, prkénko)</t>
  </si>
  <si>
    <t>726 11-1031</t>
  </si>
  <si>
    <t>Předstěnový instalační systém do SDK přístěny (např.Geberit), Pro invalidní WC</t>
  </si>
  <si>
    <t>725 12-1525R</t>
  </si>
  <si>
    <t>Pisoár keramický s manuálním splachováním - stávající</t>
  </si>
  <si>
    <t>Pol4</t>
  </si>
  <si>
    <t>Montážní rám pro pisoár do SDK příčky</t>
  </si>
  <si>
    <t>725 21-1602</t>
  </si>
  <si>
    <t>Umyvadlo keramické, bílé se zápachovou závěrkou a sifonem</t>
  </si>
  <si>
    <t>725 21-R</t>
  </si>
  <si>
    <t>Umývátko keramické (invalidní), bílé se zápachovou závěrkou a sifonem</t>
  </si>
  <si>
    <t>725 82-2611</t>
  </si>
  <si>
    <t>Baterie umyvadlová - stojánková páková, vč. napojovacích hadic</t>
  </si>
  <si>
    <t>725 82-R</t>
  </si>
  <si>
    <t>Baterie invalidní umyvadlová - stojánková páková s prodloužený ramenem, vč. napojovacích hadic</t>
  </si>
  <si>
    <t>EL - Elektromontáže</t>
  </si>
  <si>
    <t>D1 - Specifikace dodávky Rozvodnice RP</t>
  </si>
  <si>
    <t>D3 - Elektromontáže Učebna</t>
  </si>
  <si>
    <t xml:space="preserve">    D4 - ZÁSUVKA NN KOMPLETNÍ, TANGO IP 44</t>
  </si>
  <si>
    <t xml:space="preserve">    D5 - ZÁSUVKA PRŮMYSLOVÁ, IP 44, IP 67</t>
  </si>
  <si>
    <t xml:space="preserve">    D6 - KABEL SILOVÝ,IZOLACE PVC S VODIČEM PE</t>
  </si>
  <si>
    <t xml:space="preserve">    D7 - HODINOVE ZUCTOVACI SAZBY</t>
  </si>
  <si>
    <t xml:space="preserve">    D8 - KOORDINACE POSTUPU PRACI</t>
  </si>
  <si>
    <t xml:space="preserve">    D9 - PROVEDENI REVIZNICH ZKOUSEK</t>
  </si>
  <si>
    <t xml:space="preserve">    D10 - DLE CSN 331500</t>
  </si>
  <si>
    <t>D11 - Elektromontáže OSV</t>
  </si>
  <si>
    <t xml:space="preserve">    D12 - SPÍNAČ, PŘEPÍNAČ, PRAKTIK IP 44 (PLAST)</t>
  </si>
  <si>
    <t xml:space="preserve">    D13 - KABEL SILOVÝ,IZOLACE PVC BEZ VODIČE PE</t>
  </si>
  <si>
    <t>D14 - Elektromontáže WC</t>
  </si>
  <si>
    <t>D15 - Ostatní</t>
  </si>
  <si>
    <t>Specifikace dodávky Rozvodnice RP</t>
  </si>
  <si>
    <t>Pol5</t>
  </si>
  <si>
    <t>RNG-2N28 Rozvodnice</t>
  </si>
  <si>
    <t>Ks</t>
  </si>
  <si>
    <t>Pol6</t>
  </si>
  <si>
    <t>APN-32-3 Páčkový spínač</t>
  </si>
  <si>
    <t>Pol7</t>
  </si>
  <si>
    <t>LPN-10B-1 Jistič</t>
  </si>
  <si>
    <t>Pol8</t>
  </si>
  <si>
    <t>LPN-16B-1 Jistič</t>
  </si>
  <si>
    <t>Pol9</t>
  </si>
  <si>
    <t>LPN-16B-3 Jistič</t>
  </si>
  <si>
    <t>Pol10</t>
  </si>
  <si>
    <t>OFI-25-4-030AC Proudový chránič</t>
  </si>
  <si>
    <t>Pol11</t>
  </si>
  <si>
    <t>OLI-16B-1N-030AC Proudový chránič s nadproudovou ochranou</t>
  </si>
  <si>
    <t>Elektromontáže Učebna</t>
  </si>
  <si>
    <t>Pol13</t>
  </si>
  <si>
    <t>Pol14</t>
  </si>
  <si>
    <t>LPN-32B-3 Jistič</t>
  </si>
  <si>
    <t>ZÁSUVKA NN KOMPLETNÍ, TANGO IP 44</t>
  </si>
  <si>
    <t>Pol15</t>
  </si>
  <si>
    <t>5518A-2999 B Zásuvka jednonásobná IP 44, s ochranným kolíkem, s clonkami, s víčkem; řazení 2P+PE; d. Tango; b. bílá</t>
  </si>
  <si>
    <t>D5</t>
  </si>
  <si>
    <t>ZÁSUVKA PRŮMYSLOVÁ, IP 44, IP 67</t>
  </si>
  <si>
    <t>Pol16</t>
  </si>
  <si>
    <t>416RS6W Zásuvka průmyslová, nástěnná montáž; řazení 3P+N+PE; b. IP 67, 16 A</t>
  </si>
  <si>
    <t>Pol17</t>
  </si>
  <si>
    <t>DZ 35X100 ŽLAB KABELOVÝ DRÁTĚNÝ</t>
  </si>
  <si>
    <t>Pol18</t>
  </si>
  <si>
    <t>Pol19</t>
  </si>
  <si>
    <t>DZMD/B DESKA MONTAŽNÍ</t>
  </si>
  <si>
    <t>Pol20</t>
  </si>
  <si>
    <t>DSZT DRŽÁK STROPNÍ</t>
  </si>
  <si>
    <t>Pol21</t>
  </si>
  <si>
    <t>LV 40X15 LIŠTA VKLÁDACÍ (3m)</t>
  </si>
  <si>
    <t>Pol22</t>
  </si>
  <si>
    <t>LK 80R/3 KRABICE LIŠTOVÁ</t>
  </si>
  <si>
    <t>Pol23</t>
  </si>
  <si>
    <t>8797 KRYT LV 24X22 PRŮCHODKOVÝ</t>
  </si>
  <si>
    <t>Pol24</t>
  </si>
  <si>
    <t>8793 KRYT 24X22 OHYBOVÝ</t>
  </si>
  <si>
    <t>D6</t>
  </si>
  <si>
    <t>KABEL SILOVÝ,IZOLACE PVC S VODIČEM PE</t>
  </si>
  <si>
    <t>Pol25</t>
  </si>
  <si>
    <t>CYKY-J 5x6 mm2 , pevně</t>
  </si>
  <si>
    <t>Pol26</t>
  </si>
  <si>
    <t>CYKY-J 5x2.5 mm2 , pevně</t>
  </si>
  <si>
    <t>Pol27</t>
  </si>
  <si>
    <t>CYKY-J 3x2.5 mm2 , pevně</t>
  </si>
  <si>
    <t>D7</t>
  </si>
  <si>
    <t>HODINOVE ZUCTOVACI SAZBY</t>
  </si>
  <si>
    <t>Pol28</t>
  </si>
  <si>
    <t>Demontaz stavajiciho zarizeni</t>
  </si>
  <si>
    <t>Pol29</t>
  </si>
  <si>
    <t>Uprava stavajiciho zarizeni</t>
  </si>
  <si>
    <t>Pol30</t>
  </si>
  <si>
    <t>Uprava stavajiciho rozvadece</t>
  </si>
  <si>
    <t>Pol31</t>
  </si>
  <si>
    <t>Napojeni na stavajici zarizeni</t>
  </si>
  <si>
    <t>D8</t>
  </si>
  <si>
    <t>KOORDINACE POSTUPU PRACI</t>
  </si>
  <si>
    <t>Pol32</t>
  </si>
  <si>
    <t>S ostatnimi profesemi</t>
  </si>
  <si>
    <t>D9</t>
  </si>
  <si>
    <t>PROVEDENI REVIZNICH ZKOUSEK</t>
  </si>
  <si>
    <t>D10</t>
  </si>
  <si>
    <t>DLE CSN 331500</t>
  </si>
  <si>
    <t>Pol33</t>
  </si>
  <si>
    <t>Revizni technik</t>
  </si>
  <si>
    <t>Pol34</t>
  </si>
  <si>
    <t>Podružný materiál</t>
  </si>
  <si>
    <t>D11</t>
  </si>
  <si>
    <t>Elektromontáže OSV</t>
  </si>
  <si>
    <t>D12</t>
  </si>
  <si>
    <t>SPÍNAČ, PŘEPÍNAČ, PRAKTIK IP 44 (PLAST)</t>
  </si>
  <si>
    <t>Pol35</t>
  </si>
  <si>
    <t>Přepínač střídavý IP 44; řazení 6; d. Praktik; b. bílá</t>
  </si>
  <si>
    <t>Pol36</t>
  </si>
  <si>
    <t>3553-52929 B Přepínač střídavý dvojitý IP 44; řazení 6+6 (6+1, 5B); d. Praktik; b. bílá</t>
  </si>
  <si>
    <t>Pol37</t>
  </si>
  <si>
    <t>D13</t>
  </si>
  <si>
    <t>KABEL SILOVÝ,IZOLACE PVC BEZ VODIČE PE</t>
  </si>
  <si>
    <t>Pol38</t>
  </si>
  <si>
    <t>CYKY-O 3x1.5 mm2 , pevně</t>
  </si>
  <si>
    <t>Pol39</t>
  </si>
  <si>
    <t>CYKY-J 5x1.5 mm2 , pevně</t>
  </si>
  <si>
    <t>Pol40</t>
  </si>
  <si>
    <t>CYKY-J 3x1.5 mm2 , pevně</t>
  </si>
  <si>
    <t>Pol41</t>
  </si>
  <si>
    <t>CYKY-J 7x1.5 mm2 , pevně</t>
  </si>
  <si>
    <t>Pol42</t>
  </si>
  <si>
    <t>MODUS Q LED panel, nanoprizma, vestavný čtverec A, 600, 3800K, driver 700mA nestmívatelný QN3A600/700 ND</t>
  </si>
  <si>
    <t>82</t>
  </si>
  <si>
    <t>Pol43</t>
  </si>
  <si>
    <t>84</t>
  </si>
  <si>
    <t>D14</t>
  </si>
  <si>
    <t>Elektromontáže WC</t>
  </si>
  <si>
    <t>Pol44</t>
  </si>
  <si>
    <t>Spínač jednopólový IP 44; řazení 1; d. Praktik; b. bílá</t>
  </si>
  <si>
    <t>86</t>
  </si>
  <si>
    <t>88</t>
  </si>
  <si>
    <t>90</t>
  </si>
  <si>
    <t>92</t>
  </si>
  <si>
    <t>94</t>
  </si>
  <si>
    <t>96</t>
  </si>
  <si>
    <t>Pol45</t>
  </si>
  <si>
    <t>CYKY-O 2x1.5 mm2 , pevně</t>
  </si>
  <si>
    <t>98</t>
  </si>
  <si>
    <t>Pol46</t>
  </si>
  <si>
    <t>Svítidlo LED DN300,IP40,1x14W</t>
  </si>
  <si>
    <t>100</t>
  </si>
  <si>
    <t>Pol47</t>
  </si>
  <si>
    <t>102</t>
  </si>
  <si>
    <t>D15</t>
  </si>
  <si>
    <t>Ostatní</t>
  </si>
  <si>
    <t>R1</t>
  </si>
  <si>
    <t>Doprava a přesun hmot</t>
  </si>
  <si>
    <t>171295802</t>
  </si>
  <si>
    <t>R2</t>
  </si>
  <si>
    <t>PPV z montáže: materiál + práce</t>
  </si>
  <si>
    <t>317291708</t>
  </si>
  <si>
    <t>OST</t>
  </si>
  <si>
    <t>00A - Vedlejší rozpočtové náklady</t>
  </si>
  <si>
    <t>parc. číslo: 693, 696/1</t>
  </si>
  <si>
    <t>Obec Tuchlovice</t>
  </si>
  <si>
    <t>Ing. Kamil Hladký , STAVAŘI s.r.o.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</si>
  <si>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</si>
  <si>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</si>
  <si>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</si>
  <si>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VRN9 - Ostatní náklady</t>
  </si>
  <si>
    <t>VRN</t>
  </si>
  <si>
    <t>VRN1</t>
  </si>
  <si>
    <t>Průzkumné, geodetické a projektové práce</t>
  </si>
  <si>
    <t>013254000</t>
  </si>
  <si>
    <t>Dokumentace skutečného provedení stavby</t>
  </si>
  <si>
    <t>1024</t>
  </si>
  <si>
    <t>-1449869059</t>
  </si>
  <si>
    <t>VRN3</t>
  </si>
  <si>
    <t>Zařízení staveniště</t>
  </si>
  <si>
    <t>030001000</t>
  </si>
  <si>
    <t>143512255</t>
  </si>
  <si>
    <t>034002000x</t>
  </si>
  <si>
    <t>Protiprachová opatření</t>
  </si>
  <si>
    <t>1468718431</t>
  </si>
  <si>
    <t>VRN9</t>
  </si>
  <si>
    <t>Ostatní náklady</t>
  </si>
  <si>
    <t>090001000</t>
  </si>
  <si>
    <t xml:space="preserve">Ostatní náklady - kompletační činnost </t>
  </si>
  <si>
    <t>-2125363934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</si>
  <si>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</si>
  <si>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</si>
  <si>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</si>
  <si>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</si>
  <si>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</si>
  <si>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</si>
  <si>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</si>
  <si>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</si>
  <si>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</si>
  <si>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</si>
  <si>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</si>
  <si>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</si>
  <si>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</si>
  <si>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</si>
  <si>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</si>
  <si>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</si>
  <si>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</si>
  <si>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</si>
  <si>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</si>
  <si>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</si>
  <si>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</si>
  <si>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</si>
  <si>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</si>
  <si>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</si>
  <si>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</si>
  <si>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</si>
  <si>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</si>
  <si>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</si>
  <si>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</si>
  <si>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</si>
  <si>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</si>
  <si>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</si>
  <si>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</si>
  <si>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</si>
  <si>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</si>
  <si>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</si>
  <si>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</si>
  <si>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</si>
  <si>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</si>
  <si>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</si>
  <si>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</si>
  <si>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</si>
  <si>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</si>
  <si>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</si>
  <si>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</si>
  <si>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</si>
  <si>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</si>
  <si>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</si>
  <si>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</si>
  <si>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</si>
  <si>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</si>
  <si>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</si>
  <si>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</si>
  <si>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</si>
  <si>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</si>
  <si>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</si>
  <si>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</si>
  <si>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</si>
  <si>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</si>
  <si>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</si>
  <si>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</si>
  <si>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</si>
  <si>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</si>
  <si>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</si>
  <si>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</si>
  <si>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</si>
  <si>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</si>
  <si>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</si>
  <si>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</si>
  <si>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</si>
  <si>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</si>
  <si>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</si>
  <si>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</si>
  <si>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</si>
  <si>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</si>
  <si>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</si>
  <si>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</si>
  <si>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</si>
  <si>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</si>
  <si>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</si>
  <si>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</si>
  <si>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</si>
  <si>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</si>
  <si>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</si>
  <si>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</si>
  <si>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</si>
  <si>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</si>
  <si>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</si>
  <si>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</si>
  <si>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</si>
  <si>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</si>
  <si>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</si>
  <si>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</si>
  <si>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</si>
  <si>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</si>
  <si>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</si>
  <si>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</si>
  <si>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</si>
  <si>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</si>
  <si>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</si>
  <si>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</si>
  <si>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</si>
  <si>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</si>
  <si>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</si>
  <si>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</si>
  <si>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</si>
  <si>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</si>
  <si>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</si>
  <si>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</si>
  <si>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</si>
  <si>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</si>
  <si>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</si>
  <si>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</si>
  <si>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</si>
  <si>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</si>
  <si>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</si>
  <si>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</si>
  <si>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</si>
  <si>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</si>
  <si>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</si>
  <si>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</si>
  <si>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</si>
  <si>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</si>
  <si>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</si>
  <si>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</si>
  <si>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</si>
  <si>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</si>
  <si>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</si>
  <si>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</si>
  <si>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</si>
  <si>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</si>
  <si>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</si>
  <si>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</si>
  <si>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</si>
  <si>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</si>
  <si>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</si>
  <si>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</si>
  <si>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</si>
  <si>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</si>
  <si>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</si>
  <si>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</si>
  <si>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</si>
  <si>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</si>
  <si>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</si>
  <si>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</si>
  <si>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</si>
  <si>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</si>
  <si>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</si>
  <si>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</si>
  <si>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</si>
  <si>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</si>
  <si>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</si>
  <si>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</si>
  <si>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</si>
  <si>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</si>
  <si>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</si>
  <si>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</si>
  <si>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</si>
  <si>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</si>
  <si>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</si>
  <si>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</si>
  <si>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</si>
  <si>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</si>
  <si>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</si>
  <si>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</si>
  <si>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</si>
  <si>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</si>
  <si>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</si>
  <si>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</si>
  <si>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</si>
  <si>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</si>
  <si>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</si>
  <si>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</si>
  <si>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</si>
  <si>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</si>
  <si>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</si>
  <si>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</si>
  <si>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</si>
  <si>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</si>
  <si>
    <t>Stavební úpravy učebny - Rekonstrukce instalatérských dílen, vestavba bezbariérového WC - SŠSaŘ Stochov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</si>
</sst>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42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0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505050"/>
      <name val="Trebuchet MS"/>
      <family val="2"/>
    </font>
    <font>
      <sz val="8"/>
      <color rgb="FFFF0000"/>
      <name val="Trebuchet MS"/>
      <family val="2"/>
    </font>
    <font>
      <sz val="8"/>
      <color rgb="FF800080"/>
      <name val="Trebuchet MS"/>
      <family val="2"/>
    </font>
    <font>
      <sz val="8"/>
      <color rgb="FF0000A8"/>
      <name val="Trebuchet MS"/>
      <family val="2"/>
    </font>
    <font>
      <sz val="8"/>
      <color rgb="FFFAE682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b/>
      <sz val="16"/>
      <name val="Trebuchet MS"/>
      <family val="2"/>
    </font>
    <font>
      <sz val="8"/>
      <color rgb="FF3366FF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b/>
      <sz val="11"/>
      <name val="Trebuchet MS"/>
      <family val="2"/>
    </font>
    <font>
      <sz val="11"/>
      <color rgb="FF969696"/>
      <name val="Trebuchet MS"/>
      <family val="2"/>
    </font>
    <font>
      <sz val="18"/>
      <color theme="10"/>
      <name val="Wingdings 2"/>
      <family val="2"/>
    </font>
    <font>
      <b/>
      <sz val="10"/>
      <color rgb="FF003366"/>
      <name val="Trebuchet MS"/>
      <family val="2"/>
    </font>
    <font>
      <sz val="10"/>
      <color rgb="FF969696"/>
      <name val="Trebuchet MS"/>
      <family val="2"/>
    </font>
    <font>
      <sz val="10"/>
      <color theme="10"/>
      <name val="Trebuchet MS"/>
      <family val="2"/>
    </font>
    <font>
      <b/>
      <sz val="12"/>
      <color rgb="FF8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sz val="7"/>
      <color rgb="FF969696"/>
      <name val="Trebuchet MS"/>
      <family val="2"/>
    </font>
    <font>
      <i/>
      <sz val="8"/>
      <color rgb="FF0000FF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6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thin">
        <color rgb="FF000000"/>
      </right>
      <top style="hair">
        <color rgb="FF969696"/>
      </top>
      <bottom/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/>
      <right/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410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14" fillId="2" borderId="0" xfId="0" applyFont="1" applyFill="1" applyAlignment="1" applyProtection="1">
      <alignment horizontal="left" vertical="center"/>
      <protection/>
    </xf>
    <xf numFmtId="0" fontId="6" fillId="2" borderId="0" xfId="0" applyFont="1" applyFill="1" applyAlignment="1" applyProtection="1">
      <alignment vertical="center"/>
      <protection/>
    </xf>
    <xf numFmtId="0" fontId="15" fillId="2" borderId="0" xfId="0" applyFont="1" applyFill="1" applyAlignment="1" applyProtection="1">
      <alignment horizontal="left" vertical="center"/>
      <protection/>
    </xf>
    <xf numFmtId="0" fontId="16" fillId="2" borderId="0" xfId="20" applyFont="1" applyFill="1" applyAlignment="1" applyProtection="1">
      <alignment vertical="center"/>
      <protection/>
    </xf>
    <xf numFmtId="0" fontId="40" fillId="2" borderId="0" xfId="20" applyFill="1"/>
    <xf numFmtId="0" fontId="0" fillId="2" borderId="0" xfId="0" applyFill="1"/>
    <xf numFmtId="0" fontId="14" fillId="2" borderId="0" xfId="0" applyFont="1" applyFill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 applyProtection="1">
      <protection/>
    </xf>
    <xf numFmtId="0" fontId="0" fillId="0" borderId="4" xfId="0" applyBorder="1" applyProtection="1">
      <protection/>
    </xf>
    <xf numFmtId="0" fontId="0" fillId="0" borderId="0" xfId="0" applyBorder="1" applyProtection="1">
      <protection/>
    </xf>
    <xf numFmtId="0" fontId="17" fillId="0" borderId="0" xfId="0" applyFont="1" applyBorder="1" applyAlignment="1" applyProtection="1">
      <alignment horizontal="left" vertical="center"/>
      <protection/>
    </xf>
    <xf numFmtId="0" fontId="0" fillId="0" borderId="5" xfId="0" applyBorder="1" applyProtection="1">
      <protection/>
    </xf>
    <xf numFmtId="0" fontId="18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20" fillId="0" borderId="0" xfId="0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top"/>
      <protection/>
    </xf>
    <xf numFmtId="0" fontId="20" fillId="0" borderId="0" xfId="0" applyFont="1" applyBorder="1" applyAlignment="1" applyProtection="1">
      <alignment horizontal="left" vertical="center"/>
      <protection/>
    </xf>
    <xf numFmtId="0" fontId="3" fillId="3" borderId="0" xfId="0" applyFont="1" applyFill="1" applyBorder="1" applyAlignment="1" applyProtection="1">
      <alignment horizontal="left" vertical="center"/>
      <protection locked="0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 applyProtection="1"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22" fillId="0" borderId="7" xfId="0" applyFont="1" applyBorder="1" applyAlignment="1" applyProtection="1">
      <alignment horizontal="left"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4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5" xfId="0" applyFont="1" applyBorder="1" applyAlignment="1" applyProtection="1">
      <alignment vertical="center"/>
      <protection/>
    </xf>
    <xf numFmtId="0" fontId="0" fillId="4" borderId="0" xfId="0" applyFont="1" applyFill="1" applyBorder="1" applyAlignment="1" applyProtection="1">
      <alignment vertical="center"/>
      <protection/>
    </xf>
    <xf numFmtId="0" fontId="4" fillId="4" borderId="8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center" vertical="center"/>
      <protection/>
    </xf>
    <xf numFmtId="0" fontId="0" fillId="4" borderId="5" xfId="0" applyFont="1" applyFill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0" fillId="0" borderId="4" xfId="0" applyFont="1" applyBorder="1" applyAlignment="1">
      <alignment vertical="center"/>
    </xf>
    <xf numFmtId="0" fontId="17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" fillId="0" borderId="4" xfId="0" applyFont="1" applyBorder="1" applyAlignment="1" applyProtection="1">
      <alignment vertical="center"/>
      <protection/>
    </xf>
    <xf numFmtId="0" fontId="20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4" xfId="0" applyFont="1" applyBorder="1" applyAlignment="1">
      <alignment vertical="center"/>
    </xf>
    <xf numFmtId="0" fontId="4" fillId="0" borderId="4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4" xfId="0" applyFont="1" applyBorder="1" applyAlignment="1">
      <alignment vertical="center"/>
    </xf>
    <xf numFmtId="0" fontId="23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5" xfId="0" applyFont="1" applyBorder="1" applyAlignment="1" applyProtection="1">
      <alignment vertical="center"/>
      <protection/>
    </xf>
    <xf numFmtId="0" fontId="0" fillId="5" borderId="9" xfId="0" applyFont="1" applyFill="1" applyBorder="1" applyAlignment="1" applyProtection="1">
      <alignment vertical="center"/>
      <protection/>
    </xf>
    <xf numFmtId="0" fontId="3" fillId="5" borderId="16" xfId="0" applyFont="1" applyFill="1" applyBorder="1" applyAlignment="1" applyProtection="1">
      <alignment horizontal="center" vertical="center"/>
      <protection/>
    </xf>
    <xf numFmtId="0" fontId="20" fillId="0" borderId="17" xfId="0" applyFont="1" applyBorder="1" applyAlignment="1" applyProtection="1">
      <alignment horizontal="center" vertical="center" wrapText="1"/>
      <protection/>
    </xf>
    <xf numFmtId="0" fontId="20" fillId="0" borderId="18" xfId="0" applyFont="1" applyBorder="1" applyAlignment="1" applyProtection="1">
      <alignment horizontal="center" vertical="center" wrapText="1"/>
      <protection/>
    </xf>
    <xf numFmtId="0" fontId="20" fillId="0" borderId="19" xfId="0" applyFont="1" applyBorder="1" applyAlignment="1" applyProtection="1">
      <alignment horizontal="center" vertical="center" wrapText="1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14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4" fontId="24" fillId="0" borderId="21" xfId="0" applyNumberFormat="1" applyFont="1" applyBorder="1" applyAlignment="1" applyProtection="1">
      <alignment vertical="center"/>
      <protection/>
    </xf>
    <xf numFmtId="4" fontId="24" fillId="0" borderId="0" xfId="0" applyNumberFormat="1" applyFont="1" applyBorder="1" applyAlignment="1" applyProtection="1">
      <alignment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4" fontId="24" fillId="0" borderId="15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5" fillId="0" borderId="4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horizontal="center" vertical="center"/>
      <protection/>
    </xf>
    <xf numFmtId="0" fontId="5" fillId="0" borderId="4" xfId="0" applyFont="1" applyBorder="1" applyAlignment="1">
      <alignment vertical="center"/>
    </xf>
    <xf numFmtId="4" fontId="30" fillId="0" borderId="21" xfId="0" applyNumberFormat="1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166" fontId="30" fillId="0" borderId="0" xfId="0" applyNumberFormat="1" applyFont="1" applyBorder="1" applyAlignment="1" applyProtection="1">
      <alignment vertical="center"/>
      <protection/>
    </xf>
    <xf numFmtId="4" fontId="30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31" fillId="0" borderId="0" xfId="20" applyFont="1" applyAlignment="1">
      <alignment horizontal="center" vertical="center"/>
    </xf>
    <xf numFmtId="0" fontId="6" fillId="0" borderId="4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6" fillId="0" borderId="4" xfId="0" applyFont="1" applyBorder="1" applyAlignment="1">
      <alignment vertical="center"/>
    </xf>
    <xf numFmtId="4" fontId="33" fillId="0" borderId="21" xfId="0" applyNumberFormat="1" applyFont="1" applyBorder="1" applyAlignment="1" applyProtection="1">
      <alignment vertical="center"/>
      <protection/>
    </xf>
    <xf numFmtId="4" fontId="33" fillId="0" borderId="0" xfId="0" applyNumberFormat="1" applyFont="1" applyBorder="1" applyAlignment="1" applyProtection="1">
      <alignment vertical="center"/>
      <protection/>
    </xf>
    <xf numFmtId="166" fontId="33" fillId="0" borderId="0" xfId="0" applyNumberFormat="1" applyFont="1" applyBorder="1" applyAlignment="1" applyProtection="1">
      <alignment vertical="center"/>
      <protection/>
    </xf>
    <xf numFmtId="4" fontId="33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6" fillId="2" borderId="0" xfId="0" applyFont="1" applyFill="1" applyAlignment="1">
      <alignment vertical="center"/>
    </xf>
    <xf numFmtId="0" fontId="15" fillId="2" borderId="0" xfId="0" applyFont="1" applyFill="1" applyAlignment="1">
      <alignment horizontal="left" vertical="center"/>
    </xf>
    <xf numFmtId="0" fontId="34" fillId="2" borderId="0" xfId="20" applyFont="1" applyFill="1" applyAlignment="1">
      <alignment vertical="center"/>
    </xf>
    <xf numFmtId="0" fontId="6" fillId="2" borderId="0" xfId="0" applyFont="1" applyFill="1" applyAlignment="1" applyProtection="1">
      <alignment vertical="center"/>
      <protection locked="0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20" fillId="0" borderId="0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 applyProtection="1">
      <alignment vertical="center" wrapText="1"/>
      <protection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4" fontId="25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 applyProtection="1">
      <alignment vertical="center"/>
      <protection/>
    </xf>
    <xf numFmtId="164" fontId="2" fillId="0" borderId="0" xfId="0" applyNumberFormat="1" applyFont="1" applyBorder="1" applyAlignment="1" applyProtection="1">
      <alignment horizontal="right" vertical="center"/>
      <protection locked="0"/>
    </xf>
    <xf numFmtId="0" fontId="0" fillId="5" borderId="0" xfId="0" applyFont="1" applyFill="1" applyBorder="1" applyAlignment="1" applyProtection="1">
      <alignment vertical="center"/>
      <protection/>
    </xf>
    <xf numFmtId="0" fontId="4" fillId="5" borderId="8" xfId="0" applyFont="1" applyFill="1" applyBorder="1" applyAlignment="1" applyProtection="1">
      <alignment horizontal="left" vertical="center"/>
      <protection/>
    </xf>
    <xf numFmtId="0" fontId="4" fillId="5" borderId="9" xfId="0" applyFont="1" applyFill="1" applyBorder="1" applyAlignment="1" applyProtection="1">
      <alignment horizontal="right" vertical="center"/>
      <protection/>
    </xf>
    <xf numFmtId="0" fontId="4" fillId="5" borderId="9" xfId="0" applyFont="1" applyFill="1" applyBorder="1" applyAlignment="1" applyProtection="1">
      <alignment horizontal="center" vertical="center"/>
      <protection/>
    </xf>
    <xf numFmtId="0" fontId="0" fillId="5" borderId="9" xfId="0" applyFont="1" applyFill="1" applyBorder="1" applyAlignment="1" applyProtection="1">
      <alignment vertical="center"/>
      <protection locked="0"/>
    </xf>
    <xf numFmtId="4" fontId="4" fillId="5" borderId="9" xfId="0" applyNumberFormat="1" applyFont="1" applyFill="1" applyBorder="1" applyAlignment="1" applyProtection="1">
      <alignment vertical="center"/>
      <protection/>
    </xf>
    <xf numFmtId="0" fontId="0" fillId="5" borderId="23" xfId="0" applyFont="1" applyFill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3" fillId="5" borderId="0" xfId="0" applyFont="1" applyFill="1" applyBorder="1" applyAlignment="1" applyProtection="1">
      <alignment horizontal="left" vertical="center"/>
      <protection/>
    </xf>
    <xf numFmtId="0" fontId="0" fillId="5" borderId="0" xfId="0" applyFont="1" applyFill="1" applyBorder="1" applyAlignment="1" applyProtection="1">
      <alignment vertical="center"/>
      <protection locked="0"/>
    </xf>
    <xf numFmtId="0" fontId="3" fillId="5" borderId="0" xfId="0" applyFont="1" applyFill="1" applyBorder="1" applyAlignment="1" applyProtection="1">
      <alignment horizontal="right" vertical="center"/>
      <protection/>
    </xf>
    <xf numFmtId="0" fontId="0" fillId="5" borderId="5" xfId="0" applyFont="1" applyFill="1" applyBorder="1" applyAlignment="1" applyProtection="1">
      <alignment vertical="center"/>
      <protection/>
    </xf>
    <xf numFmtId="0" fontId="35" fillId="0" borderId="0" xfId="0" applyFont="1" applyBorder="1" applyAlignment="1" applyProtection="1">
      <alignment horizontal="left" vertical="center"/>
      <protection/>
    </xf>
    <xf numFmtId="0" fontId="7" fillId="0" borderId="4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24" xfId="0" applyFont="1" applyBorder="1" applyAlignment="1" applyProtection="1">
      <alignment horizontal="left" vertical="center"/>
      <protection/>
    </xf>
    <xf numFmtId="0" fontId="7" fillId="0" borderId="24" xfId="0" applyFont="1" applyBorder="1" applyAlignment="1" applyProtection="1">
      <alignment vertical="center"/>
      <protection/>
    </xf>
    <xf numFmtId="0" fontId="7" fillId="0" borderId="24" xfId="0" applyFont="1" applyBorder="1" applyAlignment="1" applyProtection="1">
      <alignment vertical="center"/>
      <protection locked="0"/>
    </xf>
    <xf numFmtId="4" fontId="7" fillId="0" borderId="24" xfId="0" applyNumberFormat="1" applyFont="1" applyBorder="1" applyAlignment="1" applyProtection="1">
      <alignment vertical="center"/>
      <protection/>
    </xf>
    <xf numFmtId="0" fontId="7" fillId="0" borderId="5" xfId="0" applyFont="1" applyBorder="1" applyAlignment="1" applyProtection="1">
      <alignment vertical="center"/>
      <protection/>
    </xf>
    <xf numFmtId="0" fontId="8" fillId="0" borderId="4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8" fillId="0" borderId="24" xfId="0" applyFont="1" applyBorder="1" applyAlignment="1" applyProtection="1">
      <alignment horizontal="left" vertical="center"/>
      <protection/>
    </xf>
    <xf numFmtId="0" fontId="8" fillId="0" borderId="24" xfId="0" applyFont="1" applyBorder="1" applyAlignment="1" applyProtection="1">
      <alignment vertical="center"/>
      <protection/>
    </xf>
    <xf numFmtId="0" fontId="8" fillId="0" borderId="24" xfId="0" applyFont="1" applyBorder="1" applyAlignment="1" applyProtection="1">
      <alignment vertical="center"/>
      <protection locked="0"/>
    </xf>
    <xf numFmtId="4" fontId="8" fillId="0" borderId="24" xfId="0" applyNumberFormat="1" applyFont="1" applyBorder="1" applyAlignment="1" applyProtection="1">
      <alignment vertical="center"/>
      <protection/>
    </xf>
    <xf numFmtId="0" fontId="8" fillId="0" borderId="5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Protection="1">
      <protection/>
    </xf>
    <xf numFmtId="0" fontId="0" fillId="0" borderId="4" xfId="0" applyBorder="1"/>
    <xf numFmtId="0" fontId="3" fillId="0" borderId="0" xfId="0" applyFont="1" applyAlignment="1" applyProtection="1">
      <alignment horizontal="left" vertical="center"/>
      <protection/>
    </xf>
    <xf numFmtId="0" fontId="20" fillId="0" borderId="0" xfId="0" applyFont="1" applyAlignment="1" applyProtection="1">
      <alignment horizontal="left" vertical="center"/>
      <protection locked="0"/>
    </xf>
    <xf numFmtId="0" fontId="0" fillId="0" borderId="4" xfId="0" applyFont="1" applyBorder="1" applyAlignment="1" applyProtection="1">
      <alignment horizontal="center" vertical="center" wrapText="1"/>
      <protection/>
    </xf>
    <xf numFmtId="0" fontId="3" fillId="5" borderId="17" xfId="0" applyFont="1" applyFill="1" applyBorder="1" applyAlignment="1" applyProtection="1">
      <alignment horizontal="center" vertical="center" wrapText="1"/>
      <protection/>
    </xf>
    <xf numFmtId="0" fontId="3" fillId="5" borderId="18" xfId="0" applyFont="1" applyFill="1" applyBorder="1" applyAlignment="1" applyProtection="1">
      <alignment horizontal="center" vertical="center" wrapText="1"/>
      <protection/>
    </xf>
    <xf numFmtId="0" fontId="3" fillId="5" borderId="18" xfId="0" applyFont="1" applyFill="1" applyBorder="1" applyAlignment="1" applyProtection="1">
      <alignment horizontal="center" vertical="center" wrapText="1"/>
      <protection locked="0"/>
    </xf>
    <xf numFmtId="0" fontId="3" fillId="5" borderId="19" xfId="0" applyFont="1" applyFill="1" applyBorder="1" applyAlignment="1" applyProtection="1">
      <alignment horizontal="center" vertical="center" wrapText="1"/>
      <protection/>
    </xf>
    <xf numFmtId="0" fontId="0" fillId="0" borderId="4" xfId="0" applyFont="1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166" fontId="36" fillId="0" borderId="13" xfId="0" applyNumberFormat="1" applyFont="1" applyBorder="1" applyAlignment="1" applyProtection="1">
      <alignment/>
      <protection/>
    </xf>
    <xf numFmtId="166" fontId="36" fillId="0" borderId="14" xfId="0" applyNumberFormat="1" applyFont="1" applyBorder="1" applyAlignment="1" applyProtection="1">
      <alignment/>
      <protection/>
    </xf>
    <xf numFmtId="4" fontId="37" fillId="0" borderId="0" xfId="0" applyNumberFormat="1" applyFont="1" applyAlignment="1">
      <alignment vertical="center"/>
    </xf>
    <xf numFmtId="0" fontId="9" fillId="0" borderId="4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4" xfId="0" applyFont="1" applyBorder="1" applyAlignment="1">
      <alignment/>
    </xf>
    <xf numFmtId="0" fontId="9" fillId="0" borderId="21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0" fillId="0" borderId="25" xfId="0" applyFont="1" applyBorder="1" applyAlignment="1" applyProtection="1">
      <alignment horizontal="center" vertical="center"/>
      <protection/>
    </xf>
    <xf numFmtId="49" fontId="0" fillId="0" borderId="25" xfId="0" applyNumberFormat="1" applyFont="1" applyBorder="1" applyAlignment="1" applyProtection="1">
      <alignment horizontal="left" vertical="center" wrapText="1"/>
      <protection/>
    </xf>
    <xf numFmtId="0" fontId="0" fillId="0" borderId="25" xfId="0" applyFont="1" applyBorder="1" applyAlignment="1" applyProtection="1">
      <alignment horizontal="left" vertical="center" wrapText="1"/>
      <protection/>
    </xf>
    <xf numFmtId="0" fontId="0" fillId="0" borderId="25" xfId="0" applyFont="1" applyBorder="1" applyAlignment="1" applyProtection="1">
      <alignment horizontal="center" vertical="center" wrapText="1"/>
      <protection/>
    </xf>
    <xf numFmtId="167" fontId="0" fillId="0" borderId="25" xfId="0" applyNumberFormat="1" applyFont="1" applyBorder="1" applyAlignment="1" applyProtection="1">
      <alignment vertical="center"/>
      <protection/>
    </xf>
    <xf numFmtId="4" fontId="0" fillId="3" borderId="25" xfId="0" applyNumberFormat="1" applyFont="1" applyFill="1" applyBorder="1" applyAlignment="1" applyProtection="1">
      <alignment vertical="center"/>
      <protection locked="0"/>
    </xf>
    <xf numFmtId="4" fontId="0" fillId="0" borderId="25" xfId="0" applyNumberFormat="1" applyFont="1" applyBorder="1" applyAlignment="1" applyProtection="1">
      <alignment vertical="center"/>
      <protection/>
    </xf>
    <xf numFmtId="0" fontId="2" fillId="3" borderId="25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5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10" fillId="0" borderId="4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8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4" xfId="0" applyFont="1" applyBorder="1" applyAlignment="1">
      <alignment vertical="center"/>
    </xf>
    <xf numFmtId="0" fontId="10" fillId="0" borderId="21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4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4" xfId="0" applyFont="1" applyBorder="1" applyAlignment="1">
      <alignment vertical="center"/>
    </xf>
    <xf numFmtId="0" fontId="11" fillId="0" borderId="21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4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4" xfId="0" applyFont="1" applyBorder="1" applyAlignment="1">
      <alignment vertical="center"/>
    </xf>
    <xf numFmtId="0" fontId="12" fillId="0" borderId="21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13" fillId="0" borderId="4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167" fontId="13" fillId="0" borderId="0" xfId="0" applyNumberFormat="1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 locked="0"/>
    </xf>
    <xf numFmtId="0" fontId="13" fillId="0" borderId="4" xfId="0" applyFont="1" applyBorder="1" applyAlignment="1">
      <alignment vertical="center"/>
    </xf>
    <xf numFmtId="0" fontId="13" fillId="0" borderId="21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15" xfId="0" applyFont="1" applyBorder="1" applyAlignment="1" applyProtection="1">
      <alignment vertical="center"/>
      <protection/>
    </xf>
    <xf numFmtId="0" fontId="13" fillId="0" borderId="0" xfId="0" applyFont="1" applyAlignment="1">
      <alignment horizontal="left" vertical="center"/>
    </xf>
    <xf numFmtId="0" fontId="39" fillId="0" borderId="25" xfId="0" applyFont="1" applyBorder="1" applyAlignment="1" applyProtection="1">
      <alignment horizontal="center" vertical="center"/>
      <protection/>
    </xf>
    <xf numFmtId="49" fontId="39" fillId="0" borderId="25" xfId="0" applyNumberFormat="1" applyFont="1" applyBorder="1" applyAlignment="1" applyProtection="1">
      <alignment horizontal="left" vertical="center" wrapText="1"/>
      <protection/>
    </xf>
    <xf numFmtId="0" fontId="39" fillId="0" borderId="25" xfId="0" applyFont="1" applyBorder="1" applyAlignment="1" applyProtection="1">
      <alignment horizontal="left" vertical="center" wrapText="1"/>
      <protection/>
    </xf>
    <xf numFmtId="0" fontId="39" fillId="0" borderId="25" xfId="0" applyFont="1" applyBorder="1" applyAlignment="1" applyProtection="1">
      <alignment horizontal="center" vertical="center" wrapText="1"/>
      <protection/>
    </xf>
    <xf numFmtId="167" fontId="39" fillId="0" borderId="25" xfId="0" applyNumberFormat="1" applyFont="1" applyBorder="1" applyAlignment="1" applyProtection="1">
      <alignment vertical="center"/>
      <protection/>
    </xf>
    <xf numFmtId="4" fontId="39" fillId="3" borderId="25" xfId="0" applyNumberFormat="1" applyFont="1" applyFill="1" applyBorder="1" applyAlignment="1" applyProtection="1">
      <alignment vertical="center"/>
      <protection locked="0"/>
    </xf>
    <xf numFmtId="4" fontId="39" fillId="0" borderId="25" xfId="0" applyNumberFormat="1" applyFont="1" applyBorder="1" applyAlignment="1" applyProtection="1">
      <alignment vertical="center"/>
      <protection/>
    </xf>
    <xf numFmtId="0" fontId="39" fillId="0" borderId="4" xfId="0" applyFont="1" applyBorder="1" applyAlignment="1">
      <alignment vertical="center"/>
    </xf>
    <xf numFmtId="0" fontId="39" fillId="3" borderId="25" xfId="0" applyFont="1" applyFill="1" applyBorder="1" applyAlignment="1" applyProtection="1">
      <alignment horizontal="left" vertical="center"/>
      <protection locked="0"/>
    </xf>
    <xf numFmtId="0" fontId="39" fillId="0" borderId="0" xfId="0" applyFont="1" applyBorder="1" applyAlignment="1" applyProtection="1">
      <alignment horizontal="center" vertical="center"/>
      <protection/>
    </xf>
    <xf numFmtId="0" fontId="11" fillId="0" borderId="26" xfId="0" applyFont="1" applyBorder="1" applyAlignment="1" applyProtection="1">
      <alignment vertical="center"/>
      <protection/>
    </xf>
    <xf numFmtId="0" fontId="11" fillId="0" borderId="24" xfId="0" applyFont="1" applyBorder="1" applyAlignment="1" applyProtection="1">
      <alignment vertical="center"/>
      <protection/>
    </xf>
    <xf numFmtId="0" fontId="11" fillId="0" borderId="27" xfId="0" applyFont="1" applyBorder="1" applyAlignment="1" applyProtection="1">
      <alignment vertical="center"/>
      <protection/>
    </xf>
    <xf numFmtId="0" fontId="2" fillId="0" borderId="24" xfId="0" applyFont="1" applyBorder="1" applyAlignment="1" applyProtection="1">
      <alignment horizontal="center" vertical="center"/>
      <protection/>
    </xf>
    <xf numFmtId="0" fontId="0" fillId="0" borderId="24" xfId="0" applyFont="1" applyBorder="1" applyAlignment="1" applyProtection="1">
      <alignment vertical="center"/>
      <protection/>
    </xf>
    <xf numFmtId="166" fontId="2" fillId="0" borderId="24" xfId="0" applyNumberFormat="1" applyFont="1" applyBorder="1" applyAlignment="1" applyProtection="1">
      <alignment vertical="center"/>
      <protection/>
    </xf>
    <xf numFmtId="166" fontId="2" fillId="0" borderId="27" xfId="0" applyNumberFormat="1" applyFont="1" applyBorder="1" applyAlignment="1" applyProtection="1">
      <alignment vertical="center"/>
      <protection/>
    </xf>
    <xf numFmtId="0" fontId="0" fillId="0" borderId="0" xfId="0" applyAlignment="1" applyProtection="1">
      <alignment vertical="top"/>
      <protection locked="0"/>
    </xf>
    <xf numFmtId="0" fontId="0" fillId="0" borderId="28" xfId="0" applyFont="1" applyBorder="1" applyAlignment="1" applyProtection="1">
      <alignment vertical="center" wrapText="1"/>
      <protection locked="0"/>
    </xf>
    <xf numFmtId="0" fontId="0" fillId="0" borderId="29" xfId="0" applyFont="1" applyBorder="1" applyAlignment="1" applyProtection="1">
      <alignment vertical="center" wrapText="1"/>
      <protection locked="0"/>
    </xf>
    <xf numFmtId="0" fontId="0" fillId="0" borderId="30" xfId="0" applyFont="1" applyBorder="1" applyAlignment="1" applyProtection="1">
      <alignment vertical="center" wrapText="1"/>
      <protection locked="0"/>
    </xf>
    <xf numFmtId="0" fontId="0" fillId="0" borderId="31" xfId="0" applyFont="1" applyBorder="1" applyAlignment="1" applyProtection="1">
      <alignment horizontal="center" vertical="center" wrapText="1"/>
      <protection locked="0"/>
    </xf>
    <xf numFmtId="0" fontId="0" fillId="0" borderId="32" xfId="0" applyFont="1" applyBorder="1" applyAlignment="1" applyProtection="1">
      <alignment horizontal="center" vertical="center" wrapText="1"/>
      <protection locked="0"/>
    </xf>
    <xf numFmtId="0" fontId="0" fillId="0" borderId="31" xfId="0" applyFont="1" applyBorder="1" applyAlignment="1" applyProtection="1">
      <alignment vertical="center" wrapText="1"/>
      <protection locked="0"/>
    </xf>
    <xf numFmtId="0" fontId="0" fillId="0" borderId="32" xfId="0" applyFont="1" applyBorder="1" applyAlignment="1" applyProtection="1">
      <alignment vertical="center" wrapText="1"/>
      <protection locked="0"/>
    </xf>
    <xf numFmtId="0" fontId="29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vertical="center" wrapText="1"/>
      <protection locked="0"/>
    </xf>
    <xf numFmtId="0" fontId="0" fillId="0" borderId="33" xfId="0" applyFont="1" applyBorder="1" applyAlignment="1" applyProtection="1">
      <alignment vertical="center" wrapText="1"/>
      <protection locked="0"/>
    </xf>
    <xf numFmtId="0" fontId="6" fillId="0" borderId="34" xfId="0" applyFont="1" applyBorder="1" applyAlignment="1" applyProtection="1">
      <alignment vertical="center" wrapText="1"/>
      <protection locked="0"/>
    </xf>
    <xf numFmtId="0" fontId="0" fillId="0" borderId="35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28" xfId="0" applyFont="1" applyBorder="1" applyAlignment="1" applyProtection="1">
      <alignment horizontal="left" vertical="center"/>
      <protection locked="0"/>
    </xf>
    <xf numFmtId="0" fontId="0" fillId="0" borderId="29" xfId="0" applyFont="1" applyBorder="1" applyAlignment="1" applyProtection="1">
      <alignment horizontal="left" vertical="center"/>
      <protection locked="0"/>
    </xf>
    <xf numFmtId="0" fontId="0" fillId="0" borderId="30" xfId="0" applyFont="1" applyBorder="1" applyAlignment="1" applyProtection="1">
      <alignment horizontal="left" vertical="center"/>
      <protection locked="0"/>
    </xf>
    <xf numFmtId="0" fontId="0" fillId="0" borderId="31" xfId="0" applyFont="1" applyBorder="1" applyAlignment="1" applyProtection="1">
      <alignment horizontal="left" vertical="center"/>
      <protection locked="0"/>
    </xf>
    <xf numFmtId="0" fontId="0" fillId="0" borderId="32" xfId="0" applyFont="1" applyBorder="1" applyAlignment="1" applyProtection="1">
      <alignment horizontal="left" vertical="center"/>
      <protection locked="0"/>
    </xf>
    <xf numFmtId="0" fontId="29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29" fillId="0" borderId="34" xfId="0" applyFont="1" applyBorder="1" applyAlignment="1" applyProtection="1">
      <alignment horizontal="left" vertical="center"/>
      <protection locked="0"/>
    </xf>
    <xf numFmtId="0" fontId="29" fillId="0" borderId="34" xfId="0" applyFont="1" applyBorder="1" applyAlignment="1" applyProtection="1">
      <alignment horizontal="center" vertical="center"/>
      <protection locked="0"/>
    </xf>
    <xf numFmtId="0" fontId="5" fillId="0" borderId="34" xfId="0" applyFont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0" fillId="0" borderId="33" xfId="0" applyFont="1" applyBorder="1" applyAlignment="1" applyProtection="1">
      <alignment horizontal="left" vertical="center"/>
      <protection locked="0"/>
    </xf>
    <xf numFmtId="0" fontId="6" fillId="0" borderId="34" xfId="0" applyFont="1" applyBorder="1" applyAlignment="1" applyProtection="1">
      <alignment horizontal="left" vertical="center"/>
      <protection locked="0"/>
    </xf>
    <xf numFmtId="0" fontId="0" fillId="0" borderId="35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3" fillId="0" borderId="34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0" fillId="0" borderId="28" xfId="0" applyFont="1" applyBorder="1" applyAlignment="1" applyProtection="1">
      <alignment horizontal="left" vertical="center" wrapText="1"/>
      <protection locked="0"/>
    </xf>
    <xf numFmtId="0" fontId="0" fillId="0" borderId="29" xfId="0" applyFont="1" applyBorder="1" applyAlignment="1" applyProtection="1">
      <alignment horizontal="left" vertical="center" wrapText="1"/>
      <protection locked="0"/>
    </xf>
    <xf numFmtId="0" fontId="0" fillId="0" borderId="30" xfId="0" applyFont="1" applyBorder="1" applyAlignment="1" applyProtection="1">
      <alignment horizontal="left" vertical="center" wrapText="1"/>
      <protection locked="0"/>
    </xf>
    <xf numFmtId="0" fontId="0" fillId="0" borderId="31" xfId="0" applyFont="1" applyBorder="1" applyAlignment="1" applyProtection="1">
      <alignment horizontal="left" vertical="center" wrapText="1"/>
      <protection locked="0"/>
    </xf>
    <xf numFmtId="0" fontId="0" fillId="0" borderId="32" xfId="0" applyFont="1" applyBorder="1" applyAlignment="1" applyProtection="1">
      <alignment horizontal="left" vertical="center" wrapText="1"/>
      <protection locked="0"/>
    </xf>
    <xf numFmtId="0" fontId="5" fillId="0" borderId="31" xfId="0" applyFont="1" applyBorder="1" applyAlignment="1" applyProtection="1">
      <alignment horizontal="left" vertical="center" wrapText="1"/>
      <protection locked="0"/>
    </xf>
    <xf numFmtId="0" fontId="5" fillId="0" borderId="32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/>
      <protection locked="0"/>
    </xf>
    <xf numFmtId="0" fontId="3" fillId="0" borderId="33" xfId="0" applyFont="1" applyBorder="1" applyAlignment="1" applyProtection="1">
      <alignment horizontal="left" vertical="center" wrapText="1"/>
      <protection locked="0"/>
    </xf>
    <xf numFmtId="0" fontId="3" fillId="0" borderId="34" xfId="0" applyFont="1" applyBorder="1" applyAlignment="1" applyProtection="1">
      <alignment horizontal="left" vertical="center" wrapText="1"/>
      <protection locked="0"/>
    </xf>
    <xf numFmtId="0" fontId="3" fillId="0" borderId="35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3" fillId="0" borderId="33" xfId="0" applyFont="1" applyBorder="1" applyAlignment="1" applyProtection="1">
      <alignment horizontal="left" vertical="center"/>
      <protection locked="0"/>
    </xf>
    <xf numFmtId="0" fontId="3" fillId="0" borderId="35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9" fillId="0" borderId="0" xfId="0" applyFont="1" applyBorder="1" applyAlignment="1" applyProtection="1">
      <alignment vertical="center"/>
      <protection locked="0"/>
    </xf>
    <xf numFmtId="0" fontId="5" fillId="0" borderId="34" xfId="0" applyFont="1" applyBorder="1" applyAlignment="1" applyProtection="1">
      <alignment vertical="center"/>
      <protection locked="0"/>
    </xf>
    <xf numFmtId="0" fontId="29" fillId="0" borderId="34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top"/>
      <protection locked="0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 vertical="top"/>
      <protection locked="0"/>
    </xf>
    <xf numFmtId="0" fontId="29" fillId="0" borderId="34" xfId="0" applyFont="1" applyBorder="1" applyAlignment="1" applyProtection="1">
      <alignment horizontal="left"/>
      <protection locked="0"/>
    </xf>
    <xf numFmtId="0" fontId="5" fillId="0" borderId="34" xfId="0" applyFont="1" applyBorder="1" applyAlignment="1" applyProtection="1">
      <alignment/>
      <protection locked="0"/>
    </xf>
    <xf numFmtId="0" fontId="0" fillId="0" borderId="31" xfId="0" applyFont="1" applyBorder="1" applyAlignment="1" applyProtection="1">
      <alignment vertical="top"/>
      <protection locked="0"/>
    </xf>
    <xf numFmtId="0" fontId="0" fillId="0" borderId="32" xfId="0" applyFont="1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33" xfId="0" applyFont="1" applyBorder="1" applyAlignment="1" applyProtection="1">
      <alignment vertical="top"/>
      <protection locked="0"/>
    </xf>
    <xf numFmtId="0" fontId="0" fillId="0" borderId="34" xfId="0" applyFont="1" applyBorder="1" applyAlignment="1" applyProtection="1">
      <alignment vertical="top"/>
      <protection locked="0"/>
    </xf>
    <xf numFmtId="0" fontId="0" fillId="0" borderId="35" xfId="0" applyFont="1" applyBorder="1" applyAlignment="1" applyProtection="1">
      <alignment vertical="top"/>
      <protection locked="0"/>
    </xf>
    <xf numFmtId="0" fontId="0" fillId="0" borderId="0" xfId="0"/>
    <xf numFmtId="0" fontId="4" fillId="0" borderId="0" xfId="0" applyFont="1" applyBorder="1" applyAlignment="1" applyProtection="1">
      <alignment horizontal="center" vertical="top" wrapText="1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4" fontId="28" fillId="0" borderId="0" xfId="0" applyNumberFormat="1" applyFont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4" fontId="8" fillId="0" borderId="0" xfId="0" applyNumberFormat="1" applyFont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32" fillId="0" borderId="0" xfId="0" applyFont="1" applyAlignment="1" applyProtection="1">
      <alignment horizontal="left" vertical="center" wrapText="1"/>
      <protection/>
    </xf>
    <xf numFmtId="4" fontId="28" fillId="0" borderId="0" xfId="0" applyNumberFormat="1" applyFont="1" applyAlignment="1" applyProtection="1">
      <alignment horizontal="right"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24" fillId="0" borderId="20" xfId="0" applyFont="1" applyBorder="1" applyAlignment="1">
      <alignment horizontal="center" vertical="center"/>
    </xf>
    <xf numFmtId="0" fontId="24" fillId="0" borderId="13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21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3" fillId="5" borderId="8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left" vertical="center"/>
      <protection/>
    </xf>
    <xf numFmtId="0" fontId="3" fillId="5" borderId="9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right" vertical="center"/>
      <protection/>
    </xf>
    <xf numFmtId="164" fontId="2" fillId="0" borderId="0" xfId="0" applyNumberFormat="1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4" fontId="4" fillId="4" borderId="9" xfId="0" applyNumberFormat="1" applyFont="1" applyFill="1" applyBorder="1" applyAlignment="1" applyProtection="1">
      <alignment vertical="center"/>
      <protection/>
    </xf>
    <xf numFmtId="0" fontId="0" fillId="4" borderId="16" xfId="0" applyFont="1" applyFill="1" applyBorder="1" applyAlignment="1" applyProtection="1">
      <alignment vertical="center"/>
      <protection/>
    </xf>
    <xf numFmtId="0" fontId="21" fillId="0" borderId="0" xfId="0" applyFont="1" applyAlignment="1">
      <alignment horizontal="left" vertical="top" wrapText="1"/>
    </xf>
    <xf numFmtId="0" fontId="21" fillId="0" borderId="0" xfId="0" applyFont="1" applyAlignment="1">
      <alignment horizontal="left" vertical="center"/>
    </xf>
    <xf numFmtId="0" fontId="3" fillId="0" borderId="0" xfId="0" applyFont="1" applyBorder="1" applyAlignment="1" applyProtection="1">
      <alignment horizontal="left" vertical="center"/>
      <protection/>
    </xf>
    <xf numFmtId="0" fontId="0" fillId="0" borderId="0" xfId="0" applyBorder="1" applyProtection="1">
      <protection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4" fontId="22" fillId="0" borderId="7" xfId="0" applyNumberFormat="1" applyFont="1" applyBorder="1" applyAlignment="1" applyProtection="1">
      <alignment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0" fillId="0" borderId="0" xfId="0" applyFont="1" applyAlignment="1" applyProtection="1">
      <alignment vertical="center"/>
      <protection/>
    </xf>
    <xf numFmtId="0" fontId="34" fillId="2" borderId="0" xfId="20" applyFont="1" applyFill="1" applyAlignment="1">
      <alignment vertical="center"/>
    </xf>
    <xf numFmtId="0" fontId="20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20" fillId="0" borderId="0" xfId="0" applyFont="1" applyAlignment="1" applyProtection="1">
      <alignment horizontal="left" vertical="center" wrapText="1"/>
      <protection/>
    </xf>
    <xf numFmtId="0" fontId="20" fillId="0" borderId="0" xfId="0" applyFont="1" applyAlignment="1" applyProtection="1">
      <alignment horizontal="left" vertical="center"/>
      <protection/>
    </xf>
    <xf numFmtId="0" fontId="20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17" fillId="0" borderId="0" xfId="0" applyFont="1" applyBorder="1" applyAlignment="1" applyProtection="1">
      <alignment horizontal="center" vertical="center" wrapText="1"/>
      <protection locked="0"/>
    </xf>
    <xf numFmtId="0" fontId="29" fillId="0" borderId="34" xfId="0" applyFont="1" applyBorder="1" applyAlignment="1" applyProtection="1">
      <alignment horizontal="left" wrapText="1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 wrapText="1"/>
      <protection locked="0"/>
    </xf>
    <xf numFmtId="0" fontId="17" fillId="0" borderId="0" xfId="0" applyFont="1" applyBorder="1" applyAlignment="1" applyProtection="1">
      <alignment horizontal="center" vertical="center"/>
      <protection locked="0"/>
    </xf>
    <xf numFmtId="0" fontId="29" fillId="0" borderId="34" xfId="0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left" vertical="top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59"/>
  <sheetViews>
    <sheetView showGridLines="0" workbookViewId="0" topLeftCell="A1">
      <pane ySplit="1" topLeftCell="A34" activePane="bottomLeft" state="frozen"/>
      <selection pane="bottomLeft" activeCell="L42" sqref="L42:AO42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.4" customHeight="1">
      <c r="A1" s="17" t="s">
        <v>0</v>
      </c>
      <c r="B1" s="18"/>
      <c r="C1" s="18"/>
      <c r="D1" s="19" t="s">
        <v>1</v>
      </c>
      <c r="E1" s="18"/>
      <c r="F1" s="18"/>
      <c r="G1" s="18"/>
      <c r="H1" s="18"/>
      <c r="I1" s="18"/>
      <c r="J1" s="18"/>
      <c r="K1" s="20" t="s">
        <v>2</v>
      </c>
      <c r="L1" s="20"/>
      <c r="M1" s="20"/>
      <c r="N1" s="20"/>
      <c r="O1" s="20"/>
      <c r="P1" s="20"/>
      <c r="Q1" s="20"/>
      <c r="R1" s="20"/>
      <c r="S1" s="20"/>
      <c r="T1" s="18"/>
      <c r="U1" s="18"/>
      <c r="V1" s="18"/>
      <c r="W1" s="20" t="s">
        <v>3</v>
      </c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1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3" t="s">
        <v>4</v>
      </c>
      <c r="BB1" s="23" t="s">
        <v>5</v>
      </c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  <c r="BT1" s="24" t="s">
        <v>6</v>
      </c>
      <c r="BU1" s="24" t="s">
        <v>6</v>
      </c>
      <c r="BV1" s="24" t="s">
        <v>7</v>
      </c>
    </row>
    <row r="2" spans="3:72" ht="36.95" customHeight="1">
      <c r="AR2" s="351"/>
      <c r="AS2" s="351"/>
      <c r="AT2" s="351"/>
      <c r="AU2" s="351"/>
      <c r="AV2" s="351"/>
      <c r="AW2" s="351"/>
      <c r="AX2" s="351"/>
      <c r="AY2" s="351"/>
      <c r="AZ2" s="351"/>
      <c r="BA2" s="351"/>
      <c r="BB2" s="351"/>
      <c r="BC2" s="351"/>
      <c r="BD2" s="351"/>
      <c r="BE2" s="351"/>
      <c r="BS2" s="25" t="s">
        <v>8</v>
      </c>
      <c r="BT2" s="25" t="s">
        <v>9</v>
      </c>
    </row>
    <row r="3" spans="2:72" ht="6.95" customHeight="1">
      <c r="B3" s="26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8"/>
      <c r="BS3" s="25" t="s">
        <v>8</v>
      </c>
      <c r="BT3" s="25" t="s">
        <v>10</v>
      </c>
    </row>
    <row r="4" spans="2:71" ht="36.95" customHeight="1">
      <c r="B4" s="29"/>
      <c r="C4" s="30"/>
      <c r="D4" s="31" t="s">
        <v>11</v>
      </c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2"/>
      <c r="AS4" s="33" t="s">
        <v>12</v>
      </c>
      <c r="BE4" s="34" t="s">
        <v>13</v>
      </c>
      <c r="BS4" s="25" t="s">
        <v>14</v>
      </c>
    </row>
    <row r="5" spans="2:71" ht="14.45" customHeight="1">
      <c r="B5" s="29"/>
      <c r="C5" s="30"/>
      <c r="D5" s="35" t="s">
        <v>15</v>
      </c>
      <c r="E5" s="30"/>
      <c r="F5" s="30"/>
      <c r="G5" s="30"/>
      <c r="H5" s="30"/>
      <c r="I5" s="30"/>
      <c r="J5" s="30"/>
      <c r="K5" s="385" t="s">
        <v>16</v>
      </c>
      <c r="L5" s="386"/>
      <c r="M5" s="386"/>
      <c r="N5" s="386"/>
      <c r="O5" s="386"/>
      <c r="P5" s="386"/>
      <c r="Q5" s="386"/>
      <c r="R5" s="386"/>
      <c r="S5" s="386"/>
      <c r="T5" s="386"/>
      <c r="U5" s="386"/>
      <c r="V5" s="386"/>
      <c r="W5" s="386"/>
      <c r="X5" s="386"/>
      <c r="Y5" s="386"/>
      <c r="Z5" s="386"/>
      <c r="AA5" s="386"/>
      <c r="AB5" s="386"/>
      <c r="AC5" s="386"/>
      <c r="AD5" s="386"/>
      <c r="AE5" s="386"/>
      <c r="AF5" s="386"/>
      <c r="AG5" s="386"/>
      <c r="AH5" s="386"/>
      <c r="AI5" s="386"/>
      <c r="AJ5" s="386"/>
      <c r="AK5" s="386"/>
      <c r="AL5" s="386"/>
      <c r="AM5" s="386"/>
      <c r="AN5" s="386"/>
      <c r="AO5" s="386"/>
      <c r="AP5" s="30"/>
      <c r="AQ5" s="32"/>
      <c r="BE5" s="383" t="s">
        <v>17</v>
      </c>
      <c r="BS5" s="25" t="s">
        <v>8</v>
      </c>
    </row>
    <row r="6" spans="2:71" ht="36.95" customHeight="1">
      <c r="B6" s="29"/>
      <c r="C6" s="30"/>
      <c r="D6" s="37" t="s">
        <v>18</v>
      </c>
      <c r="E6" s="30"/>
      <c r="F6" s="30"/>
      <c r="G6" s="30"/>
      <c r="H6" s="30"/>
      <c r="I6" s="30"/>
      <c r="J6" s="30"/>
      <c r="K6" s="352" t="s">
        <v>1179</v>
      </c>
      <c r="L6" s="352"/>
      <c r="M6" s="352"/>
      <c r="N6" s="352"/>
      <c r="O6" s="352"/>
      <c r="P6" s="352"/>
      <c r="Q6" s="352"/>
      <c r="R6" s="352"/>
      <c r="S6" s="352"/>
      <c r="T6" s="352"/>
      <c r="U6" s="352"/>
      <c r="V6" s="352"/>
      <c r="W6" s="352"/>
      <c r="X6" s="352"/>
      <c r="Y6" s="352"/>
      <c r="Z6" s="352"/>
      <c r="AA6" s="352"/>
      <c r="AB6" s="352"/>
      <c r="AC6" s="352"/>
      <c r="AD6" s="352"/>
      <c r="AE6" s="352"/>
      <c r="AF6" s="352"/>
      <c r="AG6" s="352"/>
      <c r="AH6" s="352"/>
      <c r="AI6" s="352"/>
      <c r="AJ6" s="352"/>
      <c r="AK6" s="352"/>
      <c r="AL6" s="352"/>
      <c r="AM6" s="352"/>
      <c r="AN6" s="352"/>
      <c r="AO6" s="352"/>
      <c r="AP6" s="352"/>
      <c r="AQ6" s="32"/>
      <c r="BE6" s="384"/>
      <c r="BS6" s="25" t="s">
        <v>8</v>
      </c>
    </row>
    <row r="7" spans="2:71" ht="14.45" customHeight="1">
      <c r="B7" s="29"/>
      <c r="C7" s="30"/>
      <c r="D7" s="38" t="s">
        <v>19</v>
      </c>
      <c r="E7" s="30"/>
      <c r="F7" s="30"/>
      <c r="G7" s="30"/>
      <c r="H7" s="30"/>
      <c r="I7" s="30"/>
      <c r="J7" s="30"/>
      <c r="K7" s="36" t="s">
        <v>20</v>
      </c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8" t="s">
        <v>21</v>
      </c>
      <c r="AL7" s="30"/>
      <c r="AM7" s="30"/>
      <c r="AN7" s="36" t="s">
        <v>20</v>
      </c>
      <c r="AO7" s="30"/>
      <c r="AP7" s="30"/>
      <c r="AQ7" s="32"/>
      <c r="BE7" s="384"/>
      <c r="BS7" s="25" t="s">
        <v>8</v>
      </c>
    </row>
    <row r="8" spans="2:71" ht="14.45" customHeight="1">
      <c r="B8" s="29"/>
      <c r="C8" s="30"/>
      <c r="D8" s="38" t="s">
        <v>22</v>
      </c>
      <c r="E8" s="30"/>
      <c r="F8" s="30"/>
      <c r="G8" s="30"/>
      <c r="H8" s="30"/>
      <c r="I8" s="30"/>
      <c r="J8" s="30"/>
      <c r="K8" s="36" t="s">
        <v>23</v>
      </c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8" t="s">
        <v>24</v>
      </c>
      <c r="AL8" s="30"/>
      <c r="AM8" s="30"/>
      <c r="AN8" s="39" t="s">
        <v>25</v>
      </c>
      <c r="AO8" s="30"/>
      <c r="AP8" s="30"/>
      <c r="AQ8" s="32"/>
      <c r="BE8" s="384"/>
      <c r="BS8" s="25" t="s">
        <v>8</v>
      </c>
    </row>
    <row r="9" spans="2:71" ht="14.45" customHeight="1">
      <c r="B9" s="29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2"/>
      <c r="BE9" s="384"/>
      <c r="BS9" s="25" t="s">
        <v>8</v>
      </c>
    </row>
    <row r="10" spans="2:71" ht="14.45" customHeight="1">
      <c r="B10" s="29"/>
      <c r="C10" s="30"/>
      <c r="D10" s="38" t="s">
        <v>26</v>
      </c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8" t="s">
        <v>27</v>
      </c>
      <c r="AL10" s="30"/>
      <c r="AM10" s="30"/>
      <c r="AN10" s="36" t="s">
        <v>20</v>
      </c>
      <c r="AO10" s="30"/>
      <c r="AP10" s="30"/>
      <c r="AQ10" s="32"/>
      <c r="BE10" s="384"/>
      <c r="BS10" s="25" t="s">
        <v>8</v>
      </c>
    </row>
    <row r="11" spans="2:71" ht="18.4" customHeight="1">
      <c r="B11" s="29"/>
      <c r="C11" s="30"/>
      <c r="D11" s="30"/>
      <c r="E11" s="36" t="s">
        <v>28</v>
      </c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8" t="s">
        <v>29</v>
      </c>
      <c r="AL11" s="30"/>
      <c r="AM11" s="30"/>
      <c r="AN11" s="36" t="s">
        <v>20</v>
      </c>
      <c r="AO11" s="30"/>
      <c r="AP11" s="30"/>
      <c r="AQ11" s="32"/>
      <c r="BE11" s="384"/>
      <c r="BS11" s="25" t="s">
        <v>8</v>
      </c>
    </row>
    <row r="12" spans="2:71" ht="6.95" customHeight="1">
      <c r="B12" s="29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2"/>
      <c r="BE12" s="384"/>
      <c r="BS12" s="25" t="s">
        <v>8</v>
      </c>
    </row>
    <row r="13" spans="2:71" ht="14.45" customHeight="1">
      <c r="B13" s="29"/>
      <c r="C13" s="30"/>
      <c r="D13" s="38" t="s">
        <v>30</v>
      </c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8" t="s">
        <v>27</v>
      </c>
      <c r="AL13" s="30"/>
      <c r="AM13" s="30"/>
      <c r="AN13" s="40" t="s">
        <v>31</v>
      </c>
      <c r="AO13" s="30"/>
      <c r="AP13" s="30"/>
      <c r="AQ13" s="32"/>
      <c r="BE13" s="384"/>
      <c r="BS13" s="25" t="s">
        <v>8</v>
      </c>
    </row>
    <row r="14" spans="2:71" ht="15">
      <c r="B14" s="29"/>
      <c r="C14" s="30"/>
      <c r="D14" s="30"/>
      <c r="E14" s="387" t="s">
        <v>31</v>
      </c>
      <c r="F14" s="388"/>
      <c r="G14" s="388"/>
      <c r="H14" s="388"/>
      <c r="I14" s="388"/>
      <c r="J14" s="388"/>
      <c r="K14" s="388"/>
      <c r="L14" s="388"/>
      <c r="M14" s="388"/>
      <c r="N14" s="388"/>
      <c r="O14" s="388"/>
      <c r="P14" s="388"/>
      <c r="Q14" s="388"/>
      <c r="R14" s="388"/>
      <c r="S14" s="388"/>
      <c r="T14" s="388"/>
      <c r="U14" s="388"/>
      <c r="V14" s="388"/>
      <c r="W14" s="388"/>
      <c r="X14" s="388"/>
      <c r="Y14" s="388"/>
      <c r="Z14" s="388"/>
      <c r="AA14" s="388"/>
      <c r="AB14" s="388"/>
      <c r="AC14" s="388"/>
      <c r="AD14" s="388"/>
      <c r="AE14" s="388"/>
      <c r="AF14" s="388"/>
      <c r="AG14" s="388"/>
      <c r="AH14" s="388"/>
      <c r="AI14" s="388"/>
      <c r="AJ14" s="388"/>
      <c r="AK14" s="38" t="s">
        <v>29</v>
      </c>
      <c r="AL14" s="30"/>
      <c r="AM14" s="30"/>
      <c r="AN14" s="40" t="s">
        <v>31</v>
      </c>
      <c r="AO14" s="30"/>
      <c r="AP14" s="30"/>
      <c r="AQ14" s="32"/>
      <c r="BE14" s="384"/>
      <c r="BS14" s="25" t="s">
        <v>8</v>
      </c>
    </row>
    <row r="15" spans="2:71" ht="6.95" customHeight="1">
      <c r="B15" s="29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2"/>
      <c r="BE15" s="384"/>
      <c r="BS15" s="25" t="s">
        <v>6</v>
      </c>
    </row>
    <row r="16" spans="2:71" ht="14.45" customHeight="1">
      <c r="B16" s="29"/>
      <c r="C16" s="30"/>
      <c r="D16" s="38" t="s">
        <v>32</v>
      </c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8" t="s">
        <v>27</v>
      </c>
      <c r="AL16" s="30"/>
      <c r="AM16" s="30"/>
      <c r="AN16" s="36" t="s">
        <v>20</v>
      </c>
      <c r="AO16" s="30"/>
      <c r="AP16" s="30"/>
      <c r="AQ16" s="32"/>
      <c r="BE16" s="384"/>
      <c r="BS16" s="25" t="s">
        <v>6</v>
      </c>
    </row>
    <row r="17" spans="2:71" ht="18.4" customHeight="1">
      <c r="B17" s="29"/>
      <c r="C17" s="30"/>
      <c r="D17" s="30"/>
      <c r="E17" s="36" t="s">
        <v>33</v>
      </c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8" t="s">
        <v>29</v>
      </c>
      <c r="AL17" s="30"/>
      <c r="AM17" s="30"/>
      <c r="AN17" s="36" t="s">
        <v>20</v>
      </c>
      <c r="AO17" s="30"/>
      <c r="AP17" s="30"/>
      <c r="AQ17" s="32"/>
      <c r="BE17" s="384"/>
      <c r="BS17" s="25" t="s">
        <v>34</v>
      </c>
    </row>
    <row r="18" spans="2:71" ht="6.95" customHeight="1">
      <c r="B18" s="29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2"/>
      <c r="BE18" s="384"/>
      <c r="BS18" s="25" t="s">
        <v>8</v>
      </c>
    </row>
    <row r="19" spans="2:71" ht="14.45" customHeight="1">
      <c r="B19" s="29"/>
      <c r="C19" s="30"/>
      <c r="D19" s="38" t="s">
        <v>35</v>
      </c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2"/>
      <c r="BE19" s="384"/>
      <c r="BS19" s="25" t="s">
        <v>8</v>
      </c>
    </row>
    <row r="20" spans="2:71" ht="16.5" customHeight="1">
      <c r="B20" s="29"/>
      <c r="C20" s="30"/>
      <c r="D20" s="30"/>
      <c r="E20" s="389" t="s">
        <v>20</v>
      </c>
      <c r="F20" s="389"/>
      <c r="G20" s="389"/>
      <c r="H20" s="389"/>
      <c r="I20" s="389"/>
      <c r="J20" s="389"/>
      <c r="K20" s="389"/>
      <c r="L20" s="389"/>
      <c r="M20" s="389"/>
      <c r="N20" s="389"/>
      <c r="O20" s="389"/>
      <c r="P20" s="389"/>
      <c r="Q20" s="389"/>
      <c r="R20" s="389"/>
      <c r="S20" s="389"/>
      <c r="T20" s="389"/>
      <c r="U20" s="389"/>
      <c r="V20" s="389"/>
      <c r="W20" s="389"/>
      <c r="X20" s="389"/>
      <c r="Y20" s="389"/>
      <c r="Z20" s="389"/>
      <c r="AA20" s="389"/>
      <c r="AB20" s="389"/>
      <c r="AC20" s="389"/>
      <c r="AD20" s="389"/>
      <c r="AE20" s="389"/>
      <c r="AF20" s="389"/>
      <c r="AG20" s="389"/>
      <c r="AH20" s="389"/>
      <c r="AI20" s="389"/>
      <c r="AJ20" s="389"/>
      <c r="AK20" s="389"/>
      <c r="AL20" s="389"/>
      <c r="AM20" s="389"/>
      <c r="AN20" s="389"/>
      <c r="AO20" s="30"/>
      <c r="AP20" s="30"/>
      <c r="AQ20" s="32"/>
      <c r="BE20" s="384"/>
      <c r="BS20" s="25" t="s">
        <v>34</v>
      </c>
    </row>
    <row r="21" spans="2:57" ht="6.95" customHeight="1">
      <c r="B21" s="29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2"/>
      <c r="BE21" s="384"/>
    </row>
    <row r="22" spans="2:57" ht="6.95" customHeight="1">
      <c r="B22" s="29"/>
      <c r="C22" s="30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30"/>
      <c r="AQ22" s="32"/>
      <c r="BE22" s="384"/>
    </row>
    <row r="23" spans="2:57" s="1" customFormat="1" ht="25.9" customHeight="1">
      <c r="B23" s="42"/>
      <c r="C23" s="43"/>
      <c r="D23" s="44" t="s">
        <v>36</v>
      </c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390">
        <f>ROUND(AG51,2)</f>
        <v>0</v>
      </c>
      <c r="AL23" s="391"/>
      <c r="AM23" s="391"/>
      <c r="AN23" s="391"/>
      <c r="AO23" s="391"/>
      <c r="AP23" s="43"/>
      <c r="AQ23" s="46"/>
      <c r="BE23" s="384"/>
    </row>
    <row r="24" spans="2:57" s="1" customFormat="1" ht="6.95" customHeight="1">
      <c r="B24" s="42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6"/>
      <c r="BE24" s="384"/>
    </row>
    <row r="25" spans="2:57" s="1" customFormat="1" ht="13.5">
      <c r="B25" s="42"/>
      <c r="C25" s="43"/>
      <c r="D25" s="43"/>
      <c r="E25" s="43"/>
      <c r="F25" s="43"/>
      <c r="G25" s="43"/>
      <c r="H25" s="43"/>
      <c r="I25" s="43"/>
      <c r="J25" s="43"/>
      <c r="K25" s="43"/>
      <c r="L25" s="392" t="s">
        <v>37</v>
      </c>
      <c r="M25" s="392"/>
      <c r="N25" s="392"/>
      <c r="O25" s="392"/>
      <c r="P25" s="43"/>
      <c r="Q25" s="43"/>
      <c r="R25" s="43"/>
      <c r="S25" s="43"/>
      <c r="T25" s="43"/>
      <c r="U25" s="43"/>
      <c r="V25" s="43"/>
      <c r="W25" s="392" t="s">
        <v>38</v>
      </c>
      <c r="X25" s="392"/>
      <c r="Y25" s="392"/>
      <c r="Z25" s="392"/>
      <c r="AA25" s="392"/>
      <c r="AB25" s="392"/>
      <c r="AC25" s="392"/>
      <c r="AD25" s="392"/>
      <c r="AE25" s="392"/>
      <c r="AF25" s="43"/>
      <c r="AG25" s="43"/>
      <c r="AH25" s="43"/>
      <c r="AI25" s="43"/>
      <c r="AJ25" s="43"/>
      <c r="AK25" s="392" t="s">
        <v>39</v>
      </c>
      <c r="AL25" s="392"/>
      <c r="AM25" s="392"/>
      <c r="AN25" s="392"/>
      <c r="AO25" s="392"/>
      <c r="AP25" s="43"/>
      <c r="AQ25" s="46"/>
      <c r="BE25" s="384"/>
    </row>
    <row r="26" spans="2:57" s="2" customFormat="1" ht="14.45" customHeight="1">
      <c r="B26" s="48"/>
      <c r="C26" s="49"/>
      <c r="D26" s="50" t="s">
        <v>40</v>
      </c>
      <c r="E26" s="49"/>
      <c r="F26" s="50" t="s">
        <v>41</v>
      </c>
      <c r="G26" s="49"/>
      <c r="H26" s="49"/>
      <c r="I26" s="49"/>
      <c r="J26" s="49"/>
      <c r="K26" s="49"/>
      <c r="L26" s="376">
        <v>0.21</v>
      </c>
      <c r="M26" s="377"/>
      <c r="N26" s="377"/>
      <c r="O26" s="377"/>
      <c r="P26" s="49"/>
      <c r="Q26" s="49"/>
      <c r="R26" s="49"/>
      <c r="S26" s="49"/>
      <c r="T26" s="49"/>
      <c r="U26" s="49"/>
      <c r="V26" s="49"/>
      <c r="W26" s="378">
        <f>ROUND(AZ51,2)</f>
        <v>0</v>
      </c>
      <c r="X26" s="377"/>
      <c r="Y26" s="377"/>
      <c r="Z26" s="377"/>
      <c r="AA26" s="377"/>
      <c r="AB26" s="377"/>
      <c r="AC26" s="377"/>
      <c r="AD26" s="377"/>
      <c r="AE26" s="377"/>
      <c r="AF26" s="49"/>
      <c r="AG26" s="49"/>
      <c r="AH26" s="49"/>
      <c r="AI26" s="49"/>
      <c r="AJ26" s="49"/>
      <c r="AK26" s="378">
        <f>ROUND(AV51,2)</f>
        <v>0</v>
      </c>
      <c r="AL26" s="377"/>
      <c r="AM26" s="377"/>
      <c r="AN26" s="377"/>
      <c r="AO26" s="377"/>
      <c r="AP26" s="49"/>
      <c r="AQ26" s="51"/>
      <c r="BE26" s="384"/>
    </row>
    <row r="27" spans="2:57" s="2" customFormat="1" ht="14.45" customHeight="1">
      <c r="B27" s="48"/>
      <c r="C27" s="49"/>
      <c r="D27" s="49"/>
      <c r="E27" s="49"/>
      <c r="F27" s="50" t="s">
        <v>42</v>
      </c>
      <c r="G27" s="49"/>
      <c r="H27" s="49"/>
      <c r="I27" s="49"/>
      <c r="J27" s="49"/>
      <c r="K27" s="49"/>
      <c r="L27" s="376">
        <v>0.15</v>
      </c>
      <c r="M27" s="377"/>
      <c r="N27" s="377"/>
      <c r="O27" s="377"/>
      <c r="P27" s="49"/>
      <c r="Q27" s="49"/>
      <c r="R27" s="49"/>
      <c r="S27" s="49"/>
      <c r="T27" s="49"/>
      <c r="U27" s="49"/>
      <c r="V27" s="49"/>
      <c r="W27" s="378">
        <f>ROUND(BA51,2)</f>
        <v>0</v>
      </c>
      <c r="X27" s="377"/>
      <c r="Y27" s="377"/>
      <c r="Z27" s="377"/>
      <c r="AA27" s="377"/>
      <c r="AB27" s="377"/>
      <c r="AC27" s="377"/>
      <c r="AD27" s="377"/>
      <c r="AE27" s="377"/>
      <c r="AF27" s="49"/>
      <c r="AG27" s="49"/>
      <c r="AH27" s="49"/>
      <c r="AI27" s="49"/>
      <c r="AJ27" s="49"/>
      <c r="AK27" s="378">
        <f>ROUND(AW51,2)</f>
        <v>0</v>
      </c>
      <c r="AL27" s="377"/>
      <c r="AM27" s="377"/>
      <c r="AN27" s="377"/>
      <c r="AO27" s="377"/>
      <c r="AP27" s="49"/>
      <c r="AQ27" s="51"/>
      <c r="BE27" s="384"/>
    </row>
    <row r="28" spans="2:57" s="2" customFormat="1" ht="14.45" customHeight="1" hidden="1">
      <c r="B28" s="48"/>
      <c r="C28" s="49"/>
      <c r="D28" s="49"/>
      <c r="E28" s="49"/>
      <c r="F28" s="50" t="s">
        <v>43</v>
      </c>
      <c r="G28" s="49"/>
      <c r="H28" s="49"/>
      <c r="I28" s="49"/>
      <c r="J28" s="49"/>
      <c r="K28" s="49"/>
      <c r="L28" s="376">
        <v>0.21</v>
      </c>
      <c r="M28" s="377"/>
      <c r="N28" s="377"/>
      <c r="O28" s="377"/>
      <c r="P28" s="49"/>
      <c r="Q28" s="49"/>
      <c r="R28" s="49"/>
      <c r="S28" s="49"/>
      <c r="T28" s="49"/>
      <c r="U28" s="49"/>
      <c r="V28" s="49"/>
      <c r="W28" s="378">
        <f>ROUND(BB51,2)</f>
        <v>0</v>
      </c>
      <c r="X28" s="377"/>
      <c r="Y28" s="377"/>
      <c r="Z28" s="377"/>
      <c r="AA28" s="377"/>
      <c r="AB28" s="377"/>
      <c r="AC28" s="377"/>
      <c r="AD28" s="377"/>
      <c r="AE28" s="377"/>
      <c r="AF28" s="49"/>
      <c r="AG28" s="49"/>
      <c r="AH28" s="49"/>
      <c r="AI28" s="49"/>
      <c r="AJ28" s="49"/>
      <c r="AK28" s="378">
        <v>0</v>
      </c>
      <c r="AL28" s="377"/>
      <c r="AM28" s="377"/>
      <c r="AN28" s="377"/>
      <c r="AO28" s="377"/>
      <c r="AP28" s="49"/>
      <c r="AQ28" s="51"/>
      <c r="BE28" s="384"/>
    </row>
    <row r="29" spans="2:57" s="2" customFormat="1" ht="14.45" customHeight="1" hidden="1">
      <c r="B29" s="48"/>
      <c r="C29" s="49"/>
      <c r="D29" s="49"/>
      <c r="E29" s="49"/>
      <c r="F29" s="50" t="s">
        <v>44</v>
      </c>
      <c r="G29" s="49"/>
      <c r="H29" s="49"/>
      <c r="I29" s="49"/>
      <c r="J29" s="49"/>
      <c r="K29" s="49"/>
      <c r="L29" s="376">
        <v>0.15</v>
      </c>
      <c r="M29" s="377"/>
      <c r="N29" s="377"/>
      <c r="O29" s="377"/>
      <c r="P29" s="49"/>
      <c r="Q29" s="49"/>
      <c r="R29" s="49"/>
      <c r="S29" s="49"/>
      <c r="T29" s="49"/>
      <c r="U29" s="49"/>
      <c r="V29" s="49"/>
      <c r="W29" s="378">
        <f>ROUND(BC51,2)</f>
        <v>0</v>
      </c>
      <c r="X29" s="377"/>
      <c r="Y29" s="377"/>
      <c r="Z29" s="377"/>
      <c r="AA29" s="377"/>
      <c r="AB29" s="377"/>
      <c r="AC29" s="377"/>
      <c r="AD29" s="377"/>
      <c r="AE29" s="377"/>
      <c r="AF29" s="49"/>
      <c r="AG29" s="49"/>
      <c r="AH29" s="49"/>
      <c r="AI29" s="49"/>
      <c r="AJ29" s="49"/>
      <c r="AK29" s="378">
        <v>0</v>
      </c>
      <c r="AL29" s="377"/>
      <c r="AM29" s="377"/>
      <c r="AN29" s="377"/>
      <c r="AO29" s="377"/>
      <c r="AP29" s="49"/>
      <c r="AQ29" s="51"/>
      <c r="BE29" s="384"/>
    </row>
    <row r="30" spans="2:57" s="2" customFormat="1" ht="14.45" customHeight="1" hidden="1">
      <c r="B30" s="48"/>
      <c r="C30" s="49"/>
      <c r="D30" s="49"/>
      <c r="E30" s="49"/>
      <c r="F30" s="50" t="s">
        <v>45</v>
      </c>
      <c r="G30" s="49"/>
      <c r="H30" s="49"/>
      <c r="I30" s="49"/>
      <c r="J30" s="49"/>
      <c r="K30" s="49"/>
      <c r="L30" s="376">
        <v>0</v>
      </c>
      <c r="M30" s="377"/>
      <c r="N30" s="377"/>
      <c r="O30" s="377"/>
      <c r="P30" s="49"/>
      <c r="Q30" s="49"/>
      <c r="R30" s="49"/>
      <c r="S30" s="49"/>
      <c r="T30" s="49"/>
      <c r="U30" s="49"/>
      <c r="V30" s="49"/>
      <c r="W30" s="378">
        <f>ROUND(BD51,2)</f>
        <v>0</v>
      </c>
      <c r="X30" s="377"/>
      <c r="Y30" s="377"/>
      <c r="Z30" s="377"/>
      <c r="AA30" s="377"/>
      <c r="AB30" s="377"/>
      <c r="AC30" s="377"/>
      <c r="AD30" s="377"/>
      <c r="AE30" s="377"/>
      <c r="AF30" s="49"/>
      <c r="AG30" s="49"/>
      <c r="AH30" s="49"/>
      <c r="AI30" s="49"/>
      <c r="AJ30" s="49"/>
      <c r="AK30" s="378">
        <v>0</v>
      </c>
      <c r="AL30" s="377"/>
      <c r="AM30" s="377"/>
      <c r="AN30" s="377"/>
      <c r="AO30" s="377"/>
      <c r="AP30" s="49"/>
      <c r="AQ30" s="51"/>
      <c r="BE30" s="384"/>
    </row>
    <row r="31" spans="2:57" s="1" customFormat="1" ht="6.95" customHeight="1">
      <c r="B31" s="42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6"/>
      <c r="BE31" s="384"/>
    </row>
    <row r="32" spans="2:57" s="1" customFormat="1" ht="25.9" customHeight="1">
      <c r="B32" s="42"/>
      <c r="C32" s="52"/>
      <c r="D32" s="53" t="s">
        <v>46</v>
      </c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5" t="s">
        <v>47</v>
      </c>
      <c r="U32" s="54"/>
      <c r="V32" s="54"/>
      <c r="W32" s="54"/>
      <c r="X32" s="379" t="s">
        <v>48</v>
      </c>
      <c r="Y32" s="380"/>
      <c r="Z32" s="380"/>
      <c r="AA32" s="380"/>
      <c r="AB32" s="380"/>
      <c r="AC32" s="54"/>
      <c r="AD32" s="54"/>
      <c r="AE32" s="54"/>
      <c r="AF32" s="54"/>
      <c r="AG32" s="54"/>
      <c r="AH32" s="54"/>
      <c r="AI32" s="54"/>
      <c r="AJ32" s="54"/>
      <c r="AK32" s="381">
        <f>SUM(AK23:AK30)</f>
        <v>0</v>
      </c>
      <c r="AL32" s="380"/>
      <c r="AM32" s="380"/>
      <c r="AN32" s="380"/>
      <c r="AO32" s="382"/>
      <c r="AP32" s="52"/>
      <c r="AQ32" s="56"/>
      <c r="BE32" s="384"/>
    </row>
    <row r="33" spans="2:43" s="1" customFormat="1" ht="6.95" customHeight="1">
      <c r="B33" s="42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6"/>
    </row>
    <row r="34" spans="2:43" s="1" customFormat="1" ht="6.95" customHeight="1">
      <c r="B34" s="57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8"/>
      <c r="AQ34" s="59"/>
    </row>
    <row r="38" spans="2:44" s="1" customFormat="1" ht="6.95" customHeight="1">
      <c r="B38" s="60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2"/>
    </row>
    <row r="39" spans="2:44" s="1" customFormat="1" ht="36.95" customHeight="1">
      <c r="B39" s="42"/>
      <c r="C39" s="63" t="s">
        <v>49</v>
      </c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64"/>
      <c r="AK39" s="64"/>
      <c r="AL39" s="64"/>
      <c r="AM39" s="64"/>
      <c r="AN39" s="64"/>
      <c r="AO39" s="64"/>
      <c r="AP39" s="64"/>
      <c r="AQ39" s="64"/>
      <c r="AR39" s="62"/>
    </row>
    <row r="40" spans="2:44" s="1" customFormat="1" ht="6.95" customHeight="1">
      <c r="B40" s="42"/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2"/>
    </row>
    <row r="41" spans="2:44" s="3" customFormat="1" ht="14.45" customHeight="1">
      <c r="B41" s="65"/>
      <c r="C41" s="66" t="s">
        <v>15</v>
      </c>
      <c r="D41" s="67"/>
      <c r="E41" s="67"/>
      <c r="F41" s="67"/>
      <c r="G41" s="67"/>
      <c r="H41" s="67"/>
      <c r="I41" s="67"/>
      <c r="J41" s="67"/>
      <c r="K41" s="67"/>
      <c r="L41" s="67" t="str">
        <f>K5</f>
        <v>SK18022</v>
      </c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7"/>
      <c r="AE41" s="67"/>
      <c r="AF41" s="67"/>
      <c r="AG41" s="67"/>
      <c r="AH41" s="67"/>
      <c r="AI41" s="67"/>
      <c r="AJ41" s="67"/>
      <c r="AK41" s="67"/>
      <c r="AL41" s="67"/>
      <c r="AM41" s="67"/>
      <c r="AN41" s="67"/>
      <c r="AO41" s="67"/>
      <c r="AP41" s="67"/>
      <c r="AQ41" s="67"/>
      <c r="AR41" s="68"/>
    </row>
    <row r="42" spans="2:44" s="4" customFormat="1" ht="36.95" customHeight="1">
      <c r="B42" s="69"/>
      <c r="C42" s="70" t="s">
        <v>18</v>
      </c>
      <c r="D42" s="71"/>
      <c r="E42" s="71"/>
      <c r="F42" s="71"/>
      <c r="G42" s="71"/>
      <c r="H42" s="71"/>
      <c r="I42" s="71"/>
      <c r="J42" s="71"/>
      <c r="K42" s="71"/>
      <c r="L42" s="362" t="str">
        <f>K6</f>
        <v>Stavební úpravy učebny - Rekonstrukce instalatérských dílen, vestavba bezbariérového WC - SŠSaŘ Stochov</v>
      </c>
      <c r="M42" s="363"/>
      <c r="N42" s="363"/>
      <c r="O42" s="363"/>
      <c r="P42" s="363"/>
      <c r="Q42" s="363"/>
      <c r="R42" s="363"/>
      <c r="S42" s="363"/>
      <c r="T42" s="363"/>
      <c r="U42" s="363"/>
      <c r="V42" s="363"/>
      <c r="W42" s="363"/>
      <c r="X42" s="363"/>
      <c r="Y42" s="363"/>
      <c r="Z42" s="363"/>
      <c r="AA42" s="363"/>
      <c r="AB42" s="363"/>
      <c r="AC42" s="363"/>
      <c r="AD42" s="363"/>
      <c r="AE42" s="363"/>
      <c r="AF42" s="363"/>
      <c r="AG42" s="363"/>
      <c r="AH42" s="363"/>
      <c r="AI42" s="363"/>
      <c r="AJ42" s="363"/>
      <c r="AK42" s="363"/>
      <c r="AL42" s="363"/>
      <c r="AM42" s="363"/>
      <c r="AN42" s="363"/>
      <c r="AO42" s="363"/>
      <c r="AP42" s="71"/>
      <c r="AQ42" s="71"/>
      <c r="AR42" s="72"/>
    </row>
    <row r="43" spans="2:44" s="1" customFormat="1" ht="6.95" customHeight="1">
      <c r="B43" s="42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64"/>
      <c r="AI43" s="64"/>
      <c r="AJ43" s="64"/>
      <c r="AK43" s="64"/>
      <c r="AL43" s="64"/>
      <c r="AM43" s="64"/>
      <c r="AN43" s="64"/>
      <c r="AO43" s="64"/>
      <c r="AP43" s="64"/>
      <c r="AQ43" s="64"/>
      <c r="AR43" s="62"/>
    </row>
    <row r="44" spans="2:44" s="1" customFormat="1" ht="15">
      <c r="B44" s="42"/>
      <c r="C44" s="66" t="s">
        <v>22</v>
      </c>
      <c r="D44" s="64"/>
      <c r="E44" s="64"/>
      <c r="F44" s="64"/>
      <c r="G44" s="64"/>
      <c r="H44" s="64"/>
      <c r="I44" s="64"/>
      <c r="J44" s="64"/>
      <c r="K44" s="64"/>
      <c r="L44" s="73" t="str">
        <f>IF(K8="","",K8)</f>
        <v>parc. č. 528, 527, 705/3</v>
      </c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6" t="s">
        <v>24</v>
      </c>
      <c r="AJ44" s="64"/>
      <c r="AK44" s="64"/>
      <c r="AL44" s="64"/>
      <c r="AM44" s="364" t="str">
        <f>IF(AN8="","",AN8)</f>
        <v>18.2.2018</v>
      </c>
      <c r="AN44" s="364"/>
      <c r="AO44" s="64"/>
      <c r="AP44" s="64"/>
      <c r="AQ44" s="64"/>
      <c r="AR44" s="62"/>
    </row>
    <row r="45" spans="2:44" s="1" customFormat="1" ht="6.95" customHeight="1">
      <c r="B45" s="42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64"/>
      <c r="AD45" s="64"/>
      <c r="AE45" s="64"/>
      <c r="AF45" s="64"/>
      <c r="AG45" s="64"/>
      <c r="AH45" s="64"/>
      <c r="AI45" s="64"/>
      <c r="AJ45" s="64"/>
      <c r="AK45" s="64"/>
      <c r="AL45" s="64"/>
      <c r="AM45" s="64"/>
      <c r="AN45" s="64"/>
      <c r="AO45" s="64"/>
      <c r="AP45" s="64"/>
      <c r="AQ45" s="64"/>
      <c r="AR45" s="62"/>
    </row>
    <row r="46" spans="2:56" s="1" customFormat="1" ht="15">
      <c r="B46" s="42"/>
      <c r="C46" s="66" t="s">
        <v>26</v>
      </c>
      <c r="D46" s="64"/>
      <c r="E46" s="64"/>
      <c r="F46" s="64"/>
      <c r="G46" s="64"/>
      <c r="H46" s="64"/>
      <c r="I46" s="64"/>
      <c r="J46" s="64"/>
      <c r="K46" s="64"/>
      <c r="L46" s="67" t="str">
        <f>IF(E11="","",E11)</f>
        <v>Středočeský kraj</v>
      </c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  <c r="AC46" s="64"/>
      <c r="AD46" s="64"/>
      <c r="AE46" s="64"/>
      <c r="AF46" s="64"/>
      <c r="AG46" s="64"/>
      <c r="AH46" s="64"/>
      <c r="AI46" s="66" t="s">
        <v>32</v>
      </c>
      <c r="AJ46" s="64"/>
      <c r="AK46" s="64"/>
      <c r="AL46" s="64"/>
      <c r="AM46" s="365" t="str">
        <f>IF(E17="","",E17)</f>
        <v>STAVAŘI s.r.o.</v>
      </c>
      <c r="AN46" s="365"/>
      <c r="AO46" s="365"/>
      <c r="AP46" s="365"/>
      <c r="AQ46" s="64"/>
      <c r="AR46" s="62"/>
      <c r="AS46" s="366" t="s">
        <v>50</v>
      </c>
      <c r="AT46" s="367"/>
      <c r="AU46" s="75"/>
      <c r="AV46" s="75"/>
      <c r="AW46" s="75"/>
      <c r="AX46" s="75"/>
      <c r="AY46" s="75"/>
      <c r="AZ46" s="75"/>
      <c r="BA46" s="75"/>
      <c r="BB46" s="75"/>
      <c r="BC46" s="75"/>
      <c r="BD46" s="76"/>
    </row>
    <row r="47" spans="2:56" s="1" customFormat="1" ht="15">
      <c r="B47" s="42"/>
      <c r="C47" s="66" t="s">
        <v>30</v>
      </c>
      <c r="D47" s="64"/>
      <c r="E47" s="64"/>
      <c r="F47" s="64"/>
      <c r="G47" s="64"/>
      <c r="H47" s="64"/>
      <c r="I47" s="64"/>
      <c r="J47" s="64"/>
      <c r="K47" s="64"/>
      <c r="L47" s="67" t="str">
        <f>IF(E14="Vyplň údaj","",E14)</f>
        <v/>
      </c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  <c r="AC47" s="64"/>
      <c r="AD47" s="64"/>
      <c r="AE47" s="64"/>
      <c r="AF47" s="64"/>
      <c r="AG47" s="64"/>
      <c r="AH47" s="64"/>
      <c r="AI47" s="64"/>
      <c r="AJ47" s="64"/>
      <c r="AK47" s="64"/>
      <c r="AL47" s="64"/>
      <c r="AM47" s="64"/>
      <c r="AN47" s="64"/>
      <c r="AO47" s="64"/>
      <c r="AP47" s="64"/>
      <c r="AQ47" s="64"/>
      <c r="AR47" s="62"/>
      <c r="AS47" s="368"/>
      <c r="AT47" s="369"/>
      <c r="AU47" s="77"/>
      <c r="AV47" s="77"/>
      <c r="AW47" s="77"/>
      <c r="AX47" s="77"/>
      <c r="AY47" s="77"/>
      <c r="AZ47" s="77"/>
      <c r="BA47" s="77"/>
      <c r="BB47" s="77"/>
      <c r="BC47" s="77"/>
      <c r="BD47" s="78"/>
    </row>
    <row r="48" spans="2:56" s="1" customFormat="1" ht="10.9" customHeight="1">
      <c r="B48" s="42"/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4"/>
      <c r="AC48" s="64"/>
      <c r="AD48" s="64"/>
      <c r="AE48" s="64"/>
      <c r="AF48" s="64"/>
      <c r="AG48" s="64"/>
      <c r="AH48" s="64"/>
      <c r="AI48" s="64"/>
      <c r="AJ48" s="64"/>
      <c r="AK48" s="64"/>
      <c r="AL48" s="64"/>
      <c r="AM48" s="64"/>
      <c r="AN48" s="64"/>
      <c r="AO48" s="64"/>
      <c r="AP48" s="64"/>
      <c r="AQ48" s="64"/>
      <c r="AR48" s="62"/>
      <c r="AS48" s="370"/>
      <c r="AT48" s="371"/>
      <c r="AU48" s="43"/>
      <c r="AV48" s="43"/>
      <c r="AW48" s="43"/>
      <c r="AX48" s="43"/>
      <c r="AY48" s="43"/>
      <c r="AZ48" s="43"/>
      <c r="BA48" s="43"/>
      <c r="BB48" s="43"/>
      <c r="BC48" s="43"/>
      <c r="BD48" s="79"/>
    </row>
    <row r="49" spans="2:56" s="1" customFormat="1" ht="29.25" customHeight="1">
      <c r="B49" s="42"/>
      <c r="C49" s="372" t="s">
        <v>51</v>
      </c>
      <c r="D49" s="373"/>
      <c r="E49" s="373"/>
      <c r="F49" s="373"/>
      <c r="G49" s="373"/>
      <c r="H49" s="80"/>
      <c r="I49" s="374" t="s">
        <v>52</v>
      </c>
      <c r="J49" s="373"/>
      <c r="K49" s="373"/>
      <c r="L49" s="373"/>
      <c r="M49" s="373"/>
      <c r="N49" s="373"/>
      <c r="O49" s="373"/>
      <c r="P49" s="373"/>
      <c r="Q49" s="373"/>
      <c r="R49" s="373"/>
      <c r="S49" s="373"/>
      <c r="T49" s="373"/>
      <c r="U49" s="373"/>
      <c r="V49" s="373"/>
      <c r="W49" s="373"/>
      <c r="X49" s="373"/>
      <c r="Y49" s="373"/>
      <c r="Z49" s="373"/>
      <c r="AA49" s="373"/>
      <c r="AB49" s="373"/>
      <c r="AC49" s="373"/>
      <c r="AD49" s="373"/>
      <c r="AE49" s="373"/>
      <c r="AF49" s="373"/>
      <c r="AG49" s="375" t="s">
        <v>53</v>
      </c>
      <c r="AH49" s="373"/>
      <c r="AI49" s="373"/>
      <c r="AJ49" s="373"/>
      <c r="AK49" s="373"/>
      <c r="AL49" s="373"/>
      <c r="AM49" s="373"/>
      <c r="AN49" s="374" t="s">
        <v>54</v>
      </c>
      <c r="AO49" s="373"/>
      <c r="AP49" s="373"/>
      <c r="AQ49" s="81" t="s">
        <v>55</v>
      </c>
      <c r="AR49" s="62"/>
      <c r="AS49" s="82" t="s">
        <v>56</v>
      </c>
      <c r="AT49" s="83" t="s">
        <v>57</v>
      </c>
      <c r="AU49" s="83" t="s">
        <v>58</v>
      </c>
      <c r="AV49" s="83" t="s">
        <v>59</v>
      </c>
      <c r="AW49" s="83" t="s">
        <v>60</v>
      </c>
      <c r="AX49" s="83" t="s">
        <v>61</v>
      </c>
      <c r="AY49" s="83" t="s">
        <v>62</v>
      </c>
      <c r="AZ49" s="83" t="s">
        <v>63</v>
      </c>
      <c r="BA49" s="83" t="s">
        <v>64</v>
      </c>
      <c r="BB49" s="83" t="s">
        <v>65</v>
      </c>
      <c r="BC49" s="83" t="s">
        <v>66</v>
      </c>
      <c r="BD49" s="84" t="s">
        <v>67</v>
      </c>
    </row>
    <row r="50" spans="2:56" s="1" customFormat="1" ht="10.9" customHeight="1">
      <c r="B50" s="42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64"/>
      <c r="AG50" s="64"/>
      <c r="AH50" s="64"/>
      <c r="AI50" s="64"/>
      <c r="AJ50" s="64"/>
      <c r="AK50" s="64"/>
      <c r="AL50" s="64"/>
      <c r="AM50" s="64"/>
      <c r="AN50" s="64"/>
      <c r="AO50" s="64"/>
      <c r="AP50" s="64"/>
      <c r="AQ50" s="64"/>
      <c r="AR50" s="62"/>
      <c r="AS50" s="85"/>
      <c r="AT50" s="86"/>
      <c r="AU50" s="86"/>
      <c r="AV50" s="86"/>
      <c r="AW50" s="86"/>
      <c r="AX50" s="86"/>
      <c r="AY50" s="86"/>
      <c r="AZ50" s="86"/>
      <c r="BA50" s="86"/>
      <c r="BB50" s="86"/>
      <c r="BC50" s="86"/>
      <c r="BD50" s="87"/>
    </row>
    <row r="51" spans="2:90" s="4" customFormat="1" ht="32.45" customHeight="1">
      <c r="B51" s="69"/>
      <c r="C51" s="88" t="s">
        <v>68</v>
      </c>
      <c r="D51" s="89"/>
      <c r="E51" s="89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  <c r="AA51" s="89"/>
      <c r="AB51" s="89"/>
      <c r="AC51" s="89"/>
      <c r="AD51" s="89"/>
      <c r="AE51" s="89"/>
      <c r="AF51" s="89"/>
      <c r="AG51" s="353">
        <f>ROUND(AG52+SUM(AG57:AG57),2)</f>
        <v>0</v>
      </c>
      <c r="AH51" s="353"/>
      <c r="AI51" s="353"/>
      <c r="AJ51" s="353"/>
      <c r="AK51" s="353"/>
      <c r="AL51" s="353"/>
      <c r="AM51" s="353"/>
      <c r="AN51" s="354">
        <f aca="true" t="shared" si="0" ref="AN51:AN57">SUM(AG51,AT51)</f>
        <v>0</v>
      </c>
      <c r="AO51" s="354"/>
      <c r="AP51" s="354"/>
      <c r="AQ51" s="90" t="s">
        <v>20</v>
      </c>
      <c r="AR51" s="72"/>
      <c r="AS51" s="91">
        <f>ROUND(AS52+SUM(AS57:AS57),2)</f>
        <v>0</v>
      </c>
      <c r="AT51" s="92">
        <f aca="true" t="shared" si="1" ref="AT51:AT57">ROUND(SUM(AV51:AW51),2)</f>
        <v>0</v>
      </c>
      <c r="AU51" s="93">
        <f>ROUND(AU52+SUM(AU57:AU57),5)</f>
        <v>0</v>
      </c>
      <c r="AV51" s="92">
        <f>ROUND(AZ51*L26,2)</f>
        <v>0</v>
      </c>
      <c r="AW51" s="92">
        <f>ROUND(BA51*L27,2)</f>
        <v>0</v>
      </c>
      <c r="AX51" s="92">
        <f>ROUND(BB51*L26,2)</f>
        <v>0</v>
      </c>
      <c r="AY51" s="92">
        <f>ROUND(BC51*L27,2)</f>
        <v>0</v>
      </c>
      <c r="AZ51" s="92">
        <f>ROUND(AZ52+SUM(AZ57:AZ57),2)</f>
        <v>0</v>
      </c>
      <c r="BA51" s="92">
        <f>ROUND(BA52+SUM(BA57:BA57),2)</f>
        <v>0</v>
      </c>
      <c r="BB51" s="92">
        <f>ROUND(BB52+SUM(BB57:BB57),2)</f>
        <v>0</v>
      </c>
      <c r="BC51" s="92">
        <f>ROUND(BC52+SUM(BC57:BC57),2)</f>
        <v>0</v>
      </c>
      <c r="BD51" s="94">
        <f>ROUND(BD52+SUM(BD57:BD57),2)</f>
        <v>0</v>
      </c>
      <c r="BS51" s="95" t="s">
        <v>69</v>
      </c>
      <c r="BT51" s="95" t="s">
        <v>70</v>
      </c>
      <c r="BU51" s="96" t="s">
        <v>71</v>
      </c>
      <c r="BV51" s="95" t="s">
        <v>72</v>
      </c>
      <c r="BW51" s="95" t="s">
        <v>7</v>
      </c>
      <c r="BX51" s="95" t="s">
        <v>73</v>
      </c>
      <c r="CL51" s="95" t="s">
        <v>20</v>
      </c>
    </row>
    <row r="52" spans="2:91" s="5" customFormat="1" ht="16.5" customHeight="1">
      <c r="B52" s="97"/>
      <c r="C52" s="98"/>
      <c r="D52" s="357" t="s">
        <v>74</v>
      </c>
      <c r="E52" s="357"/>
      <c r="F52" s="357"/>
      <c r="G52" s="357"/>
      <c r="H52" s="357"/>
      <c r="I52" s="99"/>
      <c r="J52" s="357" t="s">
        <v>75</v>
      </c>
      <c r="K52" s="357"/>
      <c r="L52" s="357"/>
      <c r="M52" s="357"/>
      <c r="N52" s="357"/>
      <c r="O52" s="357"/>
      <c r="P52" s="357"/>
      <c r="Q52" s="357"/>
      <c r="R52" s="357"/>
      <c r="S52" s="357"/>
      <c r="T52" s="357"/>
      <c r="U52" s="357"/>
      <c r="V52" s="357"/>
      <c r="W52" s="357"/>
      <c r="X52" s="357"/>
      <c r="Y52" s="357"/>
      <c r="Z52" s="357"/>
      <c r="AA52" s="357"/>
      <c r="AB52" s="357"/>
      <c r="AC52" s="357"/>
      <c r="AD52" s="357"/>
      <c r="AE52" s="357"/>
      <c r="AF52" s="357"/>
      <c r="AG52" s="361">
        <f>ROUND(SUM(AG53:AG56),2)</f>
        <v>0</v>
      </c>
      <c r="AH52" s="356"/>
      <c r="AI52" s="356"/>
      <c r="AJ52" s="356"/>
      <c r="AK52" s="356"/>
      <c r="AL52" s="356"/>
      <c r="AM52" s="356"/>
      <c r="AN52" s="355">
        <f t="shared" si="0"/>
        <v>0</v>
      </c>
      <c r="AO52" s="356"/>
      <c r="AP52" s="356"/>
      <c r="AQ52" s="100" t="s">
        <v>76</v>
      </c>
      <c r="AR52" s="101"/>
      <c r="AS52" s="102">
        <f>ROUND(SUM(AS53:AS56),2)</f>
        <v>0</v>
      </c>
      <c r="AT52" s="103">
        <f t="shared" si="1"/>
        <v>0</v>
      </c>
      <c r="AU52" s="104">
        <f>ROUND(SUM(AU53:AU56),5)</f>
        <v>0</v>
      </c>
      <c r="AV52" s="103">
        <f>ROUND(AZ52*L26,2)</f>
        <v>0</v>
      </c>
      <c r="AW52" s="103">
        <f>ROUND(BA52*L27,2)</f>
        <v>0</v>
      </c>
      <c r="AX52" s="103">
        <f>ROUND(BB52*L26,2)</f>
        <v>0</v>
      </c>
      <c r="AY52" s="103">
        <f>ROUND(BC52*L27,2)</f>
        <v>0</v>
      </c>
      <c r="AZ52" s="103">
        <f>ROUND(SUM(AZ53:AZ56),2)</f>
        <v>0</v>
      </c>
      <c r="BA52" s="103">
        <f>ROUND(SUM(BA53:BA56),2)</f>
        <v>0</v>
      </c>
      <c r="BB52" s="103">
        <f>ROUND(SUM(BB53:BB56),2)</f>
        <v>0</v>
      </c>
      <c r="BC52" s="103">
        <f>ROUND(SUM(BC53:BC56),2)</f>
        <v>0</v>
      </c>
      <c r="BD52" s="105">
        <f>ROUND(SUM(BD53:BD56),2)</f>
        <v>0</v>
      </c>
      <c r="BS52" s="106" t="s">
        <v>69</v>
      </c>
      <c r="BT52" s="106" t="s">
        <v>77</v>
      </c>
      <c r="BU52" s="106" t="s">
        <v>71</v>
      </c>
      <c r="BV52" s="106" t="s">
        <v>72</v>
      </c>
      <c r="BW52" s="106" t="s">
        <v>78</v>
      </c>
      <c r="BX52" s="106" t="s">
        <v>7</v>
      </c>
      <c r="CL52" s="106" t="s">
        <v>20</v>
      </c>
      <c r="CM52" s="106" t="s">
        <v>79</v>
      </c>
    </row>
    <row r="53" spans="1:90" s="6" customFormat="1" ht="28.5" customHeight="1">
      <c r="A53" s="107" t="s">
        <v>80</v>
      </c>
      <c r="B53" s="108"/>
      <c r="C53" s="109"/>
      <c r="D53" s="109"/>
      <c r="E53" s="360" t="s">
        <v>81</v>
      </c>
      <c r="F53" s="360"/>
      <c r="G53" s="360"/>
      <c r="H53" s="360"/>
      <c r="I53" s="360"/>
      <c r="J53" s="109"/>
      <c r="K53" s="360" t="s">
        <v>82</v>
      </c>
      <c r="L53" s="360"/>
      <c r="M53" s="360"/>
      <c r="N53" s="360"/>
      <c r="O53" s="360"/>
      <c r="P53" s="360"/>
      <c r="Q53" s="360"/>
      <c r="R53" s="360"/>
      <c r="S53" s="360"/>
      <c r="T53" s="360"/>
      <c r="U53" s="360"/>
      <c r="V53" s="360"/>
      <c r="W53" s="360"/>
      <c r="X53" s="360"/>
      <c r="Y53" s="360"/>
      <c r="Z53" s="360"/>
      <c r="AA53" s="360"/>
      <c r="AB53" s="360"/>
      <c r="AC53" s="360"/>
      <c r="AD53" s="360"/>
      <c r="AE53" s="360"/>
      <c r="AF53" s="360"/>
      <c r="AG53" s="358">
        <f>'01.1 -  Učebna instalatér...'!J29</f>
        <v>0</v>
      </c>
      <c r="AH53" s="359"/>
      <c r="AI53" s="359"/>
      <c r="AJ53" s="359"/>
      <c r="AK53" s="359"/>
      <c r="AL53" s="359"/>
      <c r="AM53" s="359"/>
      <c r="AN53" s="358">
        <f t="shared" si="0"/>
        <v>0</v>
      </c>
      <c r="AO53" s="359"/>
      <c r="AP53" s="359"/>
      <c r="AQ53" s="110" t="s">
        <v>83</v>
      </c>
      <c r="AR53" s="111"/>
      <c r="AS53" s="112">
        <v>0</v>
      </c>
      <c r="AT53" s="113">
        <f t="shared" si="1"/>
        <v>0</v>
      </c>
      <c r="AU53" s="114">
        <f>'01.1 -  Učebna instalatér...'!P97</f>
        <v>0</v>
      </c>
      <c r="AV53" s="113">
        <f>'01.1 -  Učebna instalatér...'!J32</f>
        <v>0</v>
      </c>
      <c r="AW53" s="113">
        <f>'01.1 -  Učebna instalatér...'!J33</f>
        <v>0</v>
      </c>
      <c r="AX53" s="113">
        <f>'01.1 -  Učebna instalatér...'!J34</f>
        <v>0</v>
      </c>
      <c r="AY53" s="113">
        <f>'01.1 -  Učebna instalatér...'!J35</f>
        <v>0</v>
      </c>
      <c r="AZ53" s="113">
        <f>'01.1 -  Učebna instalatér...'!F32</f>
        <v>0</v>
      </c>
      <c r="BA53" s="113">
        <f>'01.1 -  Učebna instalatér...'!F33</f>
        <v>0</v>
      </c>
      <c r="BB53" s="113">
        <f>'01.1 -  Učebna instalatér...'!F34</f>
        <v>0</v>
      </c>
      <c r="BC53" s="113">
        <f>'01.1 -  Učebna instalatér...'!F35</f>
        <v>0</v>
      </c>
      <c r="BD53" s="115">
        <f>'01.1 -  Učebna instalatér...'!F36</f>
        <v>0</v>
      </c>
      <c r="BT53" s="116" t="s">
        <v>79</v>
      </c>
      <c r="BV53" s="116" t="s">
        <v>72</v>
      </c>
      <c r="BW53" s="116" t="s">
        <v>84</v>
      </c>
      <c r="BX53" s="116" t="s">
        <v>78</v>
      </c>
      <c r="CL53" s="116" t="s">
        <v>20</v>
      </c>
    </row>
    <row r="54" spans="1:90" s="6" customFormat="1" ht="16.5" customHeight="1">
      <c r="A54" s="107" t="s">
        <v>80</v>
      </c>
      <c r="B54" s="108"/>
      <c r="C54" s="109"/>
      <c r="D54" s="109"/>
      <c r="E54" s="360" t="s">
        <v>85</v>
      </c>
      <c r="F54" s="360"/>
      <c r="G54" s="360"/>
      <c r="H54" s="360"/>
      <c r="I54" s="360"/>
      <c r="J54" s="109"/>
      <c r="K54" s="360" t="s">
        <v>86</v>
      </c>
      <c r="L54" s="360"/>
      <c r="M54" s="360"/>
      <c r="N54" s="360"/>
      <c r="O54" s="360"/>
      <c r="P54" s="360"/>
      <c r="Q54" s="360"/>
      <c r="R54" s="360"/>
      <c r="S54" s="360"/>
      <c r="T54" s="360"/>
      <c r="U54" s="360"/>
      <c r="V54" s="360"/>
      <c r="W54" s="360"/>
      <c r="X54" s="360"/>
      <c r="Y54" s="360"/>
      <c r="Z54" s="360"/>
      <c r="AA54" s="360"/>
      <c r="AB54" s="360"/>
      <c r="AC54" s="360"/>
      <c r="AD54" s="360"/>
      <c r="AE54" s="360"/>
      <c r="AF54" s="360"/>
      <c r="AG54" s="358">
        <f>'01.2 - Toaleta žáků na 1....'!J29</f>
        <v>0</v>
      </c>
      <c r="AH54" s="359"/>
      <c r="AI54" s="359"/>
      <c r="AJ54" s="359"/>
      <c r="AK54" s="359"/>
      <c r="AL54" s="359"/>
      <c r="AM54" s="359"/>
      <c r="AN54" s="358">
        <f t="shared" si="0"/>
        <v>0</v>
      </c>
      <c r="AO54" s="359"/>
      <c r="AP54" s="359"/>
      <c r="AQ54" s="110" t="s">
        <v>83</v>
      </c>
      <c r="AR54" s="111"/>
      <c r="AS54" s="112">
        <v>0</v>
      </c>
      <c r="AT54" s="113">
        <f t="shared" si="1"/>
        <v>0</v>
      </c>
      <c r="AU54" s="114">
        <f>'01.2 - Toaleta žáků na 1....'!P97</f>
        <v>0</v>
      </c>
      <c r="AV54" s="113">
        <f>'01.2 - Toaleta žáků na 1....'!J32</f>
        <v>0</v>
      </c>
      <c r="AW54" s="113">
        <f>'01.2 - Toaleta žáků na 1....'!J33</f>
        <v>0</v>
      </c>
      <c r="AX54" s="113">
        <f>'01.2 - Toaleta žáků na 1....'!J34</f>
        <v>0</v>
      </c>
      <c r="AY54" s="113">
        <f>'01.2 - Toaleta žáků na 1....'!J35</f>
        <v>0</v>
      </c>
      <c r="AZ54" s="113">
        <f>'01.2 - Toaleta žáků na 1....'!F32</f>
        <v>0</v>
      </c>
      <c r="BA54" s="113">
        <f>'01.2 - Toaleta žáků na 1....'!F33</f>
        <v>0</v>
      </c>
      <c r="BB54" s="113">
        <f>'01.2 - Toaleta žáků na 1....'!F34</f>
        <v>0</v>
      </c>
      <c r="BC54" s="113">
        <f>'01.2 - Toaleta žáků na 1....'!F35</f>
        <v>0</v>
      </c>
      <c r="BD54" s="115">
        <f>'01.2 - Toaleta žáků na 1....'!F36</f>
        <v>0</v>
      </c>
      <c r="BT54" s="116" t="s">
        <v>79</v>
      </c>
      <c r="BV54" s="116" t="s">
        <v>72</v>
      </c>
      <c r="BW54" s="116" t="s">
        <v>87</v>
      </c>
      <c r="BX54" s="116" t="s">
        <v>78</v>
      </c>
      <c r="CL54" s="116" t="s">
        <v>20</v>
      </c>
    </row>
    <row r="55" spans="1:90" s="6" customFormat="1" ht="16.5" customHeight="1">
      <c r="A55" s="107" t="s">
        <v>80</v>
      </c>
      <c r="B55" s="108"/>
      <c r="C55" s="109"/>
      <c r="D55" s="109"/>
      <c r="E55" s="360" t="s">
        <v>88</v>
      </c>
      <c r="F55" s="360"/>
      <c r="G55" s="360"/>
      <c r="H55" s="360"/>
      <c r="I55" s="360"/>
      <c r="J55" s="109"/>
      <c r="K55" s="360" t="s">
        <v>89</v>
      </c>
      <c r="L55" s="360"/>
      <c r="M55" s="360"/>
      <c r="N55" s="360"/>
      <c r="O55" s="360"/>
      <c r="P55" s="360"/>
      <c r="Q55" s="360"/>
      <c r="R55" s="360"/>
      <c r="S55" s="360"/>
      <c r="T55" s="360"/>
      <c r="U55" s="360"/>
      <c r="V55" s="360"/>
      <c r="W55" s="360"/>
      <c r="X55" s="360"/>
      <c r="Y55" s="360"/>
      <c r="Z55" s="360"/>
      <c r="AA55" s="360"/>
      <c r="AB55" s="360"/>
      <c r="AC55" s="360"/>
      <c r="AD55" s="360"/>
      <c r="AE55" s="360"/>
      <c r="AF55" s="360"/>
      <c r="AG55" s="358">
        <f>'ZTI - Zdravotně technické...'!J29</f>
        <v>0</v>
      </c>
      <c r="AH55" s="359"/>
      <c r="AI55" s="359"/>
      <c r="AJ55" s="359"/>
      <c r="AK55" s="359"/>
      <c r="AL55" s="359"/>
      <c r="AM55" s="359"/>
      <c r="AN55" s="358">
        <f t="shared" si="0"/>
        <v>0</v>
      </c>
      <c r="AO55" s="359"/>
      <c r="AP55" s="359"/>
      <c r="AQ55" s="110" t="s">
        <v>83</v>
      </c>
      <c r="AR55" s="111"/>
      <c r="AS55" s="112">
        <v>0</v>
      </c>
      <c r="AT55" s="113">
        <f t="shared" si="1"/>
        <v>0</v>
      </c>
      <c r="AU55" s="114">
        <f>'ZTI - Zdravotně technické...'!P85</f>
        <v>0</v>
      </c>
      <c r="AV55" s="113">
        <f>'ZTI - Zdravotně technické...'!J32</f>
        <v>0</v>
      </c>
      <c r="AW55" s="113">
        <f>'ZTI - Zdravotně technické...'!J33</f>
        <v>0</v>
      </c>
      <c r="AX55" s="113">
        <f>'ZTI - Zdravotně technické...'!J34</f>
        <v>0</v>
      </c>
      <c r="AY55" s="113">
        <f>'ZTI - Zdravotně technické...'!J35</f>
        <v>0</v>
      </c>
      <c r="AZ55" s="113">
        <f>'ZTI - Zdravotně technické...'!F32</f>
        <v>0</v>
      </c>
      <c r="BA55" s="113">
        <f>'ZTI - Zdravotně technické...'!F33</f>
        <v>0</v>
      </c>
      <c r="BB55" s="113">
        <f>'ZTI - Zdravotně technické...'!F34</f>
        <v>0</v>
      </c>
      <c r="BC55" s="113">
        <f>'ZTI - Zdravotně technické...'!F35</f>
        <v>0</v>
      </c>
      <c r="BD55" s="115">
        <f>'ZTI - Zdravotně technické...'!F36</f>
        <v>0</v>
      </c>
      <c r="BT55" s="116" t="s">
        <v>79</v>
      </c>
      <c r="BV55" s="116" t="s">
        <v>72</v>
      </c>
      <c r="BW55" s="116" t="s">
        <v>90</v>
      </c>
      <c r="BX55" s="116" t="s">
        <v>78</v>
      </c>
      <c r="CL55" s="116" t="s">
        <v>20</v>
      </c>
    </row>
    <row r="56" spans="1:90" s="6" customFormat="1" ht="16.5" customHeight="1">
      <c r="A56" s="107" t="s">
        <v>80</v>
      </c>
      <c r="B56" s="108"/>
      <c r="C56" s="109"/>
      <c r="D56" s="109"/>
      <c r="E56" s="360" t="s">
        <v>91</v>
      </c>
      <c r="F56" s="360"/>
      <c r="G56" s="360"/>
      <c r="H56" s="360"/>
      <c r="I56" s="360"/>
      <c r="J56" s="109"/>
      <c r="K56" s="360" t="s">
        <v>92</v>
      </c>
      <c r="L56" s="360"/>
      <c r="M56" s="360"/>
      <c r="N56" s="360"/>
      <c r="O56" s="360"/>
      <c r="P56" s="360"/>
      <c r="Q56" s="360"/>
      <c r="R56" s="360"/>
      <c r="S56" s="360"/>
      <c r="T56" s="360"/>
      <c r="U56" s="360"/>
      <c r="V56" s="360"/>
      <c r="W56" s="360"/>
      <c r="X56" s="360"/>
      <c r="Y56" s="360"/>
      <c r="Z56" s="360"/>
      <c r="AA56" s="360"/>
      <c r="AB56" s="360"/>
      <c r="AC56" s="360"/>
      <c r="AD56" s="360"/>
      <c r="AE56" s="360"/>
      <c r="AF56" s="360"/>
      <c r="AG56" s="358">
        <f>'EL - Elektromontáže'!J29</f>
        <v>0</v>
      </c>
      <c r="AH56" s="359"/>
      <c r="AI56" s="359"/>
      <c r="AJ56" s="359"/>
      <c r="AK56" s="359"/>
      <c r="AL56" s="359"/>
      <c r="AM56" s="359"/>
      <c r="AN56" s="358">
        <f t="shared" si="0"/>
        <v>0</v>
      </c>
      <c r="AO56" s="359"/>
      <c r="AP56" s="359"/>
      <c r="AQ56" s="110" t="s">
        <v>83</v>
      </c>
      <c r="AR56" s="111"/>
      <c r="AS56" s="112">
        <v>0</v>
      </c>
      <c r="AT56" s="113">
        <f t="shared" si="1"/>
        <v>0</v>
      </c>
      <c r="AU56" s="114">
        <f>'EL - Elektromontáže'!P100</f>
        <v>0</v>
      </c>
      <c r="AV56" s="113">
        <f>'EL - Elektromontáže'!J32</f>
        <v>0</v>
      </c>
      <c r="AW56" s="113">
        <f>'EL - Elektromontáže'!J33</f>
        <v>0</v>
      </c>
      <c r="AX56" s="113">
        <f>'EL - Elektromontáže'!J34</f>
        <v>0</v>
      </c>
      <c r="AY56" s="113">
        <f>'EL - Elektromontáže'!J35</f>
        <v>0</v>
      </c>
      <c r="AZ56" s="113">
        <f>'EL - Elektromontáže'!F32</f>
        <v>0</v>
      </c>
      <c r="BA56" s="113">
        <f>'EL - Elektromontáže'!F33</f>
        <v>0</v>
      </c>
      <c r="BB56" s="113">
        <f>'EL - Elektromontáže'!F34</f>
        <v>0</v>
      </c>
      <c r="BC56" s="113">
        <f>'EL - Elektromontáže'!F35</f>
        <v>0</v>
      </c>
      <c r="BD56" s="115">
        <f>'EL - Elektromontáže'!F36</f>
        <v>0</v>
      </c>
      <c r="BT56" s="116" t="s">
        <v>79</v>
      </c>
      <c r="BV56" s="116" t="s">
        <v>72</v>
      </c>
      <c r="BW56" s="116" t="s">
        <v>93</v>
      </c>
      <c r="BX56" s="116" t="s">
        <v>78</v>
      </c>
      <c r="CL56" s="116" t="s">
        <v>20</v>
      </c>
    </row>
    <row r="57" spans="1:91" s="5" customFormat="1" ht="16.5" customHeight="1">
      <c r="A57" s="107" t="s">
        <v>80</v>
      </c>
      <c r="B57" s="97"/>
      <c r="C57" s="98"/>
      <c r="D57" s="357" t="s">
        <v>94</v>
      </c>
      <c r="E57" s="357"/>
      <c r="F57" s="357"/>
      <c r="G57" s="357"/>
      <c r="H57" s="357"/>
      <c r="I57" s="99"/>
      <c r="J57" s="357" t="s">
        <v>95</v>
      </c>
      <c r="K57" s="357"/>
      <c r="L57" s="357"/>
      <c r="M57" s="357"/>
      <c r="N57" s="357"/>
      <c r="O57" s="357"/>
      <c r="P57" s="357"/>
      <c r="Q57" s="357"/>
      <c r="R57" s="357"/>
      <c r="S57" s="357"/>
      <c r="T57" s="357"/>
      <c r="U57" s="357"/>
      <c r="V57" s="357"/>
      <c r="W57" s="357"/>
      <c r="X57" s="357"/>
      <c r="Y57" s="357"/>
      <c r="Z57" s="357"/>
      <c r="AA57" s="357"/>
      <c r="AB57" s="357"/>
      <c r="AC57" s="357"/>
      <c r="AD57" s="357"/>
      <c r="AE57" s="357"/>
      <c r="AF57" s="357"/>
      <c r="AG57" s="355">
        <f>'00A - Vedlejší rozpočtové...'!J27</f>
        <v>0</v>
      </c>
      <c r="AH57" s="356"/>
      <c r="AI57" s="356"/>
      <c r="AJ57" s="356"/>
      <c r="AK57" s="356"/>
      <c r="AL57" s="356"/>
      <c r="AM57" s="356"/>
      <c r="AN57" s="355">
        <f t="shared" si="0"/>
        <v>0</v>
      </c>
      <c r="AO57" s="356"/>
      <c r="AP57" s="356"/>
      <c r="AQ57" s="100" t="s">
        <v>76</v>
      </c>
      <c r="AR57" s="101"/>
      <c r="AS57" s="102">
        <v>0</v>
      </c>
      <c r="AT57" s="103">
        <f t="shared" si="1"/>
        <v>0</v>
      </c>
      <c r="AU57" s="104">
        <f>'00A - Vedlejší rozpočtové...'!P80</f>
        <v>0</v>
      </c>
      <c r="AV57" s="103">
        <f>'00A - Vedlejší rozpočtové...'!J30</f>
        <v>0</v>
      </c>
      <c r="AW57" s="103">
        <f>'00A - Vedlejší rozpočtové...'!J31</f>
        <v>0</v>
      </c>
      <c r="AX57" s="103">
        <f>'00A - Vedlejší rozpočtové...'!J32</f>
        <v>0</v>
      </c>
      <c r="AY57" s="103">
        <f>'00A - Vedlejší rozpočtové...'!J33</f>
        <v>0</v>
      </c>
      <c r="AZ57" s="103">
        <f>'00A - Vedlejší rozpočtové...'!F30</f>
        <v>0</v>
      </c>
      <c r="BA57" s="103">
        <f>'00A - Vedlejší rozpočtové...'!F31</f>
        <v>0</v>
      </c>
      <c r="BB57" s="103">
        <f>'00A - Vedlejší rozpočtové...'!F32</f>
        <v>0</v>
      </c>
      <c r="BC57" s="103">
        <f>'00A - Vedlejší rozpočtové...'!F33</f>
        <v>0</v>
      </c>
      <c r="BD57" s="105">
        <f>'00A - Vedlejší rozpočtové...'!F34</f>
        <v>0</v>
      </c>
      <c r="BT57" s="106" t="s">
        <v>77</v>
      </c>
      <c r="BV57" s="106" t="s">
        <v>72</v>
      </c>
      <c r="BW57" s="106" t="s">
        <v>96</v>
      </c>
      <c r="BX57" s="106" t="s">
        <v>7</v>
      </c>
      <c r="CL57" s="106" t="s">
        <v>20</v>
      </c>
      <c r="CM57" s="106" t="s">
        <v>79</v>
      </c>
    </row>
    <row r="58" spans="2:44" s="1" customFormat="1" ht="30" customHeight="1">
      <c r="B58" s="42"/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4"/>
      <c r="AB58" s="64"/>
      <c r="AC58" s="64"/>
      <c r="AD58" s="64"/>
      <c r="AE58" s="64"/>
      <c r="AF58" s="64"/>
      <c r="AG58" s="64"/>
      <c r="AH58" s="64"/>
      <c r="AI58" s="64"/>
      <c r="AJ58" s="64"/>
      <c r="AK58" s="64"/>
      <c r="AL58" s="64"/>
      <c r="AM58" s="64"/>
      <c r="AN58" s="64"/>
      <c r="AO58" s="64"/>
      <c r="AP58" s="64"/>
      <c r="AQ58" s="64"/>
      <c r="AR58" s="62"/>
    </row>
    <row r="59" spans="2:44" s="1" customFormat="1" ht="6.95" customHeight="1">
      <c r="B59" s="57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8"/>
      <c r="Y59" s="58"/>
      <c r="Z59" s="58"/>
      <c r="AA59" s="58"/>
      <c r="AB59" s="58"/>
      <c r="AC59" s="58"/>
      <c r="AD59" s="58"/>
      <c r="AE59" s="58"/>
      <c r="AF59" s="58"/>
      <c r="AG59" s="58"/>
      <c r="AH59" s="58"/>
      <c r="AI59" s="58"/>
      <c r="AJ59" s="58"/>
      <c r="AK59" s="58"/>
      <c r="AL59" s="58"/>
      <c r="AM59" s="58"/>
      <c r="AN59" s="58"/>
      <c r="AO59" s="58"/>
      <c r="AP59" s="58"/>
      <c r="AQ59" s="58"/>
      <c r="AR59" s="62"/>
    </row>
  </sheetData>
  <mergeCells count="61">
    <mergeCell ref="AK29:AO29"/>
    <mergeCell ref="BE5:BE32"/>
    <mergeCell ref="K5:AO5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  <mergeCell ref="C49:G49"/>
    <mergeCell ref="I49:AF49"/>
    <mergeCell ref="AG49:AM49"/>
    <mergeCell ref="AN49:AP49"/>
    <mergeCell ref="L30:O30"/>
    <mergeCell ref="W30:AE30"/>
    <mergeCell ref="AK30:AO30"/>
    <mergeCell ref="X32:AB32"/>
    <mergeCell ref="AK32:AO32"/>
    <mergeCell ref="E54:I54"/>
    <mergeCell ref="K54:AF54"/>
    <mergeCell ref="AN52:AP52"/>
    <mergeCell ref="AG52:AM52"/>
    <mergeCell ref="D52:H52"/>
    <mergeCell ref="J52:AF52"/>
    <mergeCell ref="AN53:AP53"/>
    <mergeCell ref="AG53:AM53"/>
    <mergeCell ref="E53:I53"/>
    <mergeCell ref="K53:AF53"/>
    <mergeCell ref="D57:H57"/>
    <mergeCell ref="J57:AF57"/>
    <mergeCell ref="AN55:AP55"/>
    <mergeCell ref="AG55:AM55"/>
    <mergeCell ref="E55:I55"/>
    <mergeCell ref="K55:AF55"/>
    <mergeCell ref="AN56:AP56"/>
    <mergeCell ref="AG56:AM56"/>
    <mergeCell ref="E56:I56"/>
    <mergeCell ref="K56:AF56"/>
    <mergeCell ref="AR2:BE2"/>
    <mergeCell ref="K6:AP6"/>
    <mergeCell ref="AG51:AM51"/>
    <mergeCell ref="AN51:AP51"/>
    <mergeCell ref="AN57:AP57"/>
    <mergeCell ref="AG57:AM57"/>
    <mergeCell ref="AN54:AP54"/>
    <mergeCell ref="AG54:AM54"/>
    <mergeCell ref="L42:AO42"/>
    <mergeCell ref="AM44:AN44"/>
    <mergeCell ref="AM46:AP46"/>
    <mergeCell ref="AS46:AT48"/>
    <mergeCell ref="W28:AE28"/>
    <mergeCell ref="AK28:AO28"/>
    <mergeCell ref="L29:O29"/>
    <mergeCell ref="W29:AE29"/>
  </mergeCells>
  <hyperlinks>
    <hyperlink ref="K1:S1" location="C2" display="1) Rekapitulace stavby"/>
    <hyperlink ref="W1:AI1" location="C51" display="2) Rekapitulace objektů stavby a soupisů prací"/>
    <hyperlink ref="A53" location="'01.1 -  Učebna instalatér...'!C2" display="/"/>
    <hyperlink ref="A54" location="'01.2 - Toaleta žáků na 1....'!C2" display="/"/>
    <hyperlink ref="A55" location="'ZTI - Zdravotně technické...'!C2" display="/"/>
    <hyperlink ref="A56" location="'EL - Elektromontáže'!C2" display="/"/>
    <hyperlink ref="A57" location="'00A - Vedlejší rozpočtové...'!C2" display="/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401"/>
  <sheetViews>
    <sheetView showGridLines="0" workbookViewId="0" topLeftCell="A1">
      <pane ySplit="1" topLeftCell="A112" activePane="bottomLeft" state="frozen"/>
      <selection pane="bottomLeft" activeCell="J113" sqref="J113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17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2"/>
      <c r="B1" s="118"/>
      <c r="C1" s="118"/>
      <c r="D1" s="119" t="s">
        <v>1</v>
      </c>
      <c r="E1" s="118"/>
      <c r="F1" s="120" t="s">
        <v>97</v>
      </c>
      <c r="G1" s="394" t="s">
        <v>98</v>
      </c>
      <c r="H1" s="394"/>
      <c r="I1" s="121"/>
      <c r="J1" s="120" t="s">
        <v>99</v>
      </c>
      <c r="K1" s="119" t="s">
        <v>100</v>
      </c>
      <c r="L1" s="120" t="s">
        <v>101</v>
      </c>
      <c r="M1" s="120"/>
      <c r="N1" s="120"/>
      <c r="O1" s="120"/>
      <c r="P1" s="120"/>
      <c r="Q1" s="120"/>
      <c r="R1" s="120"/>
      <c r="S1" s="120"/>
      <c r="T1" s="120"/>
      <c r="U1" s="21"/>
      <c r="V1" s="21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</row>
    <row r="2" spans="3:46" ht="36.95" customHeight="1">
      <c r="L2" s="351"/>
      <c r="M2" s="351"/>
      <c r="N2" s="351"/>
      <c r="O2" s="351"/>
      <c r="P2" s="351"/>
      <c r="Q2" s="351"/>
      <c r="R2" s="351"/>
      <c r="S2" s="351"/>
      <c r="T2" s="351"/>
      <c r="U2" s="351"/>
      <c r="V2" s="351"/>
      <c r="AT2" s="25" t="s">
        <v>84</v>
      </c>
    </row>
    <row r="3" spans="2:46" ht="6.95" customHeight="1">
      <c r="B3" s="26"/>
      <c r="C3" s="27"/>
      <c r="D3" s="27"/>
      <c r="E3" s="27"/>
      <c r="F3" s="27"/>
      <c r="G3" s="27"/>
      <c r="H3" s="27"/>
      <c r="I3" s="122"/>
      <c r="J3" s="27"/>
      <c r="K3" s="28"/>
      <c r="AT3" s="25" t="s">
        <v>79</v>
      </c>
    </row>
    <row r="4" spans="2:46" ht="36.95" customHeight="1">
      <c r="B4" s="29"/>
      <c r="C4" s="30"/>
      <c r="D4" s="31" t="s">
        <v>102</v>
      </c>
      <c r="E4" s="30"/>
      <c r="F4" s="30"/>
      <c r="G4" s="30"/>
      <c r="H4" s="30"/>
      <c r="I4" s="123"/>
      <c r="J4" s="30"/>
      <c r="K4" s="32"/>
      <c r="M4" s="33" t="s">
        <v>12</v>
      </c>
      <c r="AT4" s="25" t="s">
        <v>6</v>
      </c>
    </row>
    <row r="5" spans="2:11" ht="6.95" customHeight="1">
      <c r="B5" s="29"/>
      <c r="C5" s="30"/>
      <c r="D5" s="30"/>
      <c r="E5" s="30"/>
      <c r="F5" s="30"/>
      <c r="G5" s="30"/>
      <c r="H5" s="30"/>
      <c r="I5" s="123"/>
      <c r="J5" s="30"/>
      <c r="K5" s="32"/>
    </row>
    <row r="6" spans="2:11" ht="15">
      <c r="B6" s="29"/>
      <c r="C6" s="30"/>
      <c r="D6" s="38" t="s">
        <v>18</v>
      </c>
      <c r="E6" s="30"/>
      <c r="F6" s="30"/>
      <c r="G6" s="30"/>
      <c r="H6" s="30"/>
      <c r="I6" s="123"/>
      <c r="J6" s="30"/>
      <c r="K6" s="32"/>
    </row>
    <row r="7" spans="2:11" ht="16.5" customHeight="1">
      <c r="B7" s="29"/>
      <c r="C7" s="30"/>
      <c r="D7" s="30"/>
      <c r="E7" s="395" t="str">
        <f>'Rekapitulace stavby'!K6</f>
        <v>Stavební úpravy učebny - Rekonstrukce instalatérských dílen, vestavba bezbariérového WC - SŠSaŘ Stochov</v>
      </c>
      <c r="F7" s="401"/>
      <c r="G7" s="401"/>
      <c r="H7" s="401"/>
      <c r="I7" s="123"/>
      <c r="J7" s="30"/>
      <c r="K7" s="32"/>
    </row>
    <row r="8" spans="2:11" ht="15">
      <c r="B8" s="29"/>
      <c r="C8" s="30"/>
      <c r="D8" s="38" t="s">
        <v>103</v>
      </c>
      <c r="E8" s="30"/>
      <c r="F8" s="30"/>
      <c r="G8" s="30"/>
      <c r="H8" s="30"/>
      <c r="I8" s="123"/>
      <c r="J8" s="30"/>
      <c r="K8" s="32"/>
    </row>
    <row r="9" spans="2:11" s="1" customFormat="1" ht="16.5" customHeight="1">
      <c r="B9" s="42"/>
      <c r="C9" s="43"/>
      <c r="D9" s="43"/>
      <c r="E9" s="395" t="s">
        <v>104</v>
      </c>
      <c r="F9" s="396"/>
      <c r="G9" s="396"/>
      <c r="H9" s="396"/>
      <c r="I9" s="124"/>
      <c r="J9" s="43"/>
      <c r="K9" s="46"/>
    </row>
    <row r="10" spans="2:11" s="1" customFormat="1" ht="15">
      <c r="B10" s="42"/>
      <c r="C10" s="43"/>
      <c r="D10" s="38" t="s">
        <v>105</v>
      </c>
      <c r="E10" s="43"/>
      <c r="F10" s="43"/>
      <c r="G10" s="43"/>
      <c r="H10" s="43"/>
      <c r="I10" s="124"/>
      <c r="J10" s="43"/>
      <c r="K10" s="46"/>
    </row>
    <row r="11" spans="2:11" s="1" customFormat="1" ht="36.95" customHeight="1">
      <c r="B11" s="42"/>
      <c r="C11" s="43"/>
      <c r="D11" s="43"/>
      <c r="E11" s="397" t="s">
        <v>106</v>
      </c>
      <c r="F11" s="396"/>
      <c r="G11" s="396"/>
      <c r="H11" s="396"/>
      <c r="I11" s="124"/>
      <c r="J11" s="43"/>
      <c r="K11" s="46"/>
    </row>
    <row r="12" spans="2:11" s="1" customFormat="1" ht="13.5">
      <c r="B12" s="42"/>
      <c r="C12" s="43"/>
      <c r="D12" s="43"/>
      <c r="E12" s="43"/>
      <c r="F12" s="43"/>
      <c r="G12" s="43"/>
      <c r="H12" s="43"/>
      <c r="I12" s="124"/>
      <c r="J12" s="43"/>
      <c r="K12" s="46"/>
    </row>
    <row r="13" spans="2:11" s="1" customFormat="1" ht="14.45" customHeight="1">
      <c r="B13" s="42"/>
      <c r="C13" s="43"/>
      <c r="D13" s="38" t="s">
        <v>19</v>
      </c>
      <c r="E13" s="43"/>
      <c r="F13" s="36" t="s">
        <v>20</v>
      </c>
      <c r="G13" s="43"/>
      <c r="H13" s="43"/>
      <c r="I13" s="125" t="s">
        <v>21</v>
      </c>
      <c r="J13" s="36" t="s">
        <v>20</v>
      </c>
      <c r="K13" s="46"/>
    </row>
    <row r="14" spans="2:11" s="1" customFormat="1" ht="14.45" customHeight="1">
      <c r="B14" s="42"/>
      <c r="C14" s="43"/>
      <c r="D14" s="38" t="s">
        <v>22</v>
      </c>
      <c r="E14" s="43"/>
      <c r="F14" s="36" t="s">
        <v>107</v>
      </c>
      <c r="G14" s="43"/>
      <c r="H14" s="43"/>
      <c r="I14" s="125" t="s">
        <v>24</v>
      </c>
      <c r="J14" s="126" t="str">
        <f>'Rekapitulace stavby'!AN8</f>
        <v>18.2.2018</v>
      </c>
      <c r="K14" s="46"/>
    </row>
    <row r="15" spans="2:11" s="1" customFormat="1" ht="10.9" customHeight="1">
      <c r="B15" s="42"/>
      <c r="C15" s="43"/>
      <c r="D15" s="43"/>
      <c r="E15" s="43"/>
      <c r="F15" s="43"/>
      <c r="G15" s="43"/>
      <c r="H15" s="43"/>
      <c r="I15" s="124"/>
      <c r="J15" s="43"/>
      <c r="K15" s="46"/>
    </row>
    <row r="16" spans="2:11" s="1" customFormat="1" ht="14.45" customHeight="1">
      <c r="B16" s="42"/>
      <c r="C16" s="43"/>
      <c r="D16" s="38" t="s">
        <v>26</v>
      </c>
      <c r="E16" s="43"/>
      <c r="F16" s="43"/>
      <c r="G16" s="43"/>
      <c r="H16" s="43"/>
      <c r="I16" s="125" t="s">
        <v>27</v>
      </c>
      <c r="J16" s="36" t="s">
        <v>20</v>
      </c>
      <c r="K16" s="46"/>
    </row>
    <row r="17" spans="2:11" s="1" customFormat="1" ht="18" customHeight="1">
      <c r="B17" s="42"/>
      <c r="C17" s="43"/>
      <c r="D17" s="43"/>
      <c r="E17" s="36" t="s">
        <v>28</v>
      </c>
      <c r="F17" s="43"/>
      <c r="G17" s="43"/>
      <c r="H17" s="43"/>
      <c r="I17" s="125" t="s">
        <v>29</v>
      </c>
      <c r="J17" s="36" t="s">
        <v>20</v>
      </c>
      <c r="K17" s="46"/>
    </row>
    <row r="18" spans="2:11" s="1" customFormat="1" ht="6.95" customHeight="1">
      <c r="B18" s="42"/>
      <c r="C18" s="43"/>
      <c r="D18" s="43"/>
      <c r="E18" s="43"/>
      <c r="F18" s="43"/>
      <c r="G18" s="43"/>
      <c r="H18" s="43"/>
      <c r="I18" s="124"/>
      <c r="J18" s="43"/>
      <c r="K18" s="46"/>
    </row>
    <row r="19" spans="2:11" s="1" customFormat="1" ht="14.45" customHeight="1">
      <c r="B19" s="42"/>
      <c r="C19" s="43"/>
      <c r="D19" s="38" t="s">
        <v>30</v>
      </c>
      <c r="E19" s="43"/>
      <c r="F19" s="43"/>
      <c r="G19" s="43"/>
      <c r="H19" s="43"/>
      <c r="I19" s="125" t="s">
        <v>27</v>
      </c>
      <c r="J19" s="36" t="str">
        <f>IF('Rekapitulace stavby'!AN13="Vyplň údaj","",IF('Rekapitulace stavby'!AN13="","",'Rekapitulace stavby'!AN13))</f>
        <v/>
      </c>
      <c r="K19" s="46"/>
    </row>
    <row r="20" spans="2:11" s="1" customFormat="1" ht="18" customHeight="1">
      <c r="B20" s="42"/>
      <c r="C20" s="43"/>
      <c r="D20" s="43"/>
      <c r="E20" s="36" t="str">
        <f>IF('Rekapitulace stavby'!E14="Vyplň údaj","",IF('Rekapitulace stavby'!E14="","",'Rekapitulace stavby'!E14))</f>
        <v/>
      </c>
      <c r="F20" s="43"/>
      <c r="G20" s="43"/>
      <c r="H20" s="43"/>
      <c r="I20" s="125" t="s">
        <v>29</v>
      </c>
      <c r="J20" s="36" t="str">
        <f>IF('Rekapitulace stavby'!AN14="Vyplň údaj","",IF('Rekapitulace stavby'!AN14="","",'Rekapitulace stavby'!AN14))</f>
        <v/>
      </c>
      <c r="K20" s="46"/>
    </row>
    <row r="21" spans="2:11" s="1" customFormat="1" ht="6.95" customHeight="1">
      <c r="B21" s="42"/>
      <c r="C21" s="43"/>
      <c r="D21" s="43"/>
      <c r="E21" s="43"/>
      <c r="F21" s="43"/>
      <c r="G21" s="43"/>
      <c r="H21" s="43"/>
      <c r="I21" s="124"/>
      <c r="J21" s="43"/>
      <c r="K21" s="46"/>
    </row>
    <row r="22" spans="2:11" s="1" customFormat="1" ht="14.45" customHeight="1">
      <c r="B22" s="42"/>
      <c r="C22" s="43"/>
      <c r="D22" s="38" t="s">
        <v>32</v>
      </c>
      <c r="E22" s="43"/>
      <c r="F22" s="43"/>
      <c r="G22" s="43"/>
      <c r="H22" s="43"/>
      <c r="I22" s="125" t="s">
        <v>27</v>
      </c>
      <c r="J22" s="36" t="s">
        <v>20</v>
      </c>
      <c r="K22" s="46"/>
    </row>
    <row r="23" spans="2:11" s="1" customFormat="1" ht="18" customHeight="1">
      <c r="B23" s="42"/>
      <c r="C23" s="43"/>
      <c r="D23" s="43"/>
      <c r="E23" s="36" t="s">
        <v>33</v>
      </c>
      <c r="F23" s="43"/>
      <c r="G23" s="43"/>
      <c r="H23" s="43"/>
      <c r="I23" s="125" t="s">
        <v>29</v>
      </c>
      <c r="J23" s="36" t="s">
        <v>20</v>
      </c>
      <c r="K23" s="46"/>
    </row>
    <row r="24" spans="2:11" s="1" customFormat="1" ht="6.95" customHeight="1">
      <c r="B24" s="42"/>
      <c r="C24" s="43"/>
      <c r="D24" s="43"/>
      <c r="E24" s="43"/>
      <c r="F24" s="43"/>
      <c r="G24" s="43"/>
      <c r="H24" s="43"/>
      <c r="I24" s="124"/>
      <c r="J24" s="43"/>
      <c r="K24" s="46"/>
    </row>
    <row r="25" spans="2:11" s="1" customFormat="1" ht="14.45" customHeight="1">
      <c r="B25" s="42"/>
      <c r="C25" s="43"/>
      <c r="D25" s="38" t="s">
        <v>35</v>
      </c>
      <c r="E25" s="43"/>
      <c r="F25" s="43"/>
      <c r="G25" s="43"/>
      <c r="H25" s="43"/>
      <c r="I25" s="124"/>
      <c r="J25" s="43"/>
      <c r="K25" s="46"/>
    </row>
    <row r="26" spans="2:11" s="7" customFormat="1" ht="16.5" customHeight="1">
      <c r="B26" s="127"/>
      <c r="C26" s="128"/>
      <c r="D26" s="128"/>
      <c r="E26" s="389" t="s">
        <v>20</v>
      </c>
      <c r="F26" s="389"/>
      <c r="G26" s="389"/>
      <c r="H26" s="389"/>
      <c r="I26" s="129"/>
      <c r="J26" s="128"/>
      <c r="K26" s="130"/>
    </row>
    <row r="27" spans="2:11" s="1" customFormat="1" ht="6.95" customHeight="1">
      <c r="B27" s="42"/>
      <c r="C27" s="43"/>
      <c r="D27" s="43"/>
      <c r="E27" s="43"/>
      <c r="F27" s="43"/>
      <c r="G27" s="43"/>
      <c r="H27" s="43"/>
      <c r="I27" s="124"/>
      <c r="J27" s="43"/>
      <c r="K27" s="46"/>
    </row>
    <row r="28" spans="2:11" s="1" customFormat="1" ht="6.95" customHeight="1">
      <c r="B28" s="42"/>
      <c r="C28" s="43"/>
      <c r="D28" s="86"/>
      <c r="E28" s="86"/>
      <c r="F28" s="86"/>
      <c r="G28" s="86"/>
      <c r="H28" s="86"/>
      <c r="I28" s="131"/>
      <c r="J28" s="86"/>
      <c r="K28" s="132"/>
    </row>
    <row r="29" spans="2:11" s="1" customFormat="1" ht="25.35" customHeight="1">
      <c r="B29" s="42"/>
      <c r="C29" s="43"/>
      <c r="D29" s="133" t="s">
        <v>36</v>
      </c>
      <c r="E29" s="43"/>
      <c r="F29" s="43"/>
      <c r="G29" s="43"/>
      <c r="H29" s="43"/>
      <c r="I29" s="124"/>
      <c r="J29" s="134">
        <f>ROUND(J97,2)</f>
        <v>0</v>
      </c>
      <c r="K29" s="46"/>
    </row>
    <row r="30" spans="2:11" s="1" customFormat="1" ht="6.95" customHeight="1">
      <c r="B30" s="42"/>
      <c r="C30" s="43"/>
      <c r="D30" s="86"/>
      <c r="E30" s="86"/>
      <c r="F30" s="86"/>
      <c r="G30" s="86"/>
      <c r="H30" s="86"/>
      <c r="I30" s="131"/>
      <c r="J30" s="86"/>
      <c r="K30" s="132"/>
    </row>
    <row r="31" spans="2:11" s="1" customFormat="1" ht="14.45" customHeight="1">
      <c r="B31" s="42"/>
      <c r="C31" s="43"/>
      <c r="D31" s="43"/>
      <c r="E31" s="43"/>
      <c r="F31" s="47" t="s">
        <v>38</v>
      </c>
      <c r="G31" s="43"/>
      <c r="H31" s="43"/>
      <c r="I31" s="135" t="s">
        <v>37</v>
      </c>
      <c r="J31" s="47" t="s">
        <v>39</v>
      </c>
      <c r="K31" s="46"/>
    </row>
    <row r="32" spans="2:11" s="1" customFormat="1" ht="14.45" customHeight="1">
      <c r="B32" s="42"/>
      <c r="C32" s="43"/>
      <c r="D32" s="50" t="s">
        <v>40</v>
      </c>
      <c r="E32" s="50" t="s">
        <v>41</v>
      </c>
      <c r="F32" s="136">
        <f>ROUND(SUM(BE97:BE400),2)</f>
        <v>0</v>
      </c>
      <c r="G32" s="43"/>
      <c r="H32" s="43"/>
      <c r="I32" s="137">
        <v>0.21</v>
      </c>
      <c r="J32" s="136">
        <f>ROUND(ROUND((SUM(BE97:BE400)),2)*I32,2)</f>
        <v>0</v>
      </c>
      <c r="K32" s="46"/>
    </row>
    <row r="33" spans="2:11" s="1" customFormat="1" ht="14.45" customHeight="1">
      <c r="B33" s="42"/>
      <c r="C33" s="43"/>
      <c r="D33" s="43"/>
      <c r="E33" s="50" t="s">
        <v>42</v>
      </c>
      <c r="F33" s="136">
        <f>ROUND(SUM(BF97:BF400),2)</f>
        <v>0</v>
      </c>
      <c r="G33" s="43"/>
      <c r="H33" s="43"/>
      <c r="I33" s="137">
        <v>0.15</v>
      </c>
      <c r="J33" s="136">
        <f>ROUND(ROUND((SUM(BF97:BF400)),2)*I33,2)</f>
        <v>0</v>
      </c>
      <c r="K33" s="46"/>
    </row>
    <row r="34" spans="2:11" s="1" customFormat="1" ht="14.45" customHeight="1" hidden="1">
      <c r="B34" s="42"/>
      <c r="C34" s="43"/>
      <c r="D34" s="43"/>
      <c r="E34" s="50" t="s">
        <v>43</v>
      </c>
      <c r="F34" s="136">
        <f>ROUND(SUM(BG97:BG400),2)</f>
        <v>0</v>
      </c>
      <c r="G34" s="43"/>
      <c r="H34" s="43"/>
      <c r="I34" s="137">
        <v>0.21</v>
      </c>
      <c r="J34" s="136">
        <v>0</v>
      </c>
      <c r="K34" s="46"/>
    </row>
    <row r="35" spans="2:11" s="1" customFormat="1" ht="14.45" customHeight="1" hidden="1">
      <c r="B35" s="42"/>
      <c r="C35" s="43"/>
      <c r="D35" s="43"/>
      <c r="E35" s="50" t="s">
        <v>44</v>
      </c>
      <c r="F35" s="136">
        <f>ROUND(SUM(BH97:BH400),2)</f>
        <v>0</v>
      </c>
      <c r="G35" s="43"/>
      <c r="H35" s="43"/>
      <c r="I35" s="137">
        <v>0.15</v>
      </c>
      <c r="J35" s="136">
        <v>0</v>
      </c>
      <c r="K35" s="46"/>
    </row>
    <row r="36" spans="2:11" s="1" customFormat="1" ht="14.45" customHeight="1" hidden="1">
      <c r="B36" s="42"/>
      <c r="C36" s="43"/>
      <c r="D36" s="43"/>
      <c r="E36" s="50" t="s">
        <v>45</v>
      </c>
      <c r="F36" s="136">
        <f>ROUND(SUM(BI97:BI400),2)</f>
        <v>0</v>
      </c>
      <c r="G36" s="43"/>
      <c r="H36" s="43"/>
      <c r="I36" s="137">
        <v>0</v>
      </c>
      <c r="J36" s="136">
        <v>0</v>
      </c>
      <c r="K36" s="46"/>
    </row>
    <row r="37" spans="2:11" s="1" customFormat="1" ht="6.95" customHeight="1">
      <c r="B37" s="42"/>
      <c r="C37" s="43"/>
      <c r="D37" s="43"/>
      <c r="E37" s="43"/>
      <c r="F37" s="43"/>
      <c r="G37" s="43"/>
      <c r="H37" s="43"/>
      <c r="I37" s="124"/>
      <c r="J37" s="43"/>
      <c r="K37" s="46"/>
    </row>
    <row r="38" spans="2:11" s="1" customFormat="1" ht="25.35" customHeight="1">
      <c r="B38" s="42"/>
      <c r="C38" s="138"/>
      <c r="D38" s="139" t="s">
        <v>46</v>
      </c>
      <c r="E38" s="80"/>
      <c r="F38" s="80"/>
      <c r="G38" s="140" t="s">
        <v>47</v>
      </c>
      <c r="H38" s="141" t="s">
        <v>48</v>
      </c>
      <c r="I38" s="142"/>
      <c r="J38" s="143">
        <f>SUM(J29:J36)</f>
        <v>0</v>
      </c>
      <c r="K38" s="144"/>
    </row>
    <row r="39" spans="2:11" s="1" customFormat="1" ht="14.45" customHeight="1">
      <c r="B39" s="57"/>
      <c r="C39" s="58"/>
      <c r="D39" s="58"/>
      <c r="E39" s="58"/>
      <c r="F39" s="58"/>
      <c r="G39" s="58"/>
      <c r="H39" s="58"/>
      <c r="I39" s="145"/>
      <c r="J39" s="58"/>
      <c r="K39" s="59"/>
    </row>
    <row r="43" spans="2:11" s="1" customFormat="1" ht="6.95" customHeight="1">
      <c r="B43" s="146"/>
      <c r="C43" s="147"/>
      <c r="D43" s="147"/>
      <c r="E43" s="147"/>
      <c r="F43" s="147"/>
      <c r="G43" s="147"/>
      <c r="H43" s="147"/>
      <c r="I43" s="148"/>
      <c r="J43" s="147"/>
      <c r="K43" s="149"/>
    </row>
    <row r="44" spans="2:11" s="1" customFormat="1" ht="36.95" customHeight="1">
      <c r="B44" s="42"/>
      <c r="C44" s="31" t="s">
        <v>108</v>
      </c>
      <c r="D44" s="43"/>
      <c r="E44" s="43"/>
      <c r="F44" s="43"/>
      <c r="G44" s="43"/>
      <c r="H44" s="43"/>
      <c r="I44" s="124"/>
      <c r="J44" s="43"/>
      <c r="K44" s="46"/>
    </row>
    <row r="45" spans="2:11" s="1" customFormat="1" ht="6.95" customHeight="1">
      <c r="B45" s="42"/>
      <c r="C45" s="43"/>
      <c r="D45" s="43"/>
      <c r="E45" s="43"/>
      <c r="F45" s="43"/>
      <c r="G45" s="43"/>
      <c r="H45" s="43"/>
      <c r="I45" s="124"/>
      <c r="J45" s="43"/>
      <c r="K45" s="46"/>
    </row>
    <row r="46" spans="2:11" s="1" customFormat="1" ht="14.45" customHeight="1">
      <c r="B46" s="42"/>
      <c r="C46" s="38" t="s">
        <v>18</v>
      </c>
      <c r="D46" s="43"/>
      <c r="E46" s="43"/>
      <c r="F46" s="43"/>
      <c r="G46" s="43"/>
      <c r="H46" s="43"/>
      <c r="I46" s="124"/>
      <c r="J46" s="43"/>
      <c r="K46" s="46"/>
    </row>
    <row r="47" spans="2:11" s="1" customFormat="1" ht="16.5" customHeight="1">
      <c r="B47" s="42"/>
      <c r="C47" s="43"/>
      <c r="D47" s="43"/>
      <c r="E47" s="395" t="str">
        <f>E7</f>
        <v>Stavební úpravy učebny - Rekonstrukce instalatérských dílen, vestavba bezbariérového WC - SŠSaŘ Stochov</v>
      </c>
      <c r="F47" s="401"/>
      <c r="G47" s="401"/>
      <c r="H47" s="401"/>
      <c r="I47" s="124"/>
      <c r="J47" s="43"/>
      <c r="K47" s="46"/>
    </row>
    <row r="48" spans="2:11" ht="15">
      <c r="B48" s="29"/>
      <c r="C48" s="38" t="s">
        <v>103</v>
      </c>
      <c r="D48" s="30"/>
      <c r="E48" s="30"/>
      <c r="F48" s="30"/>
      <c r="G48" s="30"/>
      <c r="H48" s="30"/>
      <c r="I48" s="123"/>
      <c r="J48" s="30"/>
      <c r="K48" s="32"/>
    </row>
    <row r="49" spans="2:11" s="1" customFormat="1" ht="16.5" customHeight="1">
      <c r="B49" s="42"/>
      <c r="C49" s="43"/>
      <c r="D49" s="43"/>
      <c r="E49" s="395" t="s">
        <v>104</v>
      </c>
      <c r="F49" s="396"/>
      <c r="G49" s="396"/>
      <c r="H49" s="396"/>
      <c r="I49" s="124"/>
      <c r="J49" s="43"/>
      <c r="K49" s="46"/>
    </row>
    <row r="50" spans="2:11" s="1" customFormat="1" ht="14.45" customHeight="1">
      <c r="B50" s="42"/>
      <c r="C50" s="38" t="s">
        <v>105</v>
      </c>
      <c r="D50" s="43"/>
      <c r="E50" s="43"/>
      <c r="F50" s="43"/>
      <c r="G50" s="43"/>
      <c r="H50" s="43"/>
      <c r="I50" s="124"/>
      <c r="J50" s="43"/>
      <c r="K50" s="46"/>
    </row>
    <row r="51" spans="2:11" s="1" customFormat="1" ht="17.25" customHeight="1">
      <c r="B51" s="42"/>
      <c r="C51" s="43"/>
      <c r="D51" s="43"/>
      <c r="E51" s="397" t="str">
        <f>E11</f>
        <v xml:space="preserve">01.1 -  Učebna instalatérského řemesla v 1.NP pavilonu A </v>
      </c>
      <c r="F51" s="396"/>
      <c r="G51" s="396"/>
      <c r="H51" s="396"/>
      <c r="I51" s="124"/>
      <c r="J51" s="43"/>
      <c r="K51" s="46"/>
    </row>
    <row r="52" spans="2:11" s="1" customFormat="1" ht="6.95" customHeight="1">
      <c r="B52" s="42"/>
      <c r="C52" s="43"/>
      <c r="D52" s="43"/>
      <c r="E52" s="43"/>
      <c r="F52" s="43"/>
      <c r="G52" s="43"/>
      <c r="H52" s="43"/>
      <c r="I52" s="124"/>
      <c r="J52" s="43"/>
      <c r="K52" s="46"/>
    </row>
    <row r="53" spans="2:11" s="1" customFormat="1" ht="18" customHeight="1">
      <c r="B53" s="42"/>
      <c r="C53" s="38" t="s">
        <v>22</v>
      </c>
      <c r="D53" s="43"/>
      <c r="E53" s="43"/>
      <c r="F53" s="36" t="str">
        <f>F14</f>
        <v>parc. č. 528</v>
      </c>
      <c r="G53" s="43"/>
      <c r="H53" s="43"/>
      <c r="I53" s="125" t="s">
        <v>24</v>
      </c>
      <c r="J53" s="126" t="str">
        <f>IF(J14="","",J14)</f>
        <v>18.2.2018</v>
      </c>
      <c r="K53" s="46"/>
    </row>
    <row r="54" spans="2:11" s="1" customFormat="1" ht="6.95" customHeight="1">
      <c r="B54" s="42"/>
      <c r="C54" s="43"/>
      <c r="D54" s="43"/>
      <c r="E54" s="43"/>
      <c r="F54" s="43"/>
      <c r="G54" s="43"/>
      <c r="H54" s="43"/>
      <c r="I54" s="124"/>
      <c r="J54" s="43"/>
      <c r="K54" s="46"/>
    </row>
    <row r="55" spans="2:11" s="1" customFormat="1" ht="15">
      <c r="B55" s="42"/>
      <c r="C55" s="38" t="s">
        <v>26</v>
      </c>
      <c r="D55" s="43"/>
      <c r="E55" s="43"/>
      <c r="F55" s="36" t="str">
        <f>E17</f>
        <v>Středočeský kraj</v>
      </c>
      <c r="G55" s="43"/>
      <c r="H55" s="43"/>
      <c r="I55" s="125" t="s">
        <v>32</v>
      </c>
      <c r="J55" s="389" t="str">
        <f>E23</f>
        <v>STAVAŘI s.r.o.</v>
      </c>
      <c r="K55" s="46"/>
    </row>
    <row r="56" spans="2:11" s="1" customFormat="1" ht="14.45" customHeight="1">
      <c r="B56" s="42"/>
      <c r="C56" s="38" t="s">
        <v>30</v>
      </c>
      <c r="D56" s="43"/>
      <c r="E56" s="43"/>
      <c r="F56" s="36" t="str">
        <f>IF(E20="","",E20)</f>
        <v/>
      </c>
      <c r="G56" s="43"/>
      <c r="H56" s="43"/>
      <c r="I56" s="124"/>
      <c r="J56" s="398"/>
      <c r="K56" s="46"/>
    </row>
    <row r="57" spans="2:11" s="1" customFormat="1" ht="10.35" customHeight="1">
      <c r="B57" s="42"/>
      <c r="C57" s="43"/>
      <c r="D57" s="43"/>
      <c r="E57" s="43"/>
      <c r="F57" s="43"/>
      <c r="G57" s="43"/>
      <c r="H57" s="43"/>
      <c r="I57" s="124"/>
      <c r="J57" s="43"/>
      <c r="K57" s="46"/>
    </row>
    <row r="58" spans="2:11" s="1" customFormat="1" ht="29.25" customHeight="1">
      <c r="B58" s="42"/>
      <c r="C58" s="150" t="s">
        <v>109</v>
      </c>
      <c r="D58" s="138"/>
      <c r="E58" s="138"/>
      <c r="F58" s="138"/>
      <c r="G58" s="138"/>
      <c r="H58" s="138"/>
      <c r="I58" s="151"/>
      <c r="J58" s="152" t="s">
        <v>110</v>
      </c>
      <c r="K58" s="153"/>
    </row>
    <row r="59" spans="2:11" s="1" customFormat="1" ht="10.35" customHeight="1">
      <c r="B59" s="42"/>
      <c r="C59" s="43"/>
      <c r="D59" s="43"/>
      <c r="E59" s="43"/>
      <c r="F59" s="43"/>
      <c r="G59" s="43"/>
      <c r="H59" s="43"/>
      <c r="I59" s="124"/>
      <c r="J59" s="43"/>
      <c r="K59" s="46"/>
    </row>
    <row r="60" spans="2:47" s="1" customFormat="1" ht="29.25" customHeight="1">
      <c r="B60" s="42"/>
      <c r="C60" s="154" t="s">
        <v>111</v>
      </c>
      <c r="D60" s="43"/>
      <c r="E60" s="43"/>
      <c r="F60" s="43"/>
      <c r="G60" s="43"/>
      <c r="H60" s="43"/>
      <c r="I60" s="124"/>
      <c r="J60" s="134">
        <f>J97</f>
        <v>0</v>
      </c>
      <c r="K60" s="46"/>
      <c r="AU60" s="25" t="s">
        <v>112</v>
      </c>
    </row>
    <row r="61" spans="2:11" s="8" customFormat="1" ht="24.95" customHeight="1">
      <c r="B61" s="155"/>
      <c r="C61" s="156"/>
      <c r="D61" s="157" t="s">
        <v>113</v>
      </c>
      <c r="E61" s="158"/>
      <c r="F61" s="158"/>
      <c r="G61" s="158"/>
      <c r="H61" s="158"/>
      <c r="I61" s="159"/>
      <c r="J61" s="160">
        <f>J98</f>
        <v>0</v>
      </c>
      <c r="K61" s="161"/>
    </row>
    <row r="62" spans="2:11" s="9" customFormat="1" ht="19.9" customHeight="1">
      <c r="B62" s="162"/>
      <c r="C62" s="163"/>
      <c r="D62" s="164" t="s">
        <v>114</v>
      </c>
      <c r="E62" s="165"/>
      <c r="F62" s="165"/>
      <c r="G62" s="165"/>
      <c r="H62" s="165"/>
      <c r="I62" s="166"/>
      <c r="J62" s="167">
        <f>J99</f>
        <v>0</v>
      </c>
      <c r="K62" s="168"/>
    </row>
    <row r="63" spans="2:11" s="9" customFormat="1" ht="19.9" customHeight="1">
      <c r="B63" s="162"/>
      <c r="C63" s="163"/>
      <c r="D63" s="164" t="s">
        <v>115</v>
      </c>
      <c r="E63" s="165"/>
      <c r="F63" s="165"/>
      <c r="G63" s="165"/>
      <c r="H63" s="165"/>
      <c r="I63" s="166"/>
      <c r="J63" s="167">
        <f>J135</f>
        <v>0</v>
      </c>
      <c r="K63" s="168"/>
    </row>
    <row r="64" spans="2:11" s="9" customFormat="1" ht="19.9" customHeight="1">
      <c r="B64" s="162"/>
      <c r="C64" s="163"/>
      <c r="D64" s="164" t="s">
        <v>116</v>
      </c>
      <c r="E64" s="165"/>
      <c r="F64" s="165"/>
      <c r="G64" s="165"/>
      <c r="H64" s="165"/>
      <c r="I64" s="166"/>
      <c r="J64" s="167">
        <f>J149</f>
        <v>0</v>
      </c>
      <c r="K64" s="168"/>
    </row>
    <row r="65" spans="2:11" s="9" customFormat="1" ht="19.9" customHeight="1">
      <c r="B65" s="162"/>
      <c r="C65" s="163"/>
      <c r="D65" s="164" t="s">
        <v>117</v>
      </c>
      <c r="E65" s="165"/>
      <c r="F65" s="165"/>
      <c r="G65" s="165"/>
      <c r="H65" s="165"/>
      <c r="I65" s="166"/>
      <c r="J65" s="167">
        <f>J155</f>
        <v>0</v>
      </c>
      <c r="K65" s="168"/>
    </row>
    <row r="66" spans="2:11" s="8" customFormat="1" ht="24.95" customHeight="1">
      <c r="B66" s="155"/>
      <c r="C66" s="156"/>
      <c r="D66" s="157" t="s">
        <v>118</v>
      </c>
      <c r="E66" s="158"/>
      <c r="F66" s="158"/>
      <c r="G66" s="158"/>
      <c r="H66" s="158"/>
      <c r="I66" s="159"/>
      <c r="J66" s="160">
        <f>J157</f>
        <v>0</v>
      </c>
      <c r="K66" s="161"/>
    </row>
    <row r="67" spans="2:11" s="9" customFormat="1" ht="19.9" customHeight="1">
      <c r="B67" s="162"/>
      <c r="C67" s="163"/>
      <c r="D67" s="164" t="s">
        <v>119</v>
      </c>
      <c r="E67" s="165"/>
      <c r="F67" s="165"/>
      <c r="G67" s="165"/>
      <c r="H67" s="165"/>
      <c r="I67" s="166"/>
      <c r="J67" s="167">
        <f>J158</f>
        <v>0</v>
      </c>
      <c r="K67" s="168"/>
    </row>
    <row r="68" spans="2:11" s="9" customFormat="1" ht="19.9" customHeight="1">
      <c r="B68" s="162"/>
      <c r="C68" s="163"/>
      <c r="D68" s="164" t="s">
        <v>120</v>
      </c>
      <c r="E68" s="165"/>
      <c r="F68" s="165"/>
      <c r="G68" s="165"/>
      <c r="H68" s="165"/>
      <c r="I68" s="166"/>
      <c r="J68" s="167">
        <f>J200</f>
        <v>0</v>
      </c>
      <c r="K68" s="168"/>
    </row>
    <row r="69" spans="2:11" s="9" customFormat="1" ht="19.9" customHeight="1">
      <c r="B69" s="162"/>
      <c r="C69" s="163"/>
      <c r="D69" s="164" t="s">
        <v>121</v>
      </c>
      <c r="E69" s="165"/>
      <c r="F69" s="165"/>
      <c r="G69" s="165"/>
      <c r="H69" s="165"/>
      <c r="I69" s="166"/>
      <c r="J69" s="167">
        <f>J210</f>
        <v>0</v>
      </c>
      <c r="K69" s="168"/>
    </row>
    <row r="70" spans="2:11" s="9" customFormat="1" ht="19.9" customHeight="1">
      <c r="B70" s="162"/>
      <c r="C70" s="163"/>
      <c r="D70" s="164" t="s">
        <v>122</v>
      </c>
      <c r="E70" s="165"/>
      <c r="F70" s="165"/>
      <c r="G70" s="165"/>
      <c r="H70" s="165"/>
      <c r="I70" s="166"/>
      <c r="J70" s="167">
        <f>J220</f>
        <v>0</v>
      </c>
      <c r="K70" s="168"/>
    </row>
    <row r="71" spans="2:11" s="9" customFormat="1" ht="19.9" customHeight="1">
      <c r="B71" s="162"/>
      <c r="C71" s="163"/>
      <c r="D71" s="164" t="s">
        <v>123</v>
      </c>
      <c r="E71" s="165"/>
      <c r="F71" s="165"/>
      <c r="G71" s="165"/>
      <c r="H71" s="165"/>
      <c r="I71" s="166"/>
      <c r="J71" s="167">
        <f>J239</f>
        <v>0</v>
      </c>
      <c r="K71" s="168"/>
    </row>
    <row r="72" spans="2:11" s="9" customFormat="1" ht="19.9" customHeight="1">
      <c r="B72" s="162"/>
      <c r="C72" s="163"/>
      <c r="D72" s="164" t="s">
        <v>124</v>
      </c>
      <c r="E72" s="165"/>
      <c r="F72" s="165"/>
      <c r="G72" s="165"/>
      <c r="H72" s="165"/>
      <c r="I72" s="166"/>
      <c r="J72" s="167">
        <f>J263</f>
        <v>0</v>
      </c>
      <c r="K72" s="168"/>
    </row>
    <row r="73" spans="2:11" s="9" customFormat="1" ht="19.9" customHeight="1">
      <c r="B73" s="162"/>
      <c r="C73" s="163"/>
      <c r="D73" s="164" t="s">
        <v>125</v>
      </c>
      <c r="E73" s="165"/>
      <c r="F73" s="165"/>
      <c r="G73" s="165"/>
      <c r="H73" s="165"/>
      <c r="I73" s="166"/>
      <c r="J73" s="167">
        <f>J299</f>
        <v>0</v>
      </c>
      <c r="K73" s="168"/>
    </row>
    <row r="74" spans="2:11" s="9" customFormat="1" ht="19.9" customHeight="1">
      <c r="B74" s="162"/>
      <c r="C74" s="163"/>
      <c r="D74" s="164" t="s">
        <v>126</v>
      </c>
      <c r="E74" s="165"/>
      <c r="F74" s="165"/>
      <c r="G74" s="165"/>
      <c r="H74" s="165"/>
      <c r="I74" s="166"/>
      <c r="J74" s="167">
        <f>J327</f>
        <v>0</v>
      </c>
      <c r="K74" s="168"/>
    </row>
    <row r="75" spans="2:11" s="9" customFormat="1" ht="19.9" customHeight="1">
      <c r="B75" s="162"/>
      <c r="C75" s="163"/>
      <c r="D75" s="164" t="s">
        <v>127</v>
      </c>
      <c r="E75" s="165"/>
      <c r="F75" s="165"/>
      <c r="G75" s="165"/>
      <c r="H75" s="165"/>
      <c r="I75" s="166"/>
      <c r="J75" s="167">
        <f>J384</f>
        <v>0</v>
      </c>
      <c r="K75" s="168"/>
    </row>
    <row r="76" spans="2:11" s="1" customFormat="1" ht="21.75" customHeight="1">
      <c r="B76" s="42"/>
      <c r="C76" s="43"/>
      <c r="D76" s="43"/>
      <c r="E76" s="43"/>
      <c r="F76" s="43"/>
      <c r="G76" s="43"/>
      <c r="H76" s="43"/>
      <c r="I76" s="124"/>
      <c r="J76" s="43"/>
      <c r="K76" s="46"/>
    </row>
    <row r="77" spans="2:11" s="1" customFormat="1" ht="6.95" customHeight="1">
      <c r="B77" s="57"/>
      <c r="C77" s="58"/>
      <c r="D77" s="58"/>
      <c r="E77" s="58"/>
      <c r="F77" s="58"/>
      <c r="G77" s="58"/>
      <c r="H77" s="58"/>
      <c r="I77" s="145"/>
      <c r="J77" s="58"/>
      <c r="K77" s="59"/>
    </row>
    <row r="81" spans="2:12" s="1" customFormat="1" ht="6.95" customHeight="1">
      <c r="B81" s="60"/>
      <c r="C81" s="61"/>
      <c r="D81" s="61"/>
      <c r="E81" s="61"/>
      <c r="F81" s="61"/>
      <c r="G81" s="61"/>
      <c r="H81" s="61"/>
      <c r="I81" s="148"/>
      <c r="J81" s="61"/>
      <c r="K81" s="61"/>
      <c r="L81" s="62"/>
    </row>
    <row r="82" spans="2:12" s="1" customFormat="1" ht="36.95" customHeight="1">
      <c r="B82" s="42"/>
      <c r="C82" s="63" t="s">
        <v>128</v>
      </c>
      <c r="D82" s="64"/>
      <c r="E82" s="64"/>
      <c r="F82" s="64"/>
      <c r="G82" s="64"/>
      <c r="H82" s="64"/>
      <c r="I82" s="169"/>
      <c r="J82" s="64"/>
      <c r="K82" s="64"/>
      <c r="L82" s="62"/>
    </row>
    <row r="83" spans="2:12" s="1" customFormat="1" ht="6.95" customHeight="1">
      <c r="B83" s="42"/>
      <c r="C83" s="64"/>
      <c r="D83" s="64"/>
      <c r="E83" s="64"/>
      <c r="F83" s="64"/>
      <c r="G83" s="64"/>
      <c r="H83" s="64"/>
      <c r="I83" s="169"/>
      <c r="J83" s="64"/>
      <c r="K83" s="64"/>
      <c r="L83" s="62"/>
    </row>
    <row r="84" spans="2:12" s="1" customFormat="1" ht="14.45" customHeight="1">
      <c r="B84" s="42"/>
      <c r="C84" s="66" t="s">
        <v>18</v>
      </c>
      <c r="D84" s="64"/>
      <c r="E84" s="64"/>
      <c r="F84" s="64"/>
      <c r="G84" s="64"/>
      <c r="H84" s="64"/>
      <c r="I84" s="169"/>
      <c r="J84" s="64"/>
      <c r="K84" s="64"/>
      <c r="L84" s="62"/>
    </row>
    <row r="85" spans="2:12" s="1" customFormat="1" ht="16.5" customHeight="1">
      <c r="B85" s="42"/>
      <c r="C85" s="64"/>
      <c r="D85" s="64"/>
      <c r="E85" s="399" t="str">
        <f>E7</f>
        <v>Stavební úpravy učebny - Rekonstrukce instalatérských dílen, vestavba bezbariérového WC - SŠSaŘ Stochov</v>
      </c>
      <c r="F85" s="400"/>
      <c r="G85" s="400"/>
      <c r="H85" s="400"/>
      <c r="I85" s="169"/>
      <c r="J85" s="64"/>
      <c r="K85" s="64"/>
      <c r="L85" s="62"/>
    </row>
    <row r="86" spans="2:12" ht="15">
      <c r="B86" s="29"/>
      <c r="C86" s="66" t="s">
        <v>103</v>
      </c>
      <c r="D86" s="170"/>
      <c r="E86" s="170"/>
      <c r="F86" s="170"/>
      <c r="G86" s="170"/>
      <c r="H86" s="170"/>
      <c r="J86" s="170"/>
      <c r="K86" s="170"/>
      <c r="L86" s="171"/>
    </row>
    <row r="87" spans="2:12" s="1" customFormat="1" ht="16.5" customHeight="1">
      <c r="B87" s="42"/>
      <c r="C87" s="64"/>
      <c r="D87" s="64"/>
      <c r="E87" s="399" t="s">
        <v>104</v>
      </c>
      <c r="F87" s="393"/>
      <c r="G87" s="393"/>
      <c r="H87" s="393"/>
      <c r="I87" s="169"/>
      <c r="J87" s="64"/>
      <c r="K87" s="64"/>
      <c r="L87" s="62"/>
    </row>
    <row r="88" spans="2:12" s="1" customFormat="1" ht="14.45" customHeight="1">
      <c r="B88" s="42"/>
      <c r="C88" s="66" t="s">
        <v>105</v>
      </c>
      <c r="D88" s="64"/>
      <c r="E88" s="64"/>
      <c r="F88" s="64"/>
      <c r="G88" s="64"/>
      <c r="H88" s="64"/>
      <c r="I88" s="169"/>
      <c r="J88" s="64"/>
      <c r="K88" s="64"/>
      <c r="L88" s="62"/>
    </row>
    <row r="89" spans="2:12" s="1" customFormat="1" ht="17.25" customHeight="1">
      <c r="B89" s="42"/>
      <c r="C89" s="64"/>
      <c r="D89" s="64"/>
      <c r="E89" s="362" t="str">
        <f>E11</f>
        <v xml:space="preserve">01.1 -  Učebna instalatérského řemesla v 1.NP pavilonu A </v>
      </c>
      <c r="F89" s="393"/>
      <c r="G89" s="393"/>
      <c r="H89" s="393"/>
      <c r="I89" s="169"/>
      <c r="J89" s="64"/>
      <c r="K89" s="64"/>
      <c r="L89" s="62"/>
    </row>
    <row r="90" spans="2:12" s="1" customFormat="1" ht="6.95" customHeight="1">
      <c r="B90" s="42"/>
      <c r="C90" s="64"/>
      <c r="D90" s="64"/>
      <c r="E90" s="64"/>
      <c r="F90" s="64"/>
      <c r="G90" s="64"/>
      <c r="H90" s="64"/>
      <c r="I90" s="169"/>
      <c r="J90" s="64"/>
      <c r="K90" s="64"/>
      <c r="L90" s="62"/>
    </row>
    <row r="91" spans="2:12" s="1" customFormat="1" ht="18" customHeight="1">
      <c r="B91" s="42"/>
      <c r="C91" s="66" t="s">
        <v>22</v>
      </c>
      <c r="D91" s="64"/>
      <c r="E91" s="64"/>
      <c r="F91" s="172" t="str">
        <f>F14</f>
        <v>parc. č. 528</v>
      </c>
      <c r="G91" s="64"/>
      <c r="H91" s="64"/>
      <c r="I91" s="173" t="s">
        <v>24</v>
      </c>
      <c r="J91" s="74" t="str">
        <f>IF(J14="","",J14)</f>
        <v>18.2.2018</v>
      </c>
      <c r="K91" s="64"/>
      <c r="L91" s="62"/>
    </row>
    <row r="92" spans="2:12" s="1" customFormat="1" ht="6.95" customHeight="1">
      <c r="B92" s="42"/>
      <c r="C92" s="64"/>
      <c r="D92" s="64"/>
      <c r="E92" s="64"/>
      <c r="F92" s="64"/>
      <c r="G92" s="64"/>
      <c r="H92" s="64"/>
      <c r="I92" s="169"/>
      <c r="J92" s="64"/>
      <c r="K92" s="64"/>
      <c r="L92" s="62"/>
    </row>
    <row r="93" spans="2:12" s="1" customFormat="1" ht="15">
      <c r="B93" s="42"/>
      <c r="C93" s="66" t="s">
        <v>26</v>
      </c>
      <c r="D93" s="64"/>
      <c r="E93" s="64"/>
      <c r="F93" s="172" t="str">
        <f>E17</f>
        <v>Středočeský kraj</v>
      </c>
      <c r="G93" s="64"/>
      <c r="H93" s="64"/>
      <c r="I93" s="173" t="s">
        <v>32</v>
      </c>
      <c r="J93" s="172" t="str">
        <f>E23</f>
        <v>STAVAŘI s.r.o.</v>
      </c>
      <c r="K93" s="64"/>
      <c r="L93" s="62"/>
    </row>
    <row r="94" spans="2:12" s="1" customFormat="1" ht="14.45" customHeight="1">
      <c r="B94" s="42"/>
      <c r="C94" s="66" t="s">
        <v>30</v>
      </c>
      <c r="D94" s="64"/>
      <c r="E94" s="64"/>
      <c r="F94" s="172" t="str">
        <f>IF(E20="","",E20)</f>
        <v/>
      </c>
      <c r="G94" s="64"/>
      <c r="H94" s="64"/>
      <c r="I94" s="169"/>
      <c r="J94" s="64"/>
      <c r="K94" s="64"/>
      <c r="L94" s="62"/>
    </row>
    <row r="95" spans="2:12" s="1" customFormat="1" ht="10.35" customHeight="1">
      <c r="B95" s="42"/>
      <c r="C95" s="64"/>
      <c r="D95" s="64"/>
      <c r="E95" s="64"/>
      <c r="F95" s="64"/>
      <c r="G95" s="64"/>
      <c r="H95" s="64"/>
      <c r="I95" s="169"/>
      <c r="J95" s="64"/>
      <c r="K95" s="64"/>
      <c r="L95" s="62"/>
    </row>
    <row r="96" spans="2:20" s="10" customFormat="1" ht="29.25" customHeight="1">
      <c r="B96" s="174"/>
      <c r="C96" s="175" t="s">
        <v>129</v>
      </c>
      <c r="D96" s="176" t="s">
        <v>55</v>
      </c>
      <c r="E96" s="176" t="s">
        <v>51</v>
      </c>
      <c r="F96" s="176" t="s">
        <v>130</v>
      </c>
      <c r="G96" s="176" t="s">
        <v>131</v>
      </c>
      <c r="H96" s="176" t="s">
        <v>132</v>
      </c>
      <c r="I96" s="177" t="s">
        <v>133</v>
      </c>
      <c r="J96" s="176" t="s">
        <v>110</v>
      </c>
      <c r="K96" s="178" t="s">
        <v>134</v>
      </c>
      <c r="L96" s="179"/>
      <c r="M96" s="82" t="s">
        <v>135</v>
      </c>
      <c r="N96" s="83" t="s">
        <v>40</v>
      </c>
      <c r="O96" s="83" t="s">
        <v>136</v>
      </c>
      <c r="P96" s="83" t="s">
        <v>137</v>
      </c>
      <c r="Q96" s="83" t="s">
        <v>138</v>
      </c>
      <c r="R96" s="83" t="s">
        <v>139</v>
      </c>
      <c r="S96" s="83" t="s">
        <v>140</v>
      </c>
      <c r="T96" s="84" t="s">
        <v>141</v>
      </c>
    </row>
    <row r="97" spans="2:63" s="1" customFormat="1" ht="29.25" customHeight="1">
      <c r="B97" s="42"/>
      <c r="C97" s="88" t="s">
        <v>111</v>
      </c>
      <c r="D97" s="64"/>
      <c r="E97" s="64"/>
      <c r="F97" s="64"/>
      <c r="G97" s="64"/>
      <c r="H97" s="64"/>
      <c r="I97" s="169"/>
      <c r="J97" s="180">
        <f>BK97</f>
        <v>0</v>
      </c>
      <c r="K97" s="64"/>
      <c r="L97" s="62"/>
      <c r="M97" s="85"/>
      <c r="N97" s="86"/>
      <c r="O97" s="86"/>
      <c r="P97" s="181">
        <f>P98+P157</f>
        <v>0</v>
      </c>
      <c r="Q97" s="86"/>
      <c r="R97" s="181">
        <f>R98+R157</f>
        <v>14.797368780000003</v>
      </c>
      <c r="S97" s="86"/>
      <c r="T97" s="182">
        <f>T98+T157</f>
        <v>16.355261610000003</v>
      </c>
      <c r="AT97" s="25" t="s">
        <v>69</v>
      </c>
      <c r="AU97" s="25" t="s">
        <v>112</v>
      </c>
      <c r="BK97" s="183">
        <f>BK98+BK157</f>
        <v>0</v>
      </c>
    </row>
    <row r="98" spans="2:63" s="11" customFormat="1" ht="37.35" customHeight="1">
      <c r="B98" s="184"/>
      <c r="C98" s="185"/>
      <c r="D98" s="186" t="s">
        <v>69</v>
      </c>
      <c r="E98" s="187" t="s">
        <v>142</v>
      </c>
      <c r="F98" s="187" t="s">
        <v>143</v>
      </c>
      <c r="G98" s="185"/>
      <c r="H98" s="185"/>
      <c r="I98" s="188"/>
      <c r="J98" s="189">
        <f>BK98</f>
        <v>0</v>
      </c>
      <c r="K98" s="185"/>
      <c r="L98" s="190"/>
      <c r="M98" s="191"/>
      <c r="N98" s="192"/>
      <c r="O98" s="192"/>
      <c r="P98" s="193">
        <f>P99+P135+P149+P155</f>
        <v>0</v>
      </c>
      <c r="Q98" s="192"/>
      <c r="R98" s="193">
        <f>R99+R135+R149+R155</f>
        <v>10.313721780000002</v>
      </c>
      <c r="S98" s="192"/>
      <c r="T98" s="194">
        <f>T99+T135+T149+T155</f>
        <v>15.587000000000002</v>
      </c>
      <c r="AR98" s="195" t="s">
        <v>77</v>
      </c>
      <c r="AT98" s="196" t="s">
        <v>69</v>
      </c>
      <c r="AU98" s="196" t="s">
        <v>70</v>
      </c>
      <c r="AY98" s="195" t="s">
        <v>144</v>
      </c>
      <c r="BK98" s="197">
        <f>BK99+BK135+BK149+BK155</f>
        <v>0</v>
      </c>
    </row>
    <row r="99" spans="2:63" s="11" customFormat="1" ht="19.9" customHeight="1">
      <c r="B99" s="184"/>
      <c r="C99" s="185"/>
      <c r="D99" s="186" t="s">
        <v>69</v>
      </c>
      <c r="E99" s="198" t="s">
        <v>145</v>
      </c>
      <c r="F99" s="198" t="s">
        <v>146</v>
      </c>
      <c r="G99" s="185"/>
      <c r="H99" s="185"/>
      <c r="I99" s="188"/>
      <c r="J99" s="199">
        <f>BK99</f>
        <v>0</v>
      </c>
      <c r="K99" s="185"/>
      <c r="L99" s="190"/>
      <c r="M99" s="191"/>
      <c r="N99" s="192"/>
      <c r="O99" s="192"/>
      <c r="P99" s="193">
        <f>SUM(P100:P134)</f>
        <v>0</v>
      </c>
      <c r="Q99" s="192"/>
      <c r="R99" s="193">
        <f>SUM(R100:R134)</f>
        <v>10.296065700000002</v>
      </c>
      <c r="S99" s="192"/>
      <c r="T99" s="194">
        <f>SUM(T100:T134)</f>
        <v>0</v>
      </c>
      <c r="AR99" s="195" t="s">
        <v>77</v>
      </c>
      <c r="AT99" s="196" t="s">
        <v>69</v>
      </c>
      <c r="AU99" s="196" t="s">
        <v>77</v>
      </c>
      <c r="AY99" s="195" t="s">
        <v>144</v>
      </c>
      <c r="BK99" s="197">
        <f>SUM(BK100:BK134)</f>
        <v>0</v>
      </c>
    </row>
    <row r="100" spans="2:65" s="1" customFormat="1" ht="16.5" customHeight="1">
      <c r="B100" s="42"/>
      <c r="C100" s="200" t="s">
        <v>77</v>
      </c>
      <c r="D100" s="200" t="s">
        <v>147</v>
      </c>
      <c r="E100" s="201" t="s">
        <v>148</v>
      </c>
      <c r="F100" s="202" t="s">
        <v>149</v>
      </c>
      <c r="G100" s="203" t="s">
        <v>150</v>
      </c>
      <c r="H100" s="204">
        <v>149.035</v>
      </c>
      <c r="I100" s="205"/>
      <c r="J100" s="206">
        <f>ROUND(I100*H100,2)</f>
        <v>0</v>
      </c>
      <c r="K100" s="202" t="s">
        <v>151</v>
      </c>
      <c r="L100" s="62"/>
      <c r="M100" s="207" t="s">
        <v>20</v>
      </c>
      <c r="N100" s="208" t="s">
        <v>41</v>
      </c>
      <c r="O100" s="43"/>
      <c r="P100" s="209">
        <f>O100*H100</f>
        <v>0</v>
      </c>
      <c r="Q100" s="209">
        <v>0.00026</v>
      </c>
      <c r="R100" s="209">
        <f>Q100*H100</f>
        <v>0.038749099999999995</v>
      </c>
      <c r="S100" s="209">
        <v>0</v>
      </c>
      <c r="T100" s="210">
        <f>S100*H100</f>
        <v>0</v>
      </c>
      <c r="AR100" s="25" t="s">
        <v>152</v>
      </c>
      <c r="AT100" s="25" t="s">
        <v>147</v>
      </c>
      <c r="AU100" s="25" t="s">
        <v>79</v>
      </c>
      <c r="AY100" s="25" t="s">
        <v>144</v>
      </c>
      <c r="BE100" s="211">
        <f>IF(N100="základní",J100,0)</f>
        <v>0</v>
      </c>
      <c r="BF100" s="211">
        <f>IF(N100="snížená",J100,0)</f>
        <v>0</v>
      </c>
      <c r="BG100" s="211">
        <f>IF(N100="zákl. přenesená",J100,0)</f>
        <v>0</v>
      </c>
      <c r="BH100" s="211">
        <f>IF(N100="sníž. přenesená",J100,0)</f>
        <v>0</v>
      </c>
      <c r="BI100" s="211">
        <f>IF(N100="nulová",J100,0)</f>
        <v>0</v>
      </c>
      <c r="BJ100" s="25" t="s">
        <v>77</v>
      </c>
      <c r="BK100" s="211">
        <f>ROUND(I100*H100,2)</f>
        <v>0</v>
      </c>
      <c r="BL100" s="25" t="s">
        <v>152</v>
      </c>
      <c r="BM100" s="25" t="s">
        <v>153</v>
      </c>
    </row>
    <row r="101" spans="2:51" s="12" customFormat="1" ht="27">
      <c r="B101" s="212"/>
      <c r="C101" s="213"/>
      <c r="D101" s="214" t="s">
        <v>154</v>
      </c>
      <c r="E101" s="215" t="s">
        <v>20</v>
      </c>
      <c r="F101" s="216" t="s">
        <v>155</v>
      </c>
      <c r="G101" s="213"/>
      <c r="H101" s="217">
        <v>67.752</v>
      </c>
      <c r="I101" s="218"/>
      <c r="J101" s="213"/>
      <c r="K101" s="213"/>
      <c r="L101" s="219"/>
      <c r="M101" s="220"/>
      <c r="N101" s="221"/>
      <c r="O101" s="221"/>
      <c r="P101" s="221"/>
      <c r="Q101" s="221"/>
      <c r="R101" s="221"/>
      <c r="S101" s="221"/>
      <c r="T101" s="222"/>
      <c r="AT101" s="223" t="s">
        <v>154</v>
      </c>
      <c r="AU101" s="223" t="s">
        <v>79</v>
      </c>
      <c r="AV101" s="12" t="s">
        <v>79</v>
      </c>
      <c r="AW101" s="12" t="s">
        <v>34</v>
      </c>
      <c r="AX101" s="12" t="s">
        <v>70</v>
      </c>
      <c r="AY101" s="223" t="s">
        <v>144</v>
      </c>
    </row>
    <row r="102" spans="2:51" s="12" customFormat="1" ht="27">
      <c r="B102" s="212"/>
      <c r="C102" s="213"/>
      <c r="D102" s="214" t="s">
        <v>154</v>
      </c>
      <c r="E102" s="215" t="s">
        <v>20</v>
      </c>
      <c r="F102" s="216" t="s">
        <v>156</v>
      </c>
      <c r="G102" s="213"/>
      <c r="H102" s="217">
        <v>81.283</v>
      </c>
      <c r="I102" s="218"/>
      <c r="J102" s="213"/>
      <c r="K102" s="213"/>
      <c r="L102" s="219"/>
      <c r="M102" s="220"/>
      <c r="N102" s="221"/>
      <c r="O102" s="221"/>
      <c r="P102" s="221"/>
      <c r="Q102" s="221"/>
      <c r="R102" s="221"/>
      <c r="S102" s="221"/>
      <c r="T102" s="222"/>
      <c r="AT102" s="223" t="s">
        <v>154</v>
      </c>
      <c r="AU102" s="223" t="s">
        <v>79</v>
      </c>
      <c r="AV102" s="12" t="s">
        <v>79</v>
      </c>
      <c r="AW102" s="12" t="s">
        <v>34</v>
      </c>
      <c r="AX102" s="12" t="s">
        <v>70</v>
      </c>
      <c r="AY102" s="223" t="s">
        <v>144</v>
      </c>
    </row>
    <row r="103" spans="2:51" s="13" customFormat="1" ht="13.5">
      <c r="B103" s="224"/>
      <c r="C103" s="225"/>
      <c r="D103" s="214" t="s">
        <v>154</v>
      </c>
      <c r="E103" s="226" t="s">
        <v>20</v>
      </c>
      <c r="F103" s="227" t="s">
        <v>157</v>
      </c>
      <c r="G103" s="225"/>
      <c r="H103" s="228">
        <v>149.035</v>
      </c>
      <c r="I103" s="229"/>
      <c r="J103" s="225"/>
      <c r="K103" s="225"/>
      <c r="L103" s="230"/>
      <c r="M103" s="231"/>
      <c r="N103" s="232"/>
      <c r="O103" s="232"/>
      <c r="P103" s="232"/>
      <c r="Q103" s="232"/>
      <c r="R103" s="232"/>
      <c r="S103" s="232"/>
      <c r="T103" s="233"/>
      <c r="AT103" s="234" t="s">
        <v>154</v>
      </c>
      <c r="AU103" s="234" t="s">
        <v>79</v>
      </c>
      <c r="AV103" s="13" t="s">
        <v>152</v>
      </c>
      <c r="AW103" s="13" t="s">
        <v>34</v>
      </c>
      <c r="AX103" s="13" t="s">
        <v>77</v>
      </c>
      <c r="AY103" s="234" t="s">
        <v>144</v>
      </c>
    </row>
    <row r="104" spans="2:65" s="1" customFormat="1" ht="16.5" customHeight="1">
      <c r="B104" s="42"/>
      <c r="C104" s="200" t="s">
        <v>79</v>
      </c>
      <c r="D104" s="200" t="s">
        <v>147</v>
      </c>
      <c r="E104" s="201" t="s">
        <v>158</v>
      </c>
      <c r="F104" s="202" t="s">
        <v>159</v>
      </c>
      <c r="G104" s="203" t="s">
        <v>150</v>
      </c>
      <c r="H104" s="204">
        <v>6.7</v>
      </c>
      <c r="I104" s="205"/>
      <c r="J104" s="206">
        <f>ROUND(I104*H104,2)</f>
        <v>0</v>
      </c>
      <c r="K104" s="202" t="s">
        <v>151</v>
      </c>
      <c r="L104" s="62"/>
      <c r="M104" s="207" t="s">
        <v>20</v>
      </c>
      <c r="N104" s="208" t="s">
        <v>41</v>
      </c>
      <c r="O104" s="43"/>
      <c r="P104" s="209">
        <f>O104*H104</f>
        <v>0</v>
      </c>
      <c r="Q104" s="209">
        <v>0.0924</v>
      </c>
      <c r="R104" s="209">
        <f>Q104*H104</f>
        <v>0.61908</v>
      </c>
      <c r="S104" s="209">
        <v>0</v>
      </c>
      <c r="T104" s="210">
        <f>S104*H104</f>
        <v>0</v>
      </c>
      <c r="AR104" s="25" t="s">
        <v>152</v>
      </c>
      <c r="AT104" s="25" t="s">
        <v>147</v>
      </c>
      <c r="AU104" s="25" t="s">
        <v>79</v>
      </c>
      <c r="AY104" s="25" t="s">
        <v>144</v>
      </c>
      <c r="BE104" s="211">
        <f>IF(N104="základní",J104,0)</f>
        <v>0</v>
      </c>
      <c r="BF104" s="211">
        <f>IF(N104="snížená",J104,0)</f>
        <v>0</v>
      </c>
      <c r="BG104" s="211">
        <f>IF(N104="zákl. přenesená",J104,0)</f>
        <v>0</v>
      </c>
      <c r="BH104" s="211">
        <f>IF(N104="sníž. přenesená",J104,0)</f>
        <v>0</v>
      </c>
      <c r="BI104" s="211">
        <f>IF(N104="nulová",J104,0)</f>
        <v>0</v>
      </c>
      <c r="BJ104" s="25" t="s">
        <v>77</v>
      </c>
      <c r="BK104" s="211">
        <f>ROUND(I104*H104,2)</f>
        <v>0</v>
      </c>
      <c r="BL104" s="25" t="s">
        <v>152</v>
      </c>
      <c r="BM104" s="25" t="s">
        <v>160</v>
      </c>
    </row>
    <row r="105" spans="2:51" s="14" customFormat="1" ht="13.5">
      <c r="B105" s="235"/>
      <c r="C105" s="236"/>
      <c r="D105" s="214" t="s">
        <v>154</v>
      </c>
      <c r="E105" s="237" t="s">
        <v>20</v>
      </c>
      <c r="F105" s="238" t="s">
        <v>161</v>
      </c>
      <c r="G105" s="236"/>
      <c r="H105" s="237" t="s">
        <v>20</v>
      </c>
      <c r="I105" s="239"/>
      <c r="J105" s="236"/>
      <c r="K105" s="236"/>
      <c r="L105" s="240"/>
      <c r="M105" s="241"/>
      <c r="N105" s="242"/>
      <c r="O105" s="242"/>
      <c r="P105" s="242"/>
      <c r="Q105" s="242"/>
      <c r="R105" s="242"/>
      <c r="S105" s="242"/>
      <c r="T105" s="243"/>
      <c r="AT105" s="244" t="s">
        <v>154</v>
      </c>
      <c r="AU105" s="244" t="s">
        <v>79</v>
      </c>
      <c r="AV105" s="14" t="s">
        <v>77</v>
      </c>
      <c r="AW105" s="14" t="s">
        <v>34</v>
      </c>
      <c r="AX105" s="14" t="s">
        <v>70</v>
      </c>
      <c r="AY105" s="244" t="s">
        <v>144</v>
      </c>
    </row>
    <row r="106" spans="2:51" s="12" customFormat="1" ht="13.5">
      <c r="B106" s="212"/>
      <c r="C106" s="213"/>
      <c r="D106" s="214" t="s">
        <v>154</v>
      </c>
      <c r="E106" s="215" t="s">
        <v>20</v>
      </c>
      <c r="F106" s="216" t="s">
        <v>162</v>
      </c>
      <c r="G106" s="213"/>
      <c r="H106" s="217">
        <v>5.75</v>
      </c>
      <c r="I106" s="218"/>
      <c r="J106" s="213"/>
      <c r="K106" s="213"/>
      <c r="L106" s="219"/>
      <c r="M106" s="220"/>
      <c r="N106" s="221"/>
      <c r="O106" s="221"/>
      <c r="P106" s="221"/>
      <c r="Q106" s="221"/>
      <c r="R106" s="221"/>
      <c r="S106" s="221"/>
      <c r="T106" s="222"/>
      <c r="AT106" s="223" t="s">
        <v>154</v>
      </c>
      <c r="AU106" s="223" t="s">
        <v>79</v>
      </c>
      <c r="AV106" s="12" t="s">
        <v>79</v>
      </c>
      <c r="AW106" s="12" t="s">
        <v>34</v>
      </c>
      <c r="AX106" s="12" t="s">
        <v>70</v>
      </c>
      <c r="AY106" s="223" t="s">
        <v>144</v>
      </c>
    </row>
    <row r="107" spans="2:51" s="12" customFormat="1" ht="13.5">
      <c r="B107" s="212"/>
      <c r="C107" s="213"/>
      <c r="D107" s="214" t="s">
        <v>154</v>
      </c>
      <c r="E107" s="215" t="s">
        <v>20</v>
      </c>
      <c r="F107" s="216" t="s">
        <v>163</v>
      </c>
      <c r="G107" s="213"/>
      <c r="H107" s="217">
        <v>0.95</v>
      </c>
      <c r="I107" s="218"/>
      <c r="J107" s="213"/>
      <c r="K107" s="213"/>
      <c r="L107" s="219"/>
      <c r="M107" s="220"/>
      <c r="N107" s="221"/>
      <c r="O107" s="221"/>
      <c r="P107" s="221"/>
      <c r="Q107" s="221"/>
      <c r="R107" s="221"/>
      <c r="S107" s="221"/>
      <c r="T107" s="222"/>
      <c r="AT107" s="223" t="s">
        <v>154</v>
      </c>
      <c r="AU107" s="223" t="s">
        <v>79</v>
      </c>
      <c r="AV107" s="12" t="s">
        <v>79</v>
      </c>
      <c r="AW107" s="12" t="s">
        <v>34</v>
      </c>
      <c r="AX107" s="12" t="s">
        <v>70</v>
      </c>
      <c r="AY107" s="223" t="s">
        <v>144</v>
      </c>
    </row>
    <row r="108" spans="2:51" s="15" customFormat="1" ht="13.5">
      <c r="B108" s="245"/>
      <c r="C108" s="246"/>
      <c r="D108" s="214" t="s">
        <v>154</v>
      </c>
      <c r="E108" s="247" t="s">
        <v>20</v>
      </c>
      <c r="F108" s="248" t="s">
        <v>164</v>
      </c>
      <c r="G108" s="246"/>
      <c r="H108" s="249">
        <v>6.7</v>
      </c>
      <c r="I108" s="250"/>
      <c r="J108" s="246"/>
      <c r="K108" s="246"/>
      <c r="L108" s="251"/>
      <c r="M108" s="252"/>
      <c r="N108" s="253"/>
      <c r="O108" s="253"/>
      <c r="P108" s="253"/>
      <c r="Q108" s="253"/>
      <c r="R108" s="253"/>
      <c r="S108" s="253"/>
      <c r="T108" s="254"/>
      <c r="AT108" s="255" t="s">
        <v>154</v>
      </c>
      <c r="AU108" s="255" t="s">
        <v>79</v>
      </c>
      <c r="AV108" s="15" t="s">
        <v>165</v>
      </c>
      <c r="AW108" s="15" t="s">
        <v>34</v>
      </c>
      <c r="AX108" s="15" t="s">
        <v>70</v>
      </c>
      <c r="AY108" s="255" t="s">
        <v>144</v>
      </c>
    </row>
    <row r="109" spans="2:51" s="13" customFormat="1" ht="13.5">
      <c r="B109" s="224"/>
      <c r="C109" s="225"/>
      <c r="D109" s="214" t="s">
        <v>154</v>
      </c>
      <c r="E109" s="226" t="s">
        <v>20</v>
      </c>
      <c r="F109" s="227" t="s">
        <v>157</v>
      </c>
      <c r="G109" s="225"/>
      <c r="H109" s="228">
        <v>6.7</v>
      </c>
      <c r="I109" s="229"/>
      <c r="J109" s="225"/>
      <c r="K109" s="225"/>
      <c r="L109" s="230"/>
      <c r="M109" s="231"/>
      <c r="N109" s="232"/>
      <c r="O109" s="232"/>
      <c r="P109" s="232"/>
      <c r="Q109" s="232"/>
      <c r="R109" s="232"/>
      <c r="S109" s="232"/>
      <c r="T109" s="233"/>
      <c r="AT109" s="234" t="s">
        <v>154</v>
      </c>
      <c r="AU109" s="234" t="s">
        <v>79</v>
      </c>
      <c r="AV109" s="13" t="s">
        <v>152</v>
      </c>
      <c r="AW109" s="13" t="s">
        <v>34</v>
      </c>
      <c r="AX109" s="13" t="s">
        <v>77</v>
      </c>
      <c r="AY109" s="234" t="s">
        <v>144</v>
      </c>
    </row>
    <row r="110" spans="2:65" s="1" customFormat="1" ht="16.5" customHeight="1">
      <c r="B110" s="42"/>
      <c r="C110" s="200" t="s">
        <v>165</v>
      </c>
      <c r="D110" s="200" t="s">
        <v>147</v>
      </c>
      <c r="E110" s="201" t="s">
        <v>166</v>
      </c>
      <c r="F110" s="202" t="s">
        <v>167</v>
      </c>
      <c r="G110" s="203" t="s">
        <v>150</v>
      </c>
      <c r="H110" s="204">
        <v>59.6</v>
      </c>
      <c r="I110" s="205"/>
      <c r="J110" s="206">
        <f>ROUND(I110*H110,2)</f>
        <v>0</v>
      </c>
      <c r="K110" s="202" t="s">
        <v>151</v>
      </c>
      <c r="L110" s="62"/>
      <c r="M110" s="207" t="s">
        <v>20</v>
      </c>
      <c r="N110" s="208" t="s">
        <v>41</v>
      </c>
      <c r="O110" s="43"/>
      <c r="P110" s="209">
        <f>O110*H110</f>
        <v>0</v>
      </c>
      <c r="Q110" s="209">
        <v>0.1617</v>
      </c>
      <c r="R110" s="209">
        <f>Q110*H110</f>
        <v>9.63732</v>
      </c>
      <c r="S110" s="209">
        <v>0</v>
      </c>
      <c r="T110" s="210">
        <f>S110*H110</f>
        <v>0</v>
      </c>
      <c r="AR110" s="25" t="s">
        <v>152</v>
      </c>
      <c r="AT110" s="25" t="s">
        <v>147</v>
      </c>
      <c r="AU110" s="25" t="s">
        <v>79</v>
      </c>
      <c r="AY110" s="25" t="s">
        <v>144</v>
      </c>
      <c r="BE110" s="211">
        <f>IF(N110="základní",J110,0)</f>
        <v>0</v>
      </c>
      <c r="BF110" s="211">
        <f>IF(N110="snížená",J110,0)</f>
        <v>0</v>
      </c>
      <c r="BG110" s="211">
        <f>IF(N110="zákl. přenesená",J110,0)</f>
        <v>0</v>
      </c>
      <c r="BH110" s="211">
        <f>IF(N110="sníž. přenesená",J110,0)</f>
        <v>0</v>
      </c>
      <c r="BI110" s="211">
        <f>IF(N110="nulová",J110,0)</f>
        <v>0</v>
      </c>
      <c r="BJ110" s="25" t="s">
        <v>77</v>
      </c>
      <c r="BK110" s="211">
        <f>ROUND(I110*H110,2)</f>
        <v>0</v>
      </c>
      <c r="BL110" s="25" t="s">
        <v>152</v>
      </c>
      <c r="BM110" s="25" t="s">
        <v>168</v>
      </c>
    </row>
    <row r="111" spans="2:51" s="14" customFormat="1" ht="13.5">
      <c r="B111" s="235"/>
      <c r="C111" s="236"/>
      <c r="D111" s="214" t="s">
        <v>154</v>
      </c>
      <c r="E111" s="237" t="s">
        <v>20</v>
      </c>
      <c r="F111" s="238" t="s">
        <v>169</v>
      </c>
      <c r="G111" s="236"/>
      <c r="H111" s="237" t="s">
        <v>20</v>
      </c>
      <c r="I111" s="239"/>
      <c r="J111" s="236"/>
      <c r="K111" s="236"/>
      <c r="L111" s="240"/>
      <c r="M111" s="241"/>
      <c r="N111" s="242"/>
      <c r="O111" s="242"/>
      <c r="P111" s="242"/>
      <c r="Q111" s="242"/>
      <c r="R111" s="242"/>
      <c r="S111" s="242"/>
      <c r="T111" s="243"/>
      <c r="AT111" s="244" t="s">
        <v>154</v>
      </c>
      <c r="AU111" s="244" t="s">
        <v>79</v>
      </c>
      <c r="AV111" s="14" t="s">
        <v>77</v>
      </c>
      <c r="AW111" s="14" t="s">
        <v>34</v>
      </c>
      <c r="AX111" s="14" t="s">
        <v>70</v>
      </c>
      <c r="AY111" s="244" t="s">
        <v>144</v>
      </c>
    </row>
    <row r="112" spans="2:51" s="12" customFormat="1" ht="13.5">
      <c r="B112" s="212"/>
      <c r="C112" s="213"/>
      <c r="D112" s="214" t="s">
        <v>154</v>
      </c>
      <c r="E112" s="215" t="s">
        <v>20</v>
      </c>
      <c r="F112" s="216" t="s">
        <v>170</v>
      </c>
      <c r="G112" s="213"/>
      <c r="H112" s="217">
        <v>21</v>
      </c>
      <c r="I112" s="218"/>
      <c r="J112" s="213"/>
      <c r="K112" s="213"/>
      <c r="L112" s="219"/>
      <c r="M112" s="220"/>
      <c r="N112" s="221"/>
      <c r="O112" s="221"/>
      <c r="P112" s="221"/>
      <c r="Q112" s="221"/>
      <c r="R112" s="221"/>
      <c r="S112" s="221"/>
      <c r="T112" s="222"/>
      <c r="AT112" s="223" t="s">
        <v>154</v>
      </c>
      <c r="AU112" s="223" t="s">
        <v>79</v>
      </c>
      <c r="AV112" s="12" t="s">
        <v>79</v>
      </c>
      <c r="AW112" s="12" t="s">
        <v>34</v>
      </c>
      <c r="AX112" s="12" t="s">
        <v>70</v>
      </c>
      <c r="AY112" s="223" t="s">
        <v>144</v>
      </c>
    </row>
    <row r="113" spans="2:51" s="12" customFormat="1" ht="13.5">
      <c r="B113" s="212"/>
      <c r="C113" s="213"/>
      <c r="D113" s="214" t="s">
        <v>154</v>
      </c>
      <c r="E113" s="215" t="s">
        <v>20</v>
      </c>
      <c r="F113" s="216" t="s">
        <v>171</v>
      </c>
      <c r="G113" s="213"/>
      <c r="H113" s="217">
        <v>38.6</v>
      </c>
      <c r="I113" s="218"/>
      <c r="J113" s="213"/>
      <c r="K113" s="213"/>
      <c r="L113" s="219"/>
      <c r="M113" s="220"/>
      <c r="N113" s="221"/>
      <c r="O113" s="221"/>
      <c r="P113" s="221"/>
      <c r="Q113" s="221"/>
      <c r="R113" s="221"/>
      <c r="S113" s="221"/>
      <c r="T113" s="222"/>
      <c r="AT113" s="223" t="s">
        <v>154</v>
      </c>
      <c r="AU113" s="223" t="s">
        <v>79</v>
      </c>
      <c r="AV113" s="12" t="s">
        <v>79</v>
      </c>
      <c r="AW113" s="12" t="s">
        <v>34</v>
      </c>
      <c r="AX113" s="12" t="s">
        <v>70</v>
      </c>
      <c r="AY113" s="223" t="s">
        <v>144</v>
      </c>
    </row>
    <row r="114" spans="2:51" s="15" customFormat="1" ht="13.5">
      <c r="B114" s="245"/>
      <c r="C114" s="246"/>
      <c r="D114" s="214" t="s">
        <v>154</v>
      </c>
      <c r="E114" s="247" t="s">
        <v>20</v>
      </c>
      <c r="F114" s="248" t="s">
        <v>164</v>
      </c>
      <c r="G114" s="246"/>
      <c r="H114" s="249">
        <v>59.6</v>
      </c>
      <c r="I114" s="250"/>
      <c r="J114" s="246"/>
      <c r="K114" s="246"/>
      <c r="L114" s="251"/>
      <c r="M114" s="252"/>
      <c r="N114" s="253"/>
      <c r="O114" s="253"/>
      <c r="P114" s="253"/>
      <c r="Q114" s="253"/>
      <c r="R114" s="253"/>
      <c r="S114" s="253"/>
      <c r="T114" s="254"/>
      <c r="AT114" s="255" t="s">
        <v>154</v>
      </c>
      <c r="AU114" s="255" t="s">
        <v>79</v>
      </c>
      <c r="AV114" s="15" t="s">
        <v>165</v>
      </c>
      <c r="AW114" s="15" t="s">
        <v>34</v>
      </c>
      <c r="AX114" s="15" t="s">
        <v>70</v>
      </c>
      <c r="AY114" s="255" t="s">
        <v>144</v>
      </c>
    </row>
    <row r="115" spans="2:51" s="13" customFormat="1" ht="13.5">
      <c r="B115" s="224"/>
      <c r="C115" s="225"/>
      <c r="D115" s="214" t="s">
        <v>154</v>
      </c>
      <c r="E115" s="226" t="s">
        <v>20</v>
      </c>
      <c r="F115" s="227" t="s">
        <v>157</v>
      </c>
      <c r="G115" s="225"/>
      <c r="H115" s="228">
        <v>59.6</v>
      </c>
      <c r="I115" s="229"/>
      <c r="J115" s="225"/>
      <c r="K115" s="225"/>
      <c r="L115" s="230"/>
      <c r="M115" s="231"/>
      <c r="N115" s="232"/>
      <c r="O115" s="232"/>
      <c r="P115" s="232"/>
      <c r="Q115" s="232"/>
      <c r="R115" s="232"/>
      <c r="S115" s="232"/>
      <c r="T115" s="233"/>
      <c r="AT115" s="234" t="s">
        <v>154</v>
      </c>
      <c r="AU115" s="234" t="s">
        <v>79</v>
      </c>
      <c r="AV115" s="13" t="s">
        <v>152</v>
      </c>
      <c r="AW115" s="13" t="s">
        <v>34</v>
      </c>
      <c r="AX115" s="13" t="s">
        <v>77</v>
      </c>
      <c r="AY115" s="234" t="s">
        <v>144</v>
      </c>
    </row>
    <row r="116" spans="2:65" s="1" customFormat="1" ht="16.5" customHeight="1">
      <c r="B116" s="42"/>
      <c r="C116" s="200" t="s">
        <v>152</v>
      </c>
      <c r="D116" s="200" t="s">
        <v>147</v>
      </c>
      <c r="E116" s="201" t="s">
        <v>172</v>
      </c>
      <c r="F116" s="202" t="s">
        <v>173</v>
      </c>
      <c r="G116" s="203" t="s">
        <v>150</v>
      </c>
      <c r="H116" s="204">
        <v>66.3</v>
      </c>
      <c r="I116" s="205"/>
      <c r="J116" s="206">
        <f>ROUND(I116*H116,2)</f>
        <v>0</v>
      </c>
      <c r="K116" s="202" t="s">
        <v>151</v>
      </c>
      <c r="L116" s="62"/>
      <c r="M116" s="207" t="s">
        <v>20</v>
      </c>
      <c r="N116" s="208" t="s">
        <v>41</v>
      </c>
      <c r="O116" s="43"/>
      <c r="P116" s="209">
        <f>O116*H116</f>
        <v>0</v>
      </c>
      <c r="Q116" s="209">
        <v>0</v>
      </c>
      <c r="R116" s="209">
        <f>Q116*H116</f>
        <v>0</v>
      </c>
      <c r="S116" s="209">
        <v>0</v>
      </c>
      <c r="T116" s="210">
        <f>S116*H116</f>
        <v>0</v>
      </c>
      <c r="AR116" s="25" t="s">
        <v>152</v>
      </c>
      <c r="AT116" s="25" t="s">
        <v>147</v>
      </c>
      <c r="AU116" s="25" t="s">
        <v>79</v>
      </c>
      <c r="AY116" s="25" t="s">
        <v>144</v>
      </c>
      <c r="BE116" s="211">
        <f>IF(N116="základní",J116,0)</f>
        <v>0</v>
      </c>
      <c r="BF116" s="211">
        <f>IF(N116="snížená",J116,0)</f>
        <v>0</v>
      </c>
      <c r="BG116" s="211">
        <f>IF(N116="zákl. přenesená",J116,0)</f>
        <v>0</v>
      </c>
      <c r="BH116" s="211">
        <f>IF(N116="sníž. přenesená",J116,0)</f>
        <v>0</v>
      </c>
      <c r="BI116" s="211">
        <f>IF(N116="nulová",J116,0)</f>
        <v>0</v>
      </c>
      <c r="BJ116" s="25" t="s">
        <v>77</v>
      </c>
      <c r="BK116" s="211">
        <f>ROUND(I116*H116,2)</f>
        <v>0</v>
      </c>
      <c r="BL116" s="25" t="s">
        <v>152</v>
      </c>
      <c r="BM116" s="25" t="s">
        <v>174</v>
      </c>
    </row>
    <row r="117" spans="2:51" s="14" customFormat="1" ht="13.5">
      <c r="B117" s="235"/>
      <c r="C117" s="236"/>
      <c r="D117" s="214" t="s">
        <v>154</v>
      </c>
      <c r="E117" s="237" t="s">
        <v>20</v>
      </c>
      <c r="F117" s="238" t="s">
        <v>169</v>
      </c>
      <c r="G117" s="236"/>
      <c r="H117" s="237" t="s">
        <v>20</v>
      </c>
      <c r="I117" s="239"/>
      <c r="J117" s="236"/>
      <c r="K117" s="236"/>
      <c r="L117" s="240"/>
      <c r="M117" s="241"/>
      <c r="N117" s="242"/>
      <c r="O117" s="242"/>
      <c r="P117" s="242"/>
      <c r="Q117" s="242"/>
      <c r="R117" s="242"/>
      <c r="S117" s="242"/>
      <c r="T117" s="243"/>
      <c r="AT117" s="244" t="s">
        <v>154</v>
      </c>
      <c r="AU117" s="244" t="s">
        <v>79</v>
      </c>
      <c r="AV117" s="14" t="s">
        <v>77</v>
      </c>
      <c r="AW117" s="14" t="s">
        <v>34</v>
      </c>
      <c r="AX117" s="14" t="s">
        <v>70</v>
      </c>
      <c r="AY117" s="244" t="s">
        <v>144</v>
      </c>
    </row>
    <row r="118" spans="2:51" s="12" customFormat="1" ht="13.5">
      <c r="B118" s="212"/>
      <c r="C118" s="213"/>
      <c r="D118" s="214" t="s">
        <v>154</v>
      </c>
      <c r="E118" s="215" t="s">
        <v>20</v>
      </c>
      <c r="F118" s="216" t="s">
        <v>170</v>
      </c>
      <c r="G118" s="213"/>
      <c r="H118" s="217">
        <v>21</v>
      </c>
      <c r="I118" s="218"/>
      <c r="J118" s="213"/>
      <c r="K118" s="213"/>
      <c r="L118" s="219"/>
      <c r="M118" s="220"/>
      <c r="N118" s="221"/>
      <c r="O118" s="221"/>
      <c r="P118" s="221"/>
      <c r="Q118" s="221"/>
      <c r="R118" s="221"/>
      <c r="S118" s="221"/>
      <c r="T118" s="222"/>
      <c r="AT118" s="223" t="s">
        <v>154</v>
      </c>
      <c r="AU118" s="223" t="s">
        <v>79</v>
      </c>
      <c r="AV118" s="12" t="s">
        <v>79</v>
      </c>
      <c r="AW118" s="12" t="s">
        <v>34</v>
      </c>
      <c r="AX118" s="12" t="s">
        <v>70</v>
      </c>
      <c r="AY118" s="223" t="s">
        <v>144</v>
      </c>
    </row>
    <row r="119" spans="2:51" s="12" customFormat="1" ht="13.5">
      <c r="B119" s="212"/>
      <c r="C119" s="213"/>
      <c r="D119" s="214" t="s">
        <v>154</v>
      </c>
      <c r="E119" s="215" t="s">
        <v>20</v>
      </c>
      <c r="F119" s="216" t="s">
        <v>171</v>
      </c>
      <c r="G119" s="213"/>
      <c r="H119" s="217">
        <v>38.6</v>
      </c>
      <c r="I119" s="218"/>
      <c r="J119" s="213"/>
      <c r="K119" s="213"/>
      <c r="L119" s="219"/>
      <c r="M119" s="220"/>
      <c r="N119" s="221"/>
      <c r="O119" s="221"/>
      <c r="P119" s="221"/>
      <c r="Q119" s="221"/>
      <c r="R119" s="221"/>
      <c r="S119" s="221"/>
      <c r="T119" s="222"/>
      <c r="AT119" s="223" t="s">
        <v>154</v>
      </c>
      <c r="AU119" s="223" t="s">
        <v>79</v>
      </c>
      <c r="AV119" s="12" t="s">
        <v>79</v>
      </c>
      <c r="AW119" s="12" t="s">
        <v>34</v>
      </c>
      <c r="AX119" s="12" t="s">
        <v>70</v>
      </c>
      <c r="AY119" s="223" t="s">
        <v>144</v>
      </c>
    </row>
    <row r="120" spans="2:51" s="15" customFormat="1" ht="13.5">
      <c r="B120" s="245"/>
      <c r="C120" s="246"/>
      <c r="D120" s="214" t="s">
        <v>154</v>
      </c>
      <c r="E120" s="247" t="s">
        <v>20</v>
      </c>
      <c r="F120" s="248" t="s">
        <v>164</v>
      </c>
      <c r="G120" s="246"/>
      <c r="H120" s="249">
        <v>59.6</v>
      </c>
      <c r="I120" s="250"/>
      <c r="J120" s="246"/>
      <c r="K120" s="246"/>
      <c r="L120" s="251"/>
      <c r="M120" s="252"/>
      <c r="N120" s="253"/>
      <c r="O120" s="253"/>
      <c r="P120" s="253"/>
      <c r="Q120" s="253"/>
      <c r="R120" s="253"/>
      <c r="S120" s="253"/>
      <c r="T120" s="254"/>
      <c r="AT120" s="255" t="s">
        <v>154</v>
      </c>
      <c r="AU120" s="255" t="s">
        <v>79</v>
      </c>
      <c r="AV120" s="15" t="s">
        <v>165</v>
      </c>
      <c r="AW120" s="15" t="s">
        <v>34</v>
      </c>
      <c r="AX120" s="15" t="s">
        <v>70</v>
      </c>
      <c r="AY120" s="255" t="s">
        <v>144</v>
      </c>
    </row>
    <row r="121" spans="2:51" s="14" customFormat="1" ht="13.5">
      <c r="B121" s="235"/>
      <c r="C121" s="236"/>
      <c r="D121" s="214" t="s">
        <v>154</v>
      </c>
      <c r="E121" s="237" t="s">
        <v>20</v>
      </c>
      <c r="F121" s="238" t="s">
        <v>161</v>
      </c>
      <c r="G121" s="236"/>
      <c r="H121" s="237" t="s">
        <v>20</v>
      </c>
      <c r="I121" s="239"/>
      <c r="J121" s="236"/>
      <c r="K121" s="236"/>
      <c r="L121" s="240"/>
      <c r="M121" s="241"/>
      <c r="N121" s="242"/>
      <c r="O121" s="242"/>
      <c r="P121" s="242"/>
      <c r="Q121" s="242"/>
      <c r="R121" s="242"/>
      <c r="S121" s="242"/>
      <c r="T121" s="243"/>
      <c r="AT121" s="244" t="s">
        <v>154</v>
      </c>
      <c r="AU121" s="244" t="s">
        <v>79</v>
      </c>
      <c r="AV121" s="14" t="s">
        <v>77</v>
      </c>
      <c r="AW121" s="14" t="s">
        <v>34</v>
      </c>
      <c r="AX121" s="14" t="s">
        <v>70</v>
      </c>
      <c r="AY121" s="244" t="s">
        <v>144</v>
      </c>
    </row>
    <row r="122" spans="2:51" s="12" customFormat="1" ht="13.5">
      <c r="B122" s="212"/>
      <c r="C122" s="213"/>
      <c r="D122" s="214" t="s">
        <v>154</v>
      </c>
      <c r="E122" s="215" t="s">
        <v>20</v>
      </c>
      <c r="F122" s="216" t="s">
        <v>162</v>
      </c>
      <c r="G122" s="213"/>
      <c r="H122" s="217">
        <v>5.75</v>
      </c>
      <c r="I122" s="218"/>
      <c r="J122" s="213"/>
      <c r="K122" s="213"/>
      <c r="L122" s="219"/>
      <c r="M122" s="220"/>
      <c r="N122" s="221"/>
      <c r="O122" s="221"/>
      <c r="P122" s="221"/>
      <c r="Q122" s="221"/>
      <c r="R122" s="221"/>
      <c r="S122" s="221"/>
      <c r="T122" s="222"/>
      <c r="AT122" s="223" t="s">
        <v>154</v>
      </c>
      <c r="AU122" s="223" t="s">
        <v>79</v>
      </c>
      <c r="AV122" s="12" t="s">
        <v>79</v>
      </c>
      <c r="AW122" s="12" t="s">
        <v>34</v>
      </c>
      <c r="AX122" s="12" t="s">
        <v>70</v>
      </c>
      <c r="AY122" s="223" t="s">
        <v>144</v>
      </c>
    </row>
    <row r="123" spans="2:51" s="12" customFormat="1" ht="13.5">
      <c r="B123" s="212"/>
      <c r="C123" s="213"/>
      <c r="D123" s="214" t="s">
        <v>154</v>
      </c>
      <c r="E123" s="215" t="s">
        <v>20</v>
      </c>
      <c r="F123" s="216" t="s">
        <v>163</v>
      </c>
      <c r="G123" s="213"/>
      <c r="H123" s="217">
        <v>0.95</v>
      </c>
      <c r="I123" s="218"/>
      <c r="J123" s="213"/>
      <c r="K123" s="213"/>
      <c r="L123" s="219"/>
      <c r="M123" s="220"/>
      <c r="N123" s="221"/>
      <c r="O123" s="221"/>
      <c r="P123" s="221"/>
      <c r="Q123" s="221"/>
      <c r="R123" s="221"/>
      <c r="S123" s="221"/>
      <c r="T123" s="222"/>
      <c r="AT123" s="223" t="s">
        <v>154</v>
      </c>
      <c r="AU123" s="223" t="s">
        <v>79</v>
      </c>
      <c r="AV123" s="12" t="s">
        <v>79</v>
      </c>
      <c r="AW123" s="12" t="s">
        <v>34</v>
      </c>
      <c r="AX123" s="12" t="s">
        <v>70</v>
      </c>
      <c r="AY123" s="223" t="s">
        <v>144</v>
      </c>
    </row>
    <row r="124" spans="2:51" s="15" customFormat="1" ht="13.5">
      <c r="B124" s="245"/>
      <c r="C124" s="246"/>
      <c r="D124" s="214" t="s">
        <v>154</v>
      </c>
      <c r="E124" s="247" t="s">
        <v>20</v>
      </c>
      <c r="F124" s="248" t="s">
        <v>164</v>
      </c>
      <c r="G124" s="246"/>
      <c r="H124" s="249">
        <v>6.7</v>
      </c>
      <c r="I124" s="250"/>
      <c r="J124" s="246"/>
      <c r="K124" s="246"/>
      <c r="L124" s="251"/>
      <c r="M124" s="252"/>
      <c r="N124" s="253"/>
      <c r="O124" s="253"/>
      <c r="P124" s="253"/>
      <c r="Q124" s="253"/>
      <c r="R124" s="253"/>
      <c r="S124" s="253"/>
      <c r="T124" s="254"/>
      <c r="AT124" s="255" t="s">
        <v>154</v>
      </c>
      <c r="AU124" s="255" t="s">
        <v>79</v>
      </c>
      <c r="AV124" s="15" t="s">
        <v>165</v>
      </c>
      <c r="AW124" s="15" t="s">
        <v>34</v>
      </c>
      <c r="AX124" s="15" t="s">
        <v>70</v>
      </c>
      <c r="AY124" s="255" t="s">
        <v>144</v>
      </c>
    </row>
    <row r="125" spans="2:51" s="13" customFormat="1" ht="13.5">
      <c r="B125" s="224"/>
      <c r="C125" s="225"/>
      <c r="D125" s="214" t="s">
        <v>154</v>
      </c>
      <c r="E125" s="226" t="s">
        <v>20</v>
      </c>
      <c r="F125" s="227" t="s">
        <v>157</v>
      </c>
      <c r="G125" s="225"/>
      <c r="H125" s="228">
        <v>66.3</v>
      </c>
      <c r="I125" s="229"/>
      <c r="J125" s="225"/>
      <c r="K125" s="225"/>
      <c r="L125" s="230"/>
      <c r="M125" s="231"/>
      <c r="N125" s="232"/>
      <c r="O125" s="232"/>
      <c r="P125" s="232"/>
      <c r="Q125" s="232"/>
      <c r="R125" s="232"/>
      <c r="S125" s="232"/>
      <c r="T125" s="233"/>
      <c r="AT125" s="234" t="s">
        <v>154</v>
      </c>
      <c r="AU125" s="234" t="s">
        <v>79</v>
      </c>
      <c r="AV125" s="13" t="s">
        <v>152</v>
      </c>
      <c r="AW125" s="13" t="s">
        <v>34</v>
      </c>
      <c r="AX125" s="13" t="s">
        <v>77</v>
      </c>
      <c r="AY125" s="234" t="s">
        <v>144</v>
      </c>
    </row>
    <row r="126" spans="2:65" s="1" customFormat="1" ht="25.5" customHeight="1">
      <c r="B126" s="42"/>
      <c r="C126" s="200" t="s">
        <v>175</v>
      </c>
      <c r="D126" s="200" t="s">
        <v>147</v>
      </c>
      <c r="E126" s="201" t="s">
        <v>176</v>
      </c>
      <c r="F126" s="202" t="s">
        <v>177</v>
      </c>
      <c r="G126" s="203" t="s">
        <v>178</v>
      </c>
      <c r="H126" s="204">
        <v>44.9</v>
      </c>
      <c r="I126" s="205"/>
      <c r="J126" s="206">
        <f>ROUND(I126*H126,2)</f>
        <v>0</v>
      </c>
      <c r="K126" s="202" t="s">
        <v>151</v>
      </c>
      <c r="L126" s="62"/>
      <c r="M126" s="207" t="s">
        <v>20</v>
      </c>
      <c r="N126" s="208" t="s">
        <v>41</v>
      </c>
      <c r="O126" s="43"/>
      <c r="P126" s="209">
        <f>O126*H126</f>
        <v>0</v>
      </c>
      <c r="Q126" s="209">
        <v>1E-05</v>
      </c>
      <c r="R126" s="209">
        <f>Q126*H126</f>
        <v>0.000449</v>
      </c>
      <c r="S126" s="209">
        <v>0</v>
      </c>
      <c r="T126" s="210">
        <f>S126*H126</f>
        <v>0</v>
      </c>
      <c r="AR126" s="25" t="s">
        <v>152</v>
      </c>
      <c r="AT126" s="25" t="s">
        <v>147</v>
      </c>
      <c r="AU126" s="25" t="s">
        <v>79</v>
      </c>
      <c r="AY126" s="25" t="s">
        <v>144</v>
      </c>
      <c r="BE126" s="211">
        <f>IF(N126="základní",J126,0)</f>
        <v>0</v>
      </c>
      <c r="BF126" s="211">
        <f>IF(N126="snížená",J126,0)</f>
        <v>0</v>
      </c>
      <c r="BG126" s="211">
        <f>IF(N126="zákl. přenesená",J126,0)</f>
        <v>0</v>
      </c>
      <c r="BH126" s="211">
        <f>IF(N126="sníž. přenesená",J126,0)</f>
        <v>0</v>
      </c>
      <c r="BI126" s="211">
        <f>IF(N126="nulová",J126,0)</f>
        <v>0</v>
      </c>
      <c r="BJ126" s="25" t="s">
        <v>77</v>
      </c>
      <c r="BK126" s="211">
        <f>ROUND(I126*H126,2)</f>
        <v>0</v>
      </c>
      <c r="BL126" s="25" t="s">
        <v>152</v>
      </c>
      <c r="BM126" s="25" t="s">
        <v>179</v>
      </c>
    </row>
    <row r="127" spans="2:51" s="12" customFormat="1" ht="13.5">
      <c r="B127" s="212"/>
      <c r="C127" s="213"/>
      <c r="D127" s="214" t="s">
        <v>154</v>
      </c>
      <c r="E127" s="215" t="s">
        <v>20</v>
      </c>
      <c r="F127" s="216" t="s">
        <v>180</v>
      </c>
      <c r="G127" s="213"/>
      <c r="H127" s="217">
        <v>44.9</v>
      </c>
      <c r="I127" s="218"/>
      <c r="J127" s="213"/>
      <c r="K127" s="213"/>
      <c r="L127" s="219"/>
      <c r="M127" s="220"/>
      <c r="N127" s="221"/>
      <c r="O127" s="221"/>
      <c r="P127" s="221"/>
      <c r="Q127" s="221"/>
      <c r="R127" s="221"/>
      <c r="S127" s="221"/>
      <c r="T127" s="222"/>
      <c r="AT127" s="223" t="s">
        <v>154</v>
      </c>
      <c r="AU127" s="223" t="s">
        <v>79</v>
      </c>
      <c r="AV127" s="12" t="s">
        <v>79</v>
      </c>
      <c r="AW127" s="12" t="s">
        <v>34</v>
      </c>
      <c r="AX127" s="12" t="s">
        <v>70</v>
      </c>
      <c r="AY127" s="223" t="s">
        <v>144</v>
      </c>
    </row>
    <row r="128" spans="2:51" s="13" customFormat="1" ht="13.5">
      <c r="B128" s="224"/>
      <c r="C128" s="225"/>
      <c r="D128" s="214" t="s">
        <v>154</v>
      </c>
      <c r="E128" s="226" t="s">
        <v>20</v>
      </c>
      <c r="F128" s="227" t="s">
        <v>157</v>
      </c>
      <c r="G128" s="225"/>
      <c r="H128" s="228">
        <v>44.9</v>
      </c>
      <c r="I128" s="229"/>
      <c r="J128" s="225"/>
      <c r="K128" s="225"/>
      <c r="L128" s="230"/>
      <c r="M128" s="231"/>
      <c r="N128" s="232"/>
      <c r="O128" s="232"/>
      <c r="P128" s="232"/>
      <c r="Q128" s="232"/>
      <c r="R128" s="232"/>
      <c r="S128" s="232"/>
      <c r="T128" s="233"/>
      <c r="AT128" s="234" t="s">
        <v>154</v>
      </c>
      <c r="AU128" s="234" t="s">
        <v>79</v>
      </c>
      <c r="AV128" s="13" t="s">
        <v>152</v>
      </c>
      <c r="AW128" s="13" t="s">
        <v>34</v>
      </c>
      <c r="AX128" s="13" t="s">
        <v>77</v>
      </c>
      <c r="AY128" s="234" t="s">
        <v>144</v>
      </c>
    </row>
    <row r="129" spans="2:65" s="1" customFormat="1" ht="25.5" customHeight="1">
      <c r="B129" s="42"/>
      <c r="C129" s="200" t="s">
        <v>145</v>
      </c>
      <c r="D129" s="200" t="s">
        <v>147</v>
      </c>
      <c r="E129" s="201" t="s">
        <v>181</v>
      </c>
      <c r="F129" s="202" t="s">
        <v>182</v>
      </c>
      <c r="G129" s="203" t="s">
        <v>178</v>
      </c>
      <c r="H129" s="204">
        <v>5.845</v>
      </c>
      <c r="I129" s="205"/>
      <c r="J129" s="206">
        <f>ROUND(I129*H129,2)</f>
        <v>0</v>
      </c>
      <c r="K129" s="202" t="s">
        <v>151</v>
      </c>
      <c r="L129" s="62"/>
      <c r="M129" s="207" t="s">
        <v>20</v>
      </c>
      <c r="N129" s="208" t="s">
        <v>41</v>
      </c>
      <c r="O129" s="43"/>
      <c r="P129" s="209">
        <f>O129*H129</f>
        <v>0</v>
      </c>
      <c r="Q129" s="209">
        <v>8E-05</v>
      </c>
      <c r="R129" s="209">
        <f>Q129*H129</f>
        <v>0.00046760000000000004</v>
      </c>
      <c r="S129" s="209">
        <v>0</v>
      </c>
      <c r="T129" s="210">
        <f>S129*H129</f>
        <v>0</v>
      </c>
      <c r="AR129" s="25" t="s">
        <v>152</v>
      </c>
      <c r="AT129" s="25" t="s">
        <v>147</v>
      </c>
      <c r="AU129" s="25" t="s">
        <v>79</v>
      </c>
      <c r="AY129" s="25" t="s">
        <v>144</v>
      </c>
      <c r="BE129" s="211">
        <f>IF(N129="základní",J129,0)</f>
        <v>0</v>
      </c>
      <c r="BF129" s="211">
        <f>IF(N129="snížená",J129,0)</f>
        <v>0</v>
      </c>
      <c r="BG129" s="211">
        <f>IF(N129="zákl. přenesená",J129,0)</f>
        <v>0</v>
      </c>
      <c r="BH129" s="211">
        <f>IF(N129="sníž. přenesená",J129,0)</f>
        <v>0</v>
      </c>
      <c r="BI129" s="211">
        <f>IF(N129="nulová",J129,0)</f>
        <v>0</v>
      </c>
      <c r="BJ129" s="25" t="s">
        <v>77</v>
      </c>
      <c r="BK129" s="211">
        <f>ROUND(I129*H129,2)</f>
        <v>0</v>
      </c>
      <c r="BL129" s="25" t="s">
        <v>152</v>
      </c>
      <c r="BM129" s="25" t="s">
        <v>183</v>
      </c>
    </row>
    <row r="130" spans="2:51" s="12" customFormat="1" ht="13.5">
      <c r="B130" s="212"/>
      <c r="C130" s="213"/>
      <c r="D130" s="214" t="s">
        <v>154</v>
      </c>
      <c r="E130" s="215" t="s">
        <v>20</v>
      </c>
      <c r="F130" s="216" t="s">
        <v>184</v>
      </c>
      <c r="G130" s="213"/>
      <c r="H130" s="217">
        <v>5.845</v>
      </c>
      <c r="I130" s="218"/>
      <c r="J130" s="213"/>
      <c r="K130" s="213"/>
      <c r="L130" s="219"/>
      <c r="M130" s="220"/>
      <c r="N130" s="221"/>
      <c r="O130" s="221"/>
      <c r="P130" s="221"/>
      <c r="Q130" s="221"/>
      <c r="R130" s="221"/>
      <c r="S130" s="221"/>
      <c r="T130" s="222"/>
      <c r="AT130" s="223" t="s">
        <v>154</v>
      </c>
      <c r="AU130" s="223" t="s">
        <v>79</v>
      </c>
      <c r="AV130" s="12" t="s">
        <v>79</v>
      </c>
      <c r="AW130" s="12" t="s">
        <v>34</v>
      </c>
      <c r="AX130" s="12" t="s">
        <v>70</v>
      </c>
      <c r="AY130" s="223" t="s">
        <v>144</v>
      </c>
    </row>
    <row r="131" spans="2:51" s="13" customFormat="1" ht="13.5">
      <c r="B131" s="224"/>
      <c r="C131" s="225"/>
      <c r="D131" s="214" t="s">
        <v>154</v>
      </c>
      <c r="E131" s="226" t="s">
        <v>20</v>
      </c>
      <c r="F131" s="227" t="s">
        <v>157</v>
      </c>
      <c r="G131" s="225"/>
      <c r="H131" s="228">
        <v>5.845</v>
      </c>
      <c r="I131" s="229"/>
      <c r="J131" s="225"/>
      <c r="K131" s="225"/>
      <c r="L131" s="230"/>
      <c r="M131" s="231"/>
      <c r="N131" s="232"/>
      <c r="O131" s="232"/>
      <c r="P131" s="232"/>
      <c r="Q131" s="232"/>
      <c r="R131" s="232"/>
      <c r="S131" s="232"/>
      <c r="T131" s="233"/>
      <c r="AT131" s="234" t="s">
        <v>154</v>
      </c>
      <c r="AU131" s="234" t="s">
        <v>79</v>
      </c>
      <c r="AV131" s="13" t="s">
        <v>152</v>
      </c>
      <c r="AW131" s="13" t="s">
        <v>34</v>
      </c>
      <c r="AX131" s="13" t="s">
        <v>77</v>
      </c>
      <c r="AY131" s="234" t="s">
        <v>144</v>
      </c>
    </row>
    <row r="132" spans="2:65" s="1" customFormat="1" ht="25.5" customHeight="1">
      <c r="B132" s="42"/>
      <c r="C132" s="200" t="s">
        <v>185</v>
      </c>
      <c r="D132" s="200" t="s">
        <v>147</v>
      </c>
      <c r="E132" s="201" t="s">
        <v>186</v>
      </c>
      <c r="F132" s="202" t="s">
        <v>187</v>
      </c>
      <c r="G132" s="203" t="s">
        <v>178</v>
      </c>
      <c r="H132" s="204">
        <v>5.845</v>
      </c>
      <c r="I132" s="205"/>
      <c r="J132" s="206">
        <f>ROUND(I132*H132,2)</f>
        <v>0</v>
      </c>
      <c r="K132" s="202" t="s">
        <v>151</v>
      </c>
      <c r="L132" s="62"/>
      <c r="M132" s="207" t="s">
        <v>20</v>
      </c>
      <c r="N132" s="208" t="s">
        <v>41</v>
      </c>
      <c r="O132" s="43"/>
      <c r="P132" s="209">
        <f>O132*H132</f>
        <v>0</v>
      </c>
      <c r="Q132" s="209">
        <v>0</v>
      </c>
      <c r="R132" s="209">
        <f>Q132*H132</f>
        <v>0</v>
      </c>
      <c r="S132" s="209">
        <v>0</v>
      </c>
      <c r="T132" s="210">
        <f>S132*H132</f>
        <v>0</v>
      </c>
      <c r="AR132" s="25" t="s">
        <v>152</v>
      </c>
      <c r="AT132" s="25" t="s">
        <v>147</v>
      </c>
      <c r="AU132" s="25" t="s">
        <v>79</v>
      </c>
      <c r="AY132" s="25" t="s">
        <v>144</v>
      </c>
      <c r="BE132" s="211">
        <f>IF(N132="základní",J132,0)</f>
        <v>0</v>
      </c>
      <c r="BF132" s="211">
        <f>IF(N132="snížená",J132,0)</f>
        <v>0</v>
      </c>
      <c r="BG132" s="211">
        <f>IF(N132="zákl. přenesená",J132,0)</f>
        <v>0</v>
      </c>
      <c r="BH132" s="211">
        <f>IF(N132="sníž. přenesená",J132,0)</f>
        <v>0</v>
      </c>
      <c r="BI132" s="211">
        <f>IF(N132="nulová",J132,0)</f>
        <v>0</v>
      </c>
      <c r="BJ132" s="25" t="s">
        <v>77</v>
      </c>
      <c r="BK132" s="211">
        <f>ROUND(I132*H132,2)</f>
        <v>0</v>
      </c>
      <c r="BL132" s="25" t="s">
        <v>152</v>
      </c>
      <c r="BM132" s="25" t="s">
        <v>188</v>
      </c>
    </row>
    <row r="133" spans="2:51" s="12" customFormat="1" ht="13.5">
      <c r="B133" s="212"/>
      <c r="C133" s="213"/>
      <c r="D133" s="214" t="s">
        <v>154</v>
      </c>
      <c r="E133" s="215" t="s">
        <v>20</v>
      </c>
      <c r="F133" s="216" t="s">
        <v>184</v>
      </c>
      <c r="G133" s="213"/>
      <c r="H133" s="217">
        <v>5.845</v>
      </c>
      <c r="I133" s="218"/>
      <c r="J133" s="213"/>
      <c r="K133" s="213"/>
      <c r="L133" s="219"/>
      <c r="M133" s="220"/>
      <c r="N133" s="221"/>
      <c r="O133" s="221"/>
      <c r="P133" s="221"/>
      <c r="Q133" s="221"/>
      <c r="R133" s="221"/>
      <c r="S133" s="221"/>
      <c r="T133" s="222"/>
      <c r="AT133" s="223" t="s">
        <v>154</v>
      </c>
      <c r="AU133" s="223" t="s">
        <v>79</v>
      </c>
      <c r="AV133" s="12" t="s">
        <v>79</v>
      </c>
      <c r="AW133" s="12" t="s">
        <v>34</v>
      </c>
      <c r="AX133" s="12" t="s">
        <v>70</v>
      </c>
      <c r="AY133" s="223" t="s">
        <v>144</v>
      </c>
    </row>
    <row r="134" spans="2:51" s="13" customFormat="1" ht="13.5">
      <c r="B134" s="224"/>
      <c r="C134" s="225"/>
      <c r="D134" s="214" t="s">
        <v>154</v>
      </c>
      <c r="E134" s="226" t="s">
        <v>20</v>
      </c>
      <c r="F134" s="227" t="s">
        <v>157</v>
      </c>
      <c r="G134" s="225"/>
      <c r="H134" s="228">
        <v>5.845</v>
      </c>
      <c r="I134" s="229"/>
      <c r="J134" s="225"/>
      <c r="K134" s="225"/>
      <c r="L134" s="230"/>
      <c r="M134" s="231"/>
      <c r="N134" s="232"/>
      <c r="O134" s="232"/>
      <c r="P134" s="232"/>
      <c r="Q134" s="232"/>
      <c r="R134" s="232"/>
      <c r="S134" s="232"/>
      <c r="T134" s="233"/>
      <c r="AT134" s="234" t="s">
        <v>154</v>
      </c>
      <c r="AU134" s="234" t="s">
        <v>79</v>
      </c>
      <c r="AV134" s="13" t="s">
        <v>152</v>
      </c>
      <c r="AW134" s="13" t="s">
        <v>34</v>
      </c>
      <c r="AX134" s="13" t="s">
        <v>77</v>
      </c>
      <c r="AY134" s="234" t="s">
        <v>144</v>
      </c>
    </row>
    <row r="135" spans="2:63" s="11" customFormat="1" ht="29.85" customHeight="1">
      <c r="B135" s="184"/>
      <c r="C135" s="185"/>
      <c r="D135" s="186" t="s">
        <v>69</v>
      </c>
      <c r="E135" s="198" t="s">
        <v>189</v>
      </c>
      <c r="F135" s="198" t="s">
        <v>190</v>
      </c>
      <c r="G135" s="185"/>
      <c r="H135" s="185"/>
      <c r="I135" s="188"/>
      <c r="J135" s="199">
        <f>BK135</f>
        <v>0</v>
      </c>
      <c r="K135" s="185"/>
      <c r="L135" s="190"/>
      <c r="M135" s="191"/>
      <c r="N135" s="192"/>
      <c r="O135" s="192"/>
      <c r="P135" s="193">
        <f>SUM(P136:P148)</f>
        <v>0</v>
      </c>
      <c r="Q135" s="192"/>
      <c r="R135" s="193">
        <f>SUM(R136:R148)</f>
        <v>0.01765608</v>
      </c>
      <c r="S135" s="192"/>
      <c r="T135" s="194">
        <f>SUM(T136:T148)</f>
        <v>15.587000000000002</v>
      </c>
      <c r="AR135" s="195" t="s">
        <v>77</v>
      </c>
      <c r="AT135" s="196" t="s">
        <v>69</v>
      </c>
      <c r="AU135" s="196" t="s">
        <v>77</v>
      </c>
      <c r="AY135" s="195" t="s">
        <v>144</v>
      </c>
      <c r="BK135" s="197">
        <f>SUM(BK136:BK148)</f>
        <v>0</v>
      </c>
    </row>
    <row r="136" spans="2:65" s="1" customFormat="1" ht="16.5" customHeight="1">
      <c r="B136" s="42"/>
      <c r="C136" s="200" t="s">
        <v>191</v>
      </c>
      <c r="D136" s="200" t="s">
        <v>147</v>
      </c>
      <c r="E136" s="201" t="s">
        <v>192</v>
      </c>
      <c r="F136" s="202" t="s">
        <v>193</v>
      </c>
      <c r="G136" s="203" t="s">
        <v>194</v>
      </c>
      <c r="H136" s="204">
        <v>50</v>
      </c>
      <c r="I136" s="205"/>
      <c r="J136" s="206">
        <f>ROUND(I136*H136,2)</f>
        <v>0</v>
      </c>
      <c r="K136" s="202" t="s">
        <v>20</v>
      </c>
      <c r="L136" s="62"/>
      <c r="M136" s="207" t="s">
        <v>20</v>
      </c>
      <c r="N136" s="208" t="s">
        <v>41</v>
      </c>
      <c r="O136" s="43"/>
      <c r="P136" s="209">
        <f>O136*H136</f>
        <v>0</v>
      </c>
      <c r="Q136" s="209">
        <v>0</v>
      </c>
      <c r="R136" s="209">
        <f>Q136*H136</f>
        <v>0</v>
      </c>
      <c r="S136" s="209">
        <v>0</v>
      </c>
      <c r="T136" s="210">
        <f>S136*H136</f>
        <v>0</v>
      </c>
      <c r="AR136" s="25" t="s">
        <v>152</v>
      </c>
      <c r="AT136" s="25" t="s">
        <v>147</v>
      </c>
      <c r="AU136" s="25" t="s">
        <v>79</v>
      </c>
      <c r="AY136" s="25" t="s">
        <v>144</v>
      </c>
      <c r="BE136" s="211">
        <f>IF(N136="základní",J136,0)</f>
        <v>0</v>
      </c>
      <c r="BF136" s="211">
        <f>IF(N136="snížená",J136,0)</f>
        <v>0</v>
      </c>
      <c r="BG136" s="211">
        <f>IF(N136="zákl. přenesená",J136,0)</f>
        <v>0</v>
      </c>
      <c r="BH136" s="211">
        <f>IF(N136="sníž. přenesená",J136,0)</f>
        <v>0</v>
      </c>
      <c r="BI136" s="211">
        <f>IF(N136="nulová",J136,0)</f>
        <v>0</v>
      </c>
      <c r="BJ136" s="25" t="s">
        <v>77</v>
      </c>
      <c r="BK136" s="211">
        <f>ROUND(I136*H136,2)</f>
        <v>0</v>
      </c>
      <c r="BL136" s="25" t="s">
        <v>152</v>
      </c>
      <c r="BM136" s="25" t="s">
        <v>195</v>
      </c>
    </row>
    <row r="137" spans="2:65" s="1" customFormat="1" ht="16.5" customHeight="1">
      <c r="B137" s="42"/>
      <c r="C137" s="200" t="s">
        <v>189</v>
      </c>
      <c r="D137" s="200" t="s">
        <v>147</v>
      </c>
      <c r="E137" s="201" t="s">
        <v>196</v>
      </c>
      <c r="F137" s="202" t="s">
        <v>197</v>
      </c>
      <c r="G137" s="203" t="s">
        <v>194</v>
      </c>
      <c r="H137" s="204">
        <v>10</v>
      </c>
      <c r="I137" s="205"/>
      <c r="J137" s="206">
        <f>ROUND(I137*H137,2)</f>
        <v>0</v>
      </c>
      <c r="K137" s="202" t="s">
        <v>20</v>
      </c>
      <c r="L137" s="62"/>
      <c r="M137" s="207" t="s">
        <v>20</v>
      </c>
      <c r="N137" s="208" t="s">
        <v>41</v>
      </c>
      <c r="O137" s="43"/>
      <c r="P137" s="209">
        <f>O137*H137</f>
        <v>0</v>
      </c>
      <c r="Q137" s="209">
        <v>0</v>
      </c>
      <c r="R137" s="209">
        <f>Q137*H137</f>
        <v>0</v>
      </c>
      <c r="S137" s="209">
        <v>0</v>
      </c>
      <c r="T137" s="210">
        <f>S137*H137</f>
        <v>0</v>
      </c>
      <c r="AR137" s="25" t="s">
        <v>152</v>
      </c>
      <c r="AT137" s="25" t="s">
        <v>147</v>
      </c>
      <c r="AU137" s="25" t="s">
        <v>79</v>
      </c>
      <c r="AY137" s="25" t="s">
        <v>144</v>
      </c>
      <c r="BE137" s="211">
        <f>IF(N137="základní",J137,0)</f>
        <v>0</v>
      </c>
      <c r="BF137" s="211">
        <f>IF(N137="snížená",J137,0)</f>
        <v>0</v>
      </c>
      <c r="BG137" s="211">
        <f>IF(N137="zákl. přenesená",J137,0)</f>
        <v>0</v>
      </c>
      <c r="BH137" s="211">
        <f>IF(N137="sníž. přenesená",J137,0)</f>
        <v>0</v>
      </c>
      <c r="BI137" s="211">
        <f>IF(N137="nulová",J137,0)</f>
        <v>0</v>
      </c>
      <c r="BJ137" s="25" t="s">
        <v>77</v>
      </c>
      <c r="BK137" s="211">
        <f>ROUND(I137*H137,2)</f>
        <v>0</v>
      </c>
      <c r="BL137" s="25" t="s">
        <v>152</v>
      </c>
      <c r="BM137" s="25" t="s">
        <v>198</v>
      </c>
    </row>
    <row r="138" spans="2:65" s="1" customFormat="1" ht="25.5" customHeight="1">
      <c r="B138" s="42"/>
      <c r="C138" s="200" t="s">
        <v>199</v>
      </c>
      <c r="D138" s="200" t="s">
        <v>147</v>
      </c>
      <c r="E138" s="201" t="s">
        <v>200</v>
      </c>
      <c r="F138" s="202" t="s">
        <v>201</v>
      </c>
      <c r="G138" s="203" t="s">
        <v>150</v>
      </c>
      <c r="H138" s="204">
        <v>70.608</v>
      </c>
      <c r="I138" s="205"/>
      <c r="J138" s="206">
        <f>ROUND(I138*H138,2)</f>
        <v>0</v>
      </c>
      <c r="K138" s="202" t="s">
        <v>151</v>
      </c>
      <c r="L138" s="62"/>
      <c r="M138" s="207" t="s">
        <v>20</v>
      </c>
      <c r="N138" s="208" t="s">
        <v>41</v>
      </c>
      <c r="O138" s="43"/>
      <c r="P138" s="209">
        <f>O138*H138</f>
        <v>0</v>
      </c>
      <c r="Q138" s="209">
        <v>0.00021</v>
      </c>
      <c r="R138" s="209">
        <f>Q138*H138</f>
        <v>0.014827680000000001</v>
      </c>
      <c r="S138" s="209">
        <v>0</v>
      </c>
      <c r="T138" s="210">
        <f>S138*H138</f>
        <v>0</v>
      </c>
      <c r="AR138" s="25" t="s">
        <v>152</v>
      </c>
      <c r="AT138" s="25" t="s">
        <v>147</v>
      </c>
      <c r="AU138" s="25" t="s">
        <v>79</v>
      </c>
      <c r="AY138" s="25" t="s">
        <v>144</v>
      </c>
      <c r="BE138" s="211">
        <f>IF(N138="základní",J138,0)</f>
        <v>0</v>
      </c>
      <c r="BF138" s="211">
        <f>IF(N138="snížená",J138,0)</f>
        <v>0</v>
      </c>
      <c r="BG138" s="211">
        <f>IF(N138="zákl. přenesená",J138,0)</f>
        <v>0</v>
      </c>
      <c r="BH138" s="211">
        <f>IF(N138="sníž. přenesená",J138,0)</f>
        <v>0</v>
      </c>
      <c r="BI138" s="211">
        <f>IF(N138="nulová",J138,0)</f>
        <v>0</v>
      </c>
      <c r="BJ138" s="25" t="s">
        <v>77</v>
      </c>
      <c r="BK138" s="211">
        <f>ROUND(I138*H138,2)</f>
        <v>0</v>
      </c>
      <c r="BL138" s="25" t="s">
        <v>152</v>
      </c>
      <c r="BM138" s="25" t="s">
        <v>202</v>
      </c>
    </row>
    <row r="139" spans="2:51" s="12" customFormat="1" ht="13.5">
      <c r="B139" s="212"/>
      <c r="C139" s="213"/>
      <c r="D139" s="214" t="s">
        <v>154</v>
      </c>
      <c r="E139" s="215" t="s">
        <v>20</v>
      </c>
      <c r="F139" s="216" t="s">
        <v>203</v>
      </c>
      <c r="G139" s="213"/>
      <c r="H139" s="217">
        <v>26.624</v>
      </c>
      <c r="I139" s="218"/>
      <c r="J139" s="213"/>
      <c r="K139" s="213"/>
      <c r="L139" s="219"/>
      <c r="M139" s="220"/>
      <c r="N139" s="221"/>
      <c r="O139" s="221"/>
      <c r="P139" s="221"/>
      <c r="Q139" s="221"/>
      <c r="R139" s="221"/>
      <c r="S139" s="221"/>
      <c r="T139" s="222"/>
      <c r="AT139" s="223" t="s">
        <v>154</v>
      </c>
      <c r="AU139" s="223" t="s">
        <v>79</v>
      </c>
      <c r="AV139" s="12" t="s">
        <v>79</v>
      </c>
      <c r="AW139" s="12" t="s">
        <v>34</v>
      </c>
      <c r="AX139" s="12" t="s">
        <v>70</v>
      </c>
      <c r="AY139" s="223" t="s">
        <v>144</v>
      </c>
    </row>
    <row r="140" spans="2:51" s="12" customFormat="1" ht="13.5">
      <c r="B140" s="212"/>
      <c r="C140" s="213"/>
      <c r="D140" s="214" t="s">
        <v>154</v>
      </c>
      <c r="E140" s="215" t="s">
        <v>20</v>
      </c>
      <c r="F140" s="216" t="s">
        <v>204</v>
      </c>
      <c r="G140" s="213"/>
      <c r="H140" s="217">
        <v>43.984</v>
      </c>
      <c r="I140" s="218"/>
      <c r="J140" s="213"/>
      <c r="K140" s="213"/>
      <c r="L140" s="219"/>
      <c r="M140" s="220"/>
      <c r="N140" s="221"/>
      <c r="O140" s="221"/>
      <c r="P140" s="221"/>
      <c r="Q140" s="221"/>
      <c r="R140" s="221"/>
      <c r="S140" s="221"/>
      <c r="T140" s="222"/>
      <c r="AT140" s="223" t="s">
        <v>154</v>
      </c>
      <c r="AU140" s="223" t="s">
        <v>79</v>
      </c>
      <c r="AV140" s="12" t="s">
        <v>79</v>
      </c>
      <c r="AW140" s="12" t="s">
        <v>34</v>
      </c>
      <c r="AX140" s="12" t="s">
        <v>70</v>
      </c>
      <c r="AY140" s="223" t="s">
        <v>144</v>
      </c>
    </row>
    <row r="141" spans="2:51" s="13" customFormat="1" ht="13.5">
      <c r="B141" s="224"/>
      <c r="C141" s="225"/>
      <c r="D141" s="214" t="s">
        <v>154</v>
      </c>
      <c r="E141" s="226" t="s">
        <v>20</v>
      </c>
      <c r="F141" s="227" t="s">
        <v>157</v>
      </c>
      <c r="G141" s="225"/>
      <c r="H141" s="228">
        <v>70.608</v>
      </c>
      <c r="I141" s="229"/>
      <c r="J141" s="225"/>
      <c r="K141" s="225"/>
      <c r="L141" s="230"/>
      <c r="M141" s="231"/>
      <c r="N141" s="232"/>
      <c r="O141" s="232"/>
      <c r="P141" s="232"/>
      <c r="Q141" s="232"/>
      <c r="R141" s="232"/>
      <c r="S141" s="232"/>
      <c r="T141" s="233"/>
      <c r="AT141" s="234" t="s">
        <v>154</v>
      </c>
      <c r="AU141" s="234" t="s">
        <v>79</v>
      </c>
      <c r="AV141" s="13" t="s">
        <v>152</v>
      </c>
      <c r="AW141" s="13" t="s">
        <v>34</v>
      </c>
      <c r="AX141" s="13" t="s">
        <v>77</v>
      </c>
      <c r="AY141" s="234" t="s">
        <v>144</v>
      </c>
    </row>
    <row r="142" spans="2:65" s="1" customFormat="1" ht="25.5" customHeight="1">
      <c r="B142" s="42"/>
      <c r="C142" s="200" t="s">
        <v>205</v>
      </c>
      <c r="D142" s="200" t="s">
        <v>147</v>
      </c>
      <c r="E142" s="201" t="s">
        <v>206</v>
      </c>
      <c r="F142" s="202" t="s">
        <v>207</v>
      </c>
      <c r="G142" s="203" t="s">
        <v>150</v>
      </c>
      <c r="H142" s="204">
        <v>70.71</v>
      </c>
      <c r="I142" s="205"/>
      <c r="J142" s="206">
        <f>ROUND(I142*H142,2)</f>
        <v>0</v>
      </c>
      <c r="K142" s="202" t="s">
        <v>151</v>
      </c>
      <c r="L142" s="62"/>
      <c r="M142" s="207" t="s">
        <v>20</v>
      </c>
      <c r="N142" s="208" t="s">
        <v>41</v>
      </c>
      <c r="O142" s="43"/>
      <c r="P142" s="209">
        <f>O142*H142</f>
        <v>0</v>
      </c>
      <c r="Q142" s="209">
        <v>4E-05</v>
      </c>
      <c r="R142" s="209">
        <f>Q142*H142</f>
        <v>0.0028284</v>
      </c>
      <c r="S142" s="209">
        <v>0</v>
      </c>
      <c r="T142" s="210">
        <f>S142*H142</f>
        <v>0</v>
      </c>
      <c r="AR142" s="25" t="s">
        <v>152</v>
      </c>
      <c r="AT142" s="25" t="s">
        <v>147</v>
      </c>
      <c r="AU142" s="25" t="s">
        <v>79</v>
      </c>
      <c r="AY142" s="25" t="s">
        <v>144</v>
      </c>
      <c r="BE142" s="211">
        <f>IF(N142="základní",J142,0)</f>
        <v>0</v>
      </c>
      <c r="BF142" s="211">
        <f>IF(N142="snížená",J142,0)</f>
        <v>0</v>
      </c>
      <c r="BG142" s="211">
        <f>IF(N142="zákl. přenesená",J142,0)</f>
        <v>0</v>
      </c>
      <c r="BH142" s="211">
        <f>IF(N142="sníž. přenesená",J142,0)</f>
        <v>0</v>
      </c>
      <c r="BI142" s="211">
        <f>IF(N142="nulová",J142,0)</f>
        <v>0</v>
      </c>
      <c r="BJ142" s="25" t="s">
        <v>77</v>
      </c>
      <c r="BK142" s="211">
        <f>ROUND(I142*H142,2)</f>
        <v>0</v>
      </c>
      <c r="BL142" s="25" t="s">
        <v>152</v>
      </c>
      <c r="BM142" s="25" t="s">
        <v>208</v>
      </c>
    </row>
    <row r="143" spans="2:51" s="12" customFormat="1" ht="13.5">
      <c r="B143" s="212"/>
      <c r="C143" s="213"/>
      <c r="D143" s="214" t="s">
        <v>154</v>
      </c>
      <c r="E143" s="215" t="s">
        <v>20</v>
      </c>
      <c r="F143" s="216" t="s">
        <v>209</v>
      </c>
      <c r="G143" s="213"/>
      <c r="H143" s="217">
        <v>26.62</v>
      </c>
      <c r="I143" s="218"/>
      <c r="J143" s="213"/>
      <c r="K143" s="213"/>
      <c r="L143" s="219"/>
      <c r="M143" s="220"/>
      <c r="N143" s="221"/>
      <c r="O143" s="221"/>
      <c r="P143" s="221"/>
      <c r="Q143" s="221"/>
      <c r="R143" s="221"/>
      <c r="S143" s="221"/>
      <c r="T143" s="222"/>
      <c r="AT143" s="223" t="s">
        <v>154</v>
      </c>
      <c r="AU143" s="223" t="s">
        <v>79</v>
      </c>
      <c r="AV143" s="12" t="s">
        <v>79</v>
      </c>
      <c r="AW143" s="12" t="s">
        <v>34</v>
      </c>
      <c r="AX143" s="12" t="s">
        <v>70</v>
      </c>
      <c r="AY143" s="223" t="s">
        <v>144</v>
      </c>
    </row>
    <row r="144" spans="2:51" s="12" customFormat="1" ht="13.5">
      <c r="B144" s="212"/>
      <c r="C144" s="213"/>
      <c r="D144" s="214" t="s">
        <v>154</v>
      </c>
      <c r="E144" s="215" t="s">
        <v>20</v>
      </c>
      <c r="F144" s="216" t="s">
        <v>210</v>
      </c>
      <c r="G144" s="213"/>
      <c r="H144" s="217">
        <v>44.09</v>
      </c>
      <c r="I144" s="218"/>
      <c r="J144" s="213"/>
      <c r="K144" s="213"/>
      <c r="L144" s="219"/>
      <c r="M144" s="220"/>
      <c r="N144" s="221"/>
      <c r="O144" s="221"/>
      <c r="P144" s="221"/>
      <c r="Q144" s="221"/>
      <c r="R144" s="221"/>
      <c r="S144" s="221"/>
      <c r="T144" s="222"/>
      <c r="AT144" s="223" t="s">
        <v>154</v>
      </c>
      <c r="AU144" s="223" t="s">
        <v>79</v>
      </c>
      <c r="AV144" s="12" t="s">
        <v>79</v>
      </c>
      <c r="AW144" s="12" t="s">
        <v>34</v>
      </c>
      <c r="AX144" s="12" t="s">
        <v>70</v>
      </c>
      <c r="AY144" s="223" t="s">
        <v>144</v>
      </c>
    </row>
    <row r="145" spans="2:51" s="13" customFormat="1" ht="13.5">
      <c r="B145" s="224"/>
      <c r="C145" s="225"/>
      <c r="D145" s="214" t="s">
        <v>154</v>
      </c>
      <c r="E145" s="226" t="s">
        <v>20</v>
      </c>
      <c r="F145" s="227" t="s">
        <v>157</v>
      </c>
      <c r="G145" s="225"/>
      <c r="H145" s="228">
        <v>70.71</v>
      </c>
      <c r="I145" s="229"/>
      <c r="J145" s="225"/>
      <c r="K145" s="225"/>
      <c r="L145" s="230"/>
      <c r="M145" s="231"/>
      <c r="N145" s="232"/>
      <c r="O145" s="232"/>
      <c r="P145" s="232"/>
      <c r="Q145" s="232"/>
      <c r="R145" s="232"/>
      <c r="S145" s="232"/>
      <c r="T145" s="233"/>
      <c r="AT145" s="234" t="s">
        <v>154</v>
      </c>
      <c r="AU145" s="234" t="s">
        <v>79</v>
      </c>
      <c r="AV145" s="13" t="s">
        <v>152</v>
      </c>
      <c r="AW145" s="13" t="s">
        <v>34</v>
      </c>
      <c r="AX145" s="13" t="s">
        <v>77</v>
      </c>
      <c r="AY145" s="234" t="s">
        <v>144</v>
      </c>
    </row>
    <row r="146" spans="2:65" s="1" customFormat="1" ht="25.5" customHeight="1">
      <c r="B146" s="42"/>
      <c r="C146" s="200" t="s">
        <v>211</v>
      </c>
      <c r="D146" s="200" t="s">
        <v>147</v>
      </c>
      <c r="E146" s="201" t="s">
        <v>212</v>
      </c>
      <c r="F146" s="202" t="s">
        <v>213</v>
      </c>
      <c r="G146" s="203" t="s">
        <v>214</v>
      </c>
      <c r="H146" s="204">
        <v>7.085</v>
      </c>
      <c r="I146" s="205"/>
      <c r="J146" s="206">
        <f>ROUND(I146*H146,2)</f>
        <v>0</v>
      </c>
      <c r="K146" s="202" t="s">
        <v>151</v>
      </c>
      <c r="L146" s="62"/>
      <c r="M146" s="207" t="s">
        <v>20</v>
      </c>
      <c r="N146" s="208" t="s">
        <v>41</v>
      </c>
      <c r="O146" s="43"/>
      <c r="P146" s="209">
        <f>O146*H146</f>
        <v>0</v>
      </c>
      <c r="Q146" s="209">
        <v>0</v>
      </c>
      <c r="R146" s="209">
        <f>Q146*H146</f>
        <v>0</v>
      </c>
      <c r="S146" s="209">
        <v>2.2</v>
      </c>
      <c r="T146" s="210">
        <f>S146*H146</f>
        <v>15.587000000000002</v>
      </c>
      <c r="AR146" s="25" t="s">
        <v>152</v>
      </c>
      <c r="AT146" s="25" t="s">
        <v>147</v>
      </c>
      <c r="AU146" s="25" t="s">
        <v>79</v>
      </c>
      <c r="AY146" s="25" t="s">
        <v>144</v>
      </c>
      <c r="BE146" s="211">
        <f>IF(N146="základní",J146,0)</f>
        <v>0</v>
      </c>
      <c r="BF146" s="211">
        <f>IF(N146="snížená",J146,0)</f>
        <v>0</v>
      </c>
      <c r="BG146" s="211">
        <f>IF(N146="zákl. přenesená",J146,0)</f>
        <v>0</v>
      </c>
      <c r="BH146" s="211">
        <f>IF(N146="sníž. přenesená",J146,0)</f>
        <v>0</v>
      </c>
      <c r="BI146" s="211">
        <f>IF(N146="nulová",J146,0)</f>
        <v>0</v>
      </c>
      <c r="BJ146" s="25" t="s">
        <v>77</v>
      </c>
      <c r="BK146" s="211">
        <f>ROUND(I146*H146,2)</f>
        <v>0</v>
      </c>
      <c r="BL146" s="25" t="s">
        <v>152</v>
      </c>
      <c r="BM146" s="25" t="s">
        <v>215</v>
      </c>
    </row>
    <row r="147" spans="2:51" s="12" customFormat="1" ht="13.5">
      <c r="B147" s="212"/>
      <c r="C147" s="213"/>
      <c r="D147" s="214" t="s">
        <v>154</v>
      </c>
      <c r="E147" s="215" t="s">
        <v>20</v>
      </c>
      <c r="F147" s="216" t="s">
        <v>216</v>
      </c>
      <c r="G147" s="213"/>
      <c r="H147" s="217">
        <v>7.085</v>
      </c>
      <c r="I147" s="218"/>
      <c r="J147" s="213"/>
      <c r="K147" s="213"/>
      <c r="L147" s="219"/>
      <c r="M147" s="220"/>
      <c r="N147" s="221"/>
      <c r="O147" s="221"/>
      <c r="P147" s="221"/>
      <c r="Q147" s="221"/>
      <c r="R147" s="221"/>
      <c r="S147" s="221"/>
      <c r="T147" s="222"/>
      <c r="AT147" s="223" t="s">
        <v>154</v>
      </c>
      <c r="AU147" s="223" t="s">
        <v>79</v>
      </c>
      <c r="AV147" s="12" t="s">
        <v>79</v>
      </c>
      <c r="AW147" s="12" t="s">
        <v>34</v>
      </c>
      <c r="AX147" s="12" t="s">
        <v>70</v>
      </c>
      <c r="AY147" s="223" t="s">
        <v>144</v>
      </c>
    </row>
    <row r="148" spans="2:51" s="13" customFormat="1" ht="13.5">
      <c r="B148" s="224"/>
      <c r="C148" s="225"/>
      <c r="D148" s="214" t="s">
        <v>154</v>
      </c>
      <c r="E148" s="226" t="s">
        <v>20</v>
      </c>
      <c r="F148" s="227" t="s">
        <v>157</v>
      </c>
      <c r="G148" s="225"/>
      <c r="H148" s="228">
        <v>7.085</v>
      </c>
      <c r="I148" s="229"/>
      <c r="J148" s="225"/>
      <c r="K148" s="225"/>
      <c r="L148" s="230"/>
      <c r="M148" s="231"/>
      <c r="N148" s="232"/>
      <c r="O148" s="232"/>
      <c r="P148" s="232"/>
      <c r="Q148" s="232"/>
      <c r="R148" s="232"/>
      <c r="S148" s="232"/>
      <c r="T148" s="233"/>
      <c r="AT148" s="234" t="s">
        <v>154</v>
      </c>
      <c r="AU148" s="234" t="s">
        <v>79</v>
      </c>
      <c r="AV148" s="13" t="s">
        <v>152</v>
      </c>
      <c r="AW148" s="13" t="s">
        <v>34</v>
      </c>
      <c r="AX148" s="13" t="s">
        <v>77</v>
      </c>
      <c r="AY148" s="234" t="s">
        <v>144</v>
      </c>
    </row>
    <row r="149" spans="2:63" s="11" customFormat="1" ht="29.85" customHeight="1">
      <c r="B149" s="184"/>
      <c r="C149" s="185"/>
      <c r="D149" s="186" t="s">
        <v>69</v>
      </c>
      <c r="E149" s="198" t="s">
        <v>217</v>
      </c>
      <c r="F149" s="198" t="s">
        <v>218</v>
      </c>
      <c r="G149" s="185"/>
      <c r="H149" s="185"/>
      <c r="I149" s="188"/>
      <c r="J149" s="199">
        <f>BK149</f>
        <v>0</v>
      </c>
      <c r="K149" s="185"/>
      <c r="L149" s="190"/>
      <c r="M149" s="191"/>
      <c r="N149" s="192"/>
      <c r="O149" s="192"/>
      <c r="P149" s="193">
        <f>SUM(P150:P154)</f>
        <v>0</v>
      </c>
      <c r="Q149" s="192"/>
      <c r="R149" s="193">
        <f>SUM(R150:R154)</f>
        <v>0</v>
      </c>
      <c r="S149" s="192"/>
      <c r="T149" s="194">
        <f>SUM(T150:T154)</f>
        <v>0</v>
      </c>
      <c r="AR149" s="195" t="s">
        <v>77</v>
      </c>
      <c r="AT149" s="196" t="s">
        <v>69</v>
      </c>
      <c r="AU149" s="196" t="s">
        <v>77</v>
      </c>
      <c r="AY149" s="195" t="s">
        <v>144</v>
      </c>
      <c r="BK149" s="197">
        <f>SUM(BK150:BK154)</f>
        <v>0</v>
      </c>
    </row>
    <row r="150" spans="2:65" s="1" customFormat="1" ht="25.5" customHeight="1">
      <c r="B150" s="42"/>
      <c r="C150" s="200" t="s">
        <v>219</v>
      </c>
      <c r="D150" s="200" t="s">
        <v>147</v>
      </c>
      <c r="E150" s="201" t="s">
        <v>220</v>
      </c>
      <c r="F150" s="202" t="s">
        <v>221</v>
      </c>
      <c r="G150" s="203" t="s">
        <v>222</v>
      </c>
      <c r="H150" s="204">
        <v>16.355</v>
      </c>
      <c r="I150" s="205"/>
      <c r="J150" s="206">
        <f>ROUND(I150*H150,2)</f>
        <v>0</v>
      </c>
      <c r="K150" s="202" t="s">
        <v>151</v>
      </c>
      <c r="L150" s="62"/>
      <c r="M150" s="207" t="s">
        <v>20</v>
      </c>
      <c r="N150" s="208" t="s">
        <v>41</v>
      </c>
      <c r="O150" s="43"/>
      <c r="P150" s="209">
        <f>O150*H150</f>
        <v>0</v>
      </c>
      <c r="Q150" s="209">
        <v>0</v>
      </c>
      <c r="R150" s="209">
        <f>Q150*H150</f>
        <v>0</v>
      </c>
      <c r="S150" s="209">
        <v>0</v>
      </c>
      <c r="T150" s="210">
        <f>S150*H150</f>
        <v>0</v>
      </c>
      <c r="AR150" s="25" t="s">
        <v>152</v>
      </c>
      <c r="AT150" s="25" t="s">
        <v>147</v>
      </c>
      <c r="AU150" s="25" t="s">
        <v>79</v>
      </c>
      <c r="AY150" s="25" t="s">
        <v>144</v>
      </c>
      <c r="BE150" s="211">
        <f>IF(N150="základní",J150,0)</f>
        <v>0</v>
      </c>
      <c r="BF150" s="211">
        <f>IF(N150="snížená",J150,0)</f>
        <v>0</v>
      </c>
      <c r="BG150" s="211">
        <f>IF(N150="zákl. přenesená",J150,0)</f>
        <v>0</v>
      </c>
      <c r="BH150" s="211">
        <f>IF(N150="sníž. přenesená",J150,0)</f>
        <v>0</v>
      </c>
      <c r="BI150" s="211">
        <f>IF(N150="nulová",J150,0)</f>
        <v>0</v>
      </c>
      <c r="BJ150" s="25" t="s">
        <v>77</v>
      </c>
      <c r="BK150" s="211">
        <f>ROUND(I150*H150,2)</f>
        <v>0</v>
      </c>
      <c r="BL150" s="25" t="s">
        <v>152</v>
      </c>
      <c r="BM150" s="25" t="s">
        <v>223</v>
      </c>
    </row>
    <row r="151" spans="2:65" s="1" customFormat="1" ht="25.5" customHeight="1">
      <c r="B151" s="42"/>
      <c r="C151" s="200" t="s">
        <v>224</v>
      </c>
      <c r="D151" s="200" t="s">
        <v>147</v>
      </c>
      <c r="E151" s="201" t="s">
        <v>225</v>
      </c>
      <c r="F151" s="202" t="s">
        <v>226</v>
      </c>
      <c r="G151" s="203" t="s">
        <v>222</v>
      </c>
      <c r="H151" s="204">
        <v>16.355</v>
      </c>
      <c r="I151" s="205"/>
      <c r="J151" s="206">
        <f>ROUND(I151*H151,2)</f>
        <v>0</v>
      </c>
      <c r="K151" s="202" t="s">
        <v>151</v>
      </c>
      <c r="L151" s="62"/>
      <c r="M151" s="207" t="s">
        <v>20</v>
      </c>
      <c r="N151" s="208" t="s">
        <v>41</v>
      </c>
      <c r="O151" s="43"/>
      <c r="P151" s="209">
        <f>O151*H151</f>
        <v>0</v>
      </c>
      <c r="Q151" s="209">
        <v>0</v>
      </c>
      <c r="R151" s="209">
        <f>Q151*H151</f>
        <v>0</v>
      </c>
      <c r="S151" s="209">
        <v>0</v>
      </c>
      <c r="T151" s="210">
        <f>S151*H151</f>
        <v>0</v>
      </c>
      <c r="AR151" s="25" t="s">
        <v>152</v>
      </c>
      <c r="AT151" s="25" t="s">
        <v>147</v>
      </c>
      <c r="AU151" s="25" t="s">
        <v>79</v>
      </c>
      <c r="AY151" s="25" t="s">
        <v>144</v>
      </c>
      <c r="BE151" s="211">
        <f>IF(N151="základní",J151,0)</f>
        <v>0</v>
      </c>
      <c r="BF151" s="211">
        <f>IF(N151="snížená",J151,0)</f>
        <v>0</v>
      </c>
      <c r="BG151" s="211">
        <f>IF(N151="zákl. přenesená",J151,0)</f>
        <v>0</v>
      </c>
      <c r="BH151" s="211">
        <f>IF(N151="sníž. přenesená",J151,0)</f>
        <v>0</v>
      </c>
      <c r="BI151" s="211">
        <f>IF(N151="nulová",J151,0)</f>
        <v>0</v>
      </c>
      <c r="BJ151" s="25" t="s">
        <v>77</v>
      </c>
      <c r="BK151" s="211">
        <f>ROUND(I151*H151,2)</f>
        <v>0</v>
      </c>
      <c r="BL151" s="25" t="s">
        <v>152</v>
      </c>
      <c r="BM151" s="25" t="s">
        <v>227</v>
      </c>
    </row>
    <row r="152" spans="2:65" s="1" customFormat="1" ht="25.5" customHeight="1">
      <c r="B152" s="42"/>
      <c r="C152" s="200" t="s">
        <v>10</v>
      </c>
      <c r="D152" s="200" t="s">
        <v>147</v>
      </c>
      <c r="E152" s="201" t="s">
        <v>228</v>
      </c>
      <c r="F152" s="202" t="s">
        <v>229</v>
      </c>
      <c r="G152" s="203" t="s">
        <v>222</v>
      </c>
      <c r="H152" s="204">
        <v>147.195</v>
      </c>
      <c r="I152" s="205"/>
      <c r="J152" s="206">
        <f>ROUND(I152*H152,2)</f>
        <v>0</v>
      </c>
      <c r="K152" s="202" t="s">
        <v>151</v>
      </c>
      <c r="L152" s="62"/>
      <c r="M152" s="207" t="s">
        <v>20</v>
      </c>
      <c r="N152" s="208" t="s">
        <v>41</v>
      </c>
      <c r="O152" s="43"/>
      <c r="P152" s="209">
        <f>O152*H152</f>
        <v>0</v>
      </c>
      <c r="Q152" s="209">
        <v>0</v>
      </c>
      <c r="R152" s="209">
        <f>Q152*H152</f>
        <v>0</v>
      </c>
      <c r="S152" s="209">
        <v>0</v>
      </c>
      <c r="T152" s="210">
        <f>S152*H152</f>
        <v>0</v>
      </c>
      <c r="AR152" s="25" t="s">
        <v>152</v>
      </c>
      <c r="AT152" s="25" t="s">
        <v>147</v>
      </c>
      <c r="AU152" s="25" t="s">
        <v>79</v>
      </c>
      <c r="AY152" s="25" t="s">
        <v>144</v>
      </c>
      <c r="BE152" s="211">
        <f>IF(N152="základní",J152,0)</f>
        <v>0</v>
      </c>
      <c r="BF152" s="211">
        <f>IF(N152="snížená",J152,0)</f>
        <v>0</v>
      </c>
      <c r="BG152" s="211">
        <f>IF(N152="zákl. přenesená",J152,0)</f>
        <v>0</v>
      </c>
      <c r="BH152" s="211">
        <f>IF(N152="sníž. přenesená",J152,0)</f>
        <v>0</v>
      </c>
      <c r="BI152" s="211">
        <f>IF(N152="nulová",J152,0)</f>
        <v>0</v>
      </c>
      <c r="BJ152" s="25" t="s">
        <v>77</v>
      </c>
      <c r="BK152" s="211">
        <f>ROUND(I152*H152,2)</f>
        <v>0</v>
      </c>
      <c r="BL152" s="25" t="s">
        <v>152</v>
      </c>
      <c r="BM152" s="25" t="s">
        <v>230</v>
      </c>
    </row>
    <row r="153" spans="2:51" s="12" customFormat="1" ht="13.5">
      <c r="B153" s="212"/>
      <c r="C153" s="213"/>
      <c r="D153" s="214" t="s">
        <v>154</v>
      </c>
      <c r="E153" s="213"/>
      <c r="F153" s="216" t="s">
        <v>231</v>
      </c>
      <c r="G153" s="213"/>
      <c r="H153" s="217">
        <v>147.195</v>
      </c>
      <c r="I153" s="218"/>
      <c r="J153" s="213"/>
      <c r="K153" s="213"/>
      <c r="L153" s="219"/>
      <c r="M153" s="220"/>
      <c r="N153" s="221"/>
      <c r="O153" s="221"/>
      <c r="P153" s="221"/>
      <c r="Q153" s="221"/>
      <c r="R153" s="221"/>
      <c r="S153" s="221"/>
      <c r="T153" s="222"/>
      <c r="AT153" s="223" t="s">
        <v>154</v>
      </c>
      <c r="AU153" s="223" t="s">
        <v>79</v>
      </c>
      <c r="AV153" s="12" t="s">
        <v>79</v>
      </c>
      <c r="AW153" s="12" t="s">
        <v>6</v>
      </c>
      <c r="AX153" s="12" t="s">
        <v>77</v>
      </c>
      <c r="AY153" s="223" t="s">
        <v>144</v>
      </c>
    </row>
    <row r="154" spans="2:65" s="1" customFormat="1" ht="25.5" customHeight="1">
      <c r="B154" s="42"/>
      <c r="C154" s="200" t="s">
        <v>232</v>
      </c>
      <c r="D154" s="200" t="s">
        <v>147</v>
      </c>
      <c r="E154" s="201" t="s">
        <v>233</v>
      </c>
      <c r="F154" s="202" t="s">
        <v>234</v>
      </c>
      <c r="G154" s="203" t="s">
        <v>222</v>
      </c>
      <c r="H154" s="204">
        <v>16.355</v>
      </c>
      <c r="I154" s="205"/>
      <c r="J154" s="206">
        <f>ROUND(I154*H154,2)</f>
        <v>0</v>
      </c>
      <c r="K154" s="202" t="s">
        <v>151</v>
      </c>
      <c r="L154" s="62"/>
      <c r="M154" s="207" t="s">
        <v>20</v>
      </c>
      <c r="N154" s="208" t="s">
        <v>41</v>
      </c>
      <c r="O154" s="43"/>
      <c r="P154" s="209">
        <f>O154*H154</f>
        <v>0</v>
      </c>
      <c r="Q154" s="209">
        <v>0</v>
      </c>
      <c r="R154" s="209">
        <f>Q154*H154</f>
        <v>0</v>
      </c>
      <c r="S154" s="209">
        <v>0</v>
      </c>
      <c r="T154" s="210">
        <f>S154*H154</f>
        <v>0</v>
      </c>
      <c r="AR154" s="25" t="s">
        <v>152</v>
      </c>
      <c r="AT154" s="25" t="s">
        <v>147</v>
      </c>
      <c r="AU154" s="25" t="s">
        <v>79</v>
      </c>
      <c r="AY154" s="25" t="s">
        <v>144</v>
      </c>
      <c r="BE154" s="211">
        <f>IF(N154="základní",J154,0)</f>
        <v>0</v>
      </c>
      <c r="BF154" s="211">
        <f>IF(N154="snížená",J154,0)</f>
        <v>0</v>
      </c>
      <c r="BG154" s="211">
        <f>IF(N154="zákl. přenesená",J154,0)</f>
        <v>0</v>
      </c>
      <c r="BH154" s="211">
        <f>IF(N154="sníž. přenesená",J154,0)</f>
        <v>0</v>
      </c>
      <c r="BI154" s="211">
        <f>IF(N154="nulová",J154,0)</f>
        <v>0</v>
      </c>
      <c r="BJ154" s="25" t="s">
        <v>77</v>
      </c>
      <c r="BK154" s="211">
        <f>ROUND(I154*H154,2)</f>
        <v>0</v>
      </c>
      <c r="BL154" s="25" t="s">
        <v>152</v>
      </c>
      <c r="BM154" s="25" t="s">
        <v>235</v>
      </c>
    </row>
    <row r="155" spans="2:63" s="11" customFormat="1" ht="29.85" customHeight="1">
      <c r="B155" s="184"/>
      <c r="C155" s="185"/>
      <c r="D155" s="186" t="s">
        <v>69</v>
      </c>
      <c r="E155" s="198" t="s">
        <v>236</v>
      </c>
      <c r="F155" s="198" t="s">
        <v>237</v>
      </c>
      <c r="G155" s="185"/>
      <c r="H155" s="185"/>
      <c r="I155" s="188"/>
      <c r="J155" s="199">
        <f>BK155</f>
        <v>0</v>
      </c>
      <c r="K155" s="185"/>
      <c r="L155" s="190"/>
      <c r="M155" s="191"/>
      <c r="N155" s="192"/>
      <c r="O155" s="192"/>
      <c r="P155" s="193">
        <f>P156</f>
        <v>0</v>
      </c>
      <c r="Q155" s="192"/>
      <c r="R155" s="193">
        <f>R156</f>
        <v>0</v>
      </c>
      <c r="S155" s="192"/>
      <c r="T155" s="194">
        <f>T156</f>
        <v>0</v>
      </c>
      <c r="AR155" s="195" t="s">
        <v>77</v>
      </c>
      <c r="AT155" s="196" t="s">
        <v>69</v>
      </c>
      <c r="AU155" s="196" t="s">
        <v>77</v>
      </c>
      <c r="AY155" s="195" t="s">
        <v>144</v>
      </c>
      <c r="BK155" s="197">
        <f>BK156</f>
        <v>0</v>
      </c>
    </row>
    <row r="156" spans="2:65" s="1" customFormat="1" ht="16.5" customHeight="1">
      <c r="B156" s="42"/>
      <c r="C156" s="200" t="s">
        <v>238</v>
      </c>
      <c r="D156" s="200" t="s">
        <v>147</v>
      </c>
      <c r="E156" s="201" t="s">
        <v>239</v>
      </c>
      <c r="F156" s="202" t="s">
        <v>240</v>
      </c>
      <c r="G156" s="203" t="s">
        <v>222</v>
      </c>
      <c r="H156" s="204">
        <v>10.314</v>
      </c>
      <c r="I156" s="205"/>
      <c r="J156" s="206">
        <f>ROUND(I156*H156,2)</f>
        <v>0</v>
      </c>
      <c r="K156" s="202" t="s">
        <v>151</v>
      </c>
      <c r="L156" s="62"/>
      <c r="M156" s="207" t="s">
        <v>20</v>
      </c>
      <c r="N156" s="208" t="s">
        <v>41</v>
      </c>
      <c r="O156" s="43"/>
      <c r="P156" s="209">
        <f>O156*H156</f>
        <v>0</v>
      </c>
      <c r="Q156" s="209">
        <v>0</v>
      </c>
      <c r="R156" s="209">
        <f>Q156*H156</f>
        <v>0</v>
      </c>
      <c r="S156" s="209">
        <v>0</v>
      </c>
      <c r="T156" s="210">
        <f>S156*H156</f>
        <v>0</v>
      </c>
      <c r="AR156" s="25" t="s">
        <v>152</v>
      </c>
      <c r="AT156" s="25" t="s">
        <v>147</v>
      </c>
      <c r="AU156" s="25" t="s">
        <v>79</v>
      </c>
      <c r="AY156" s="25" t="s">
        <v>144</v>
      </c>
      <c r="BE156" s="211">
        <f>IF(N156="základní",J156,0)</f>
        <v>0</v>
      </c>
      <c r="BF156" s="211">
        <f>IF(N156="snížená",J156,0)</f>
        <v>0</v>
      </c>
      <c r="BG156" s="211">
        <f>IF(N156="zákl. přenesená",J156,0)</f>
        <v>0</v>
      </c>
      <c r="BH156" s="211">
        <f>IF(N156="sníž. přenesená",J156,0)</f>
        <v>0</v>
      </c>
      <c r="BI156" s="211">
        <f>IF(N156="nulová",J156,0)</f>
        <v>0</v>
      </c>
      <c r="BJ156" s="25" t="s">
        <v>77</v>
      </c>
      <c r="BK156" s="211">
        <f>ROUND(I156*H156,2)</f>
        <v>0</v>
      </c>
      <c r="BL156" s="25" t="s">
        <v>152</v>
      </c>
      <c r="BM156" s="25" t="s">
        <v>241</v>
      </c>
    </row>
    <row r="157" spans="2:63" s="11" customFormat="1" ht="37.35" customHeight="1">
      <c r="B157" s="184"/>
      <c r="C157" s="185"/>
      <c r="D157" s="186" t="s">
        <v>69</v>
      </c>
      <c r="E157" s="187" t="s">
        <v>242</v>
      </c>
      <c r="F157" s="187" t="s">
        <v>243</v>
      </c>
      <c r="G157" s="185"/>
      <c r="H157" s="185"/>
      <c r="I157" s="188"/>
      <c r="J157" s="189">
        <f>BK157</f>
        <v>0</v>
      </c>
      <c r="K157" s="185"/>
      <c r="L157" s="190"/>
      <c r="M157" s="191"/>
      <c r="N157" s="192"/>
      <c r="O157" s="192"/>
      <c r="P157" s="193">
        <f>P158+P200+P210+P220+P239+P263+P299+P327+P384</f>
        <v>0</v>
      </c>
      <c r="Q157" s="192"/>
      <c r="R157" s="193">
        <f>R158+R200+R210+R220+R239+R263+R299+R327+R384</f>
        <v>4.483647</v>
      </c>
      <c r="S157" s="192"/>
      <c r="T157" s="194">
        <f>T158+T200+T210+T220+T239+T263+T299+T327+T384</f>
        <v>0.76826161</v>
      </c>
      <c r="AR157" s="195" t="s">
        <v>79</v>
      </c>
      <c r="AT157" s="196" t="s">
        <v>69</v>
      </c>
      <c r="AU157" s="196" t="s">
        <v>70</v>
      </c>
      <c r="AY157" s="195" t="s">
        <v>144</v>
      </c>
      <c r="BK157" s="197">
        <f>BK158+BK200+BK210+BK220+BK239+BK263+BK299+BK327+BK384</f>
        <v>0</v>
      </c>
    </row>
    <row r="158" spans="2:63" s="11" customFormat="1" ht="19.9" customHeight="1">
      <c r="B158" s="184"/>
      <c r="C158" s="185"/>
      <c r="D158" s="186" t="s">
        <v>69</v>
      </c>
      <c r="E158" s="198" t="s">
        <v>244</v>
      </c>
      <c r="F158" s="198" t="s">
        <v>245</v>
      </c>
      <c r="G158" s="185"/>
      <c r="H158" s="185"/>
      <c r="I158" s="188"/>
      <c r="J158" s="199">
        <f>BK158</f>
        <v>0</v>
      </c>
      <c r="K158" s="185"/>
      <c r="L158" s="190"/>
      <c r="M158" s="191"/>
      <c r="N158" s="192"/>
      <c r="O158" s="192"/>
      <c r="P158" s="193">
        <f>SUM(P159:P199)</f>
        <v>0</v>
      </c>
      <c r="Q158" s="192"/>
      <c r="R158" s="193">
        <f>SUM(R159:R199)</f>
        <v>0.3670520400000001</v>
      </c>
      <c r="S158" s="192"/>
      <c r="T158" s="194">
        <f>SUM(T159:T199)</f>
        <v>0.303605</v>
      </c>
      <c r="AR158" s="195" t="s">
        <v>79</v>
      </c>
      <c r="AT158" s="196" t="s">
        <v>69</v>
      </c>
      <c r="AU158" s="196" t="s">
        <v>77</v>
      </c>
      <c r="AY158" s="195" t="s">
        <v>144</v>
      </c>
      <c r="BK158" s="197">
        <f>SUM(BK159:BK199)</f>
        <v>0</v>
      </c>
    </row>
    <row r="159" spans="2:65" s="1" customFormat="1" ht="25.5" customHeight="1">
      <c r="B159" s="42"/>
      <c r="C159" s="200" t="s">
        <v>246</v>
      </c>
      <c r="D159" s="200" t="s">
        <v>147</v>
      </c>
      <c r="E159" s="201" t="s">
        <v>247</v>
      </c>
      <c r="F159" s="202" t="s">
        <v>248</v>
      </c>
      <c r="G159" s="203" t="s">
        <v>150</v>
      </c>
      <c r="H159" s="204">
        <v>66.3</v>
      </c>
      <c r="I159" s="205"/>
      <c r="J159" s="206">
        <f>ROUND(I159*H159,2)</f>
        <v>0</v>
      </c>
      <c r="K159" s="202" t="s">
        <v>151</v>
      </c>
      <c r="L159" s="62"/>
      <c r="M159" s="207" t="s">
        <v>20</v>
      </c>
      <c r="N159" s="208" t="s">
        <v>41</v>
      </c>
      <c r="O159" s="43"/>
      <c r="P159" s="209">
        <f>O159*H159</f>
        <v>0</v>
      </c>
      <c r="Q159" s="209">
        <v>0</v>
      </c>
      <c r="R159" s="209">
        <f>Q159*H159</f>
        <v>0</v>
      </c>
      <c r="S159" s="209">
        <v>0</v>
      </c>
      <c r="T159" s="210">
        <f>S159*H159</f>
        <v>0</v>
      </c>
      <c r="AR159" s="25" t="s">
        <v>232</v>
      </c>
      <c r="AT159" s="25" t="s">
        <v>147</v>
      </c>
      <c r="AU159" s="25" t="s">
        <v>79</v>
      </c>
      <c r="AY159" s="25" t="s">
        <v>144</v>
      </c>
      <c r="BE159" s="211">
        <f>IF(N159="základní",J159,0)</f>
        <v>0</v>
      </c>
      <c r="BF159" s="211">
        <f>IF(N159="snížená",J159,0)</f>
        <v>0</v>
      </c>
      <c r="BG159" s="211">
        <f>IF(N159="zákl. přenesená",J159,0)</f>
        <v>0</v>
      </c>
      <c r="BH159" s="211">
        <f>IF(N159="sníž. přenesená",J159,0)</f>
        <v>0</v>
      </c>
      <c r="BI159" s="211">
        <f>IF(N159="nulová",J159,0)</f>
        <v>0</v>
      </c>
      <c r="BJ159" s="25" t="s">
        <v>77</v>
      </c>
      <c r="BK159" s="211">
        <f>ROUND(I159*H159,2)</f>
        <v>0</v>
      </c>
      <c r="BL159" s="25" t="s">
        <v>232</v>
      </c>
      <c r="BM159" s="25" t="s">
        <v>249</v>
      </c>
    </row>
    <row r="160" spans="2:51" s="14" customFormat="1" ht="13.5">
      <c r="B160" s="235"/>
      <c r="C160" s="236"/>
      <c r="D160" s="214" t="s">
        <v>154</v>
      </c>
      <c r="E160" s="237" t="s">
        <v>20</v>
      </c>
      <c r="F160" s="238" t="s">
        <v>169</v>
      </c>
      <c r="G160" s="236"/>
      <c r="H160" s="237" t="s">
        <v>20</v>
      </c>
      <c r="I160" s="239"/>
      <c r="J160" s="236"/>
      <c r="K160" s="236"/>
      <c r="L160" s="240"/>
      <c r="M160" s="241"/>
      <c r="N160" s="242"/>
      <c r="O160" s="242"/>
      <c r="P160" s="242"/>
      <c r="Q160" s="242"/>
      <c r="R160" s="242"/>
      <c r="S160" s="242"/>
      <c r="T160" s="243"/>
      <c r="AT160" s="244" t="s">
        <v>154</v>
      </c>
      <c r="AU160" s="244" t="s">
        <v>79</v>
      </c>
      <c r="AV160" s="14" t="s">
        <v>77</v>
      </c>
      <c r="AW160" s="14" t="s">
        <v>34</v>
      </c>
      <c r="AX160" s="14" t="s">
        <v>70</v>
      </c>
      <c r="AY160" s="244" t="s">
        <v>144</v>
      </c>
    </row>
    <row r="161" spans="2:51" s="12" customFormat="1" ht="13.5">
      <c r="B161" s="212"/>
      <c r="C161" s="213"/>
      <c r="D161" s="214" t="s">
        <v>154</v>
      </c>
      <c r="E161" s="215" t="s">
        <v>20</v>
      </c>
      <c r="F161" s="216" t="s">
        <v>170</v>
      </c>
      <c r="G161" s="213"/>
      <c r="H161" s="217">
        <v>21</v>
      </c>
      <c r="I161" s="218"/>
      <c r="J161" s="213"/>
      <c r="K161" s="213"/>
      <c r="L161" s="219"/>
      <c r="M161" s="220"/>
      <c r="N161" s="221"/>
      <c r="O161" s="221"/>
      <c r="P161" s="221"/>
      <c r="Q161" s="221"/>
      <c r="R161" s="221"/>
      <c r="S161" s="221"/>
      <c r="T161" s="222"/>
      <c r="AT161" s="223" t="s">
        <v>154</v>
      </c>
      <c r="AU161" s="223" t="s">
        <v>79</v>
      </c>
      <c r="AV161" s="12" t="s">
        <v>79</v>
      </c>
      <c r="AW161" s="12" t="s">
        <v>34</v>
      </c>
      <c r="AX161" s="12" t="s">
        <v>70</v>
      </c>
      <c r="AY161" s="223" t="s">
        <v>144</v>
      </c>
    </row>
    <row r="162" spans="2:51" s="12" customFormat="1" ht="13.5">
      <c r="B162" s="212"/>
      <c r="C162" s="213"/>
      <c r="D162" s="214" t="s">
        <v>154</v>
      </c>
      <c r="E162" s="215" t="s">
        <v>20</v>
      </c>
      <c r="F162" s="216" t="s">
        <v>171</v>
      </c>
      <c r="G162" s="213"/>
      <c r="H162" s="217">
        <v>38.6</v>
      </c>
      <c r="I162" s="218"/>
      <c r="J162" s="213"/>
      <c r="K162" s="213"/>
      <c r="L162" s="219"/>
      <c r="M162" s="220"/>
      <c r="N162" s="221"/>
      <c r="O162" s="221"/>
      <c r="P162" s="221"/>
      <c r="Q162" s="221"/>
      <c r="R162" s="221"/>
      <c r="S162" s="221"/>
      <c r="T162" s="222"/>
      <c r="AT162" s="223" t="s">
        <v>154</v>
      </c>
      <c r="AU162" s="223" t="s">
        <v>79</v>
      </c>
      <c r="AV162" s="12" t="s">
        <v>79</v>
      </c>
      <c r="AW162" s="12" t="s">
        <v>34</v>
      </c>
      <c r="AX162" s="12" t="s">
        <v>70</v>
      </c>
      <c r="AY162" s="223" t="s">
        <v>144</v>
      </c>
    </row>
    <row r="163" spans="2:51" s="15" customFormat="1" ht="13.5">
      <c r="B163" s="245"/>
      <c r="C163" s="246"/>
      <c r="D163" s="214" t="s">
        <v>154</v>
      </c>
      <c r="E163" s="247" t="s">
        <v>20</v>
      </c>
      <c r="F163" s="248" t="s">
        <v>164</v>
      </c>
      <c r="G163" s="246"/>
      <c r="H163" s="249">
        <v>59.6</v>
      </c>
      <c r="I163" s="250"/>
      <c r="J163" s="246"/>
      <c r="K163" s="246"/>
      <c r="L163" s="251"/>
      <c r="M163" s="252"/>
      <c r="N163" s="253"/>
      <c r="O163" s="253"/>
      <c r="P163" s="253"/>
      <c r="Q163" s="253"/>
      <c r="R163" s="253"/>
      <c r="S163" s="253"/>
      <c r="T163" s="254"/>
      <c r="AT163" s="255" t="s">
        <v>154</v>
      </c>
      <c r="AU163" s="255" t="s">
        <v>79</v>
      </c>
      <c r="AV163" s="15" t="s">
        <v>165</v>
      </c>
      <c r="AW163" s="15" t="s">
        <v>34</v>
      </c>
      <c r="AX163" s="15" t="s">
        <v>70</v>
      </c>
      <c r="AY163" s="255" t="s">
        <v>144</v>
      </c>
    </row>
    <row r="164" spans="2:51" s="14" customFormat="1" ht="13.5">
      <c r="B164" s="235"/>
      <c r="C164" s="236"/>
      <c r="D164" s="214" t="s">
        <v>154</v>
      </c>
      <c r="E164" s="237" t="s">
        <v>20</v>
      </c>
      <c r="F164" s="238" t="s">
        <v>161</v>
      </c>
      <c r="G164" s="236"/>
      <c r="H164" s="237" t="s">
        <v>20</v>
      </c>
      <c r="I164" s="239"/>
      <c r="J164" s="236"/>
      <c r="K164" s="236"/>
      <c r="L164" s="240"/>
      <c r="M164" s="241"/>
      <c r="N164" s="242"/>
      <c r="O164" s="242"/>
      <c r="P164" s="242"/>
      <c r="Q164" s="242"/>
      <c r="R164" s="242"/>
      <c r="S164" s="242"/>
      <c r="T164" s="243"/>
      <c r="AT164" s="244" t="s">
        <v>154</v>
      </c>
      <c r="AU164" s="244" t="s">
        <v>79</v>
      </c>
      <c r="AV164" s="14" t="s">
        <v>77</v>
      </c>
      <c r="AW164" s="14" t="s">
        <v>34</v>
      </c>
      <c r="AX164" s="14" t="s">
        <v>70</v>
      </c>
      <c r="AY164" s="244" t="s">
        <v>144</v>
      </c>
    </row>
    <row r="165" spans="2:51" s="12" customFormat="1" ht="13.5">
      <c r="B165" s="212"/>
      <c r="C165" s="213"/>
      <c r="D165" s="214" t="s">
        <v>154</v>
      </c>
      <c r="E165" s="215" t="s">
        <v>20</v>
      </c>
      <c r="F165" s="216" t="s">
        <v>162</v>
      </c>
      <c r="G165" s="213"/>
      <c r="H165" s="217">
        <v>5.75</v>
      </c>
      <c r="I165" s="218"/>
      <c r="J165" s="213"/>
      <c r="K165" s="213"/>
      <c r="L165" s="219"/>
      <c r="M165" s="220"/>
      <c r="N165" s="221"/>
      <c r="O165" s="221"/>
      <c r="P165" s="221"/>
      <c r="Q165" s="221"/>
      <c r="R165" s="221"/>
      <c r="S165" s="221"/>
      <c r="T165" s="222"/>
      <c r="AT165" s="223" t="s">
        <v>154</v>
      </c>
      <c r="AU165" s="223" t="s">
        <v>79</v>
      </c>
      <c r="AV165" s="12" t="s">
        <v>79</v>
      </c>
      <c r="AW165" s="12" t="s">
        <v>34</v>
      </c>
      <c r="AX165" s="12" t="s">
        <v>70</v>
      </c>
      <c r="AY165" s="223" t="s">
        <v>144</v>
      </c>
    </row>
    <row r="166" spans="2:51" s="12" customFormat="1" ht="13.5">
      <c r="B166" s="212"/>
      <c r="C166" s="213"/>
      <c r="D166" s="214" t="s">
        <v>154</v>
      </c>
      <c r="E166" s="215" t="s">
        <v>20</v>
      </c>
      <c r="F166" s="216" t="s">
        <v>163</v>
      </c>
      <c r="G166" s="213"/>
      <c r="H166" s="217">
        <v>0.95</v>
      </c>
      <c r="I166" s="218"/>
      <c r="J166" s="213"/>
      <c r="K166" s="213"/>
      <c r="L166" s="219"/>
      <c r="M166" s="220"/>
      <c r="N166" s="221"/>
      <c r="O166" s="221"/>
      <c r="P166" s="221"/>
      <c r="Q166" s="221"/>
      <c r="R166" s="221"/>
      <c r="S166" s="221"/>
      <c r="T166" s="222"/>
      <c r="AT166" s="223" t="s">
        <v>154</v>
      </c>
      <c r="AU166" s="223" t="s">
        <v>79</v>
      </c>
      <c r="AV166" s="12" t="s">
        <v>79</v>
      </c>
      <c r="AW166" s="12" t="s">
        <v>34</v>
      </c>
      <c r="AX166" s="12" t="s">
        <v>70</v>
      </c>
      <c r="AY166" s="223" t="s">
        <v>144</v>
      </c>
    </row>
    <row r="167" spans="2:51" s="15" customFormat="1" ht="13.5">
      <c r="B167" s="245"/>
      <c r="C167" s="246"/>
      <c r="D167" s="214" t="s">
        <v>154</v>
      </c>
      <c r="E167" s="247" t="s">
        <v>20</v>
      </c>
      <c r="F167" s="248" t="s">
        <v>164</v>
      </c>
      <c r="G167" s="246"/>
      <c r="H167" s="249">
        <v>6.7</v>
      </c>
      <c r="I167" s="250"/>
      <c r="J167" s="246"/>
      <c r="K167" s="246"/>
      <c r="L167" s="251"/>
      <c r="M167" s="252"/>
      <c r="N167" s="253"/>
      <c r="O167" s="253"/>
      <c r="P167" s="253"/>
      <c r="Q167" s="253"/>
      <c r="R167" s="253"/>
      <c r="S167" s="253"/>
      <c r="T167" s="254"/>
      <c r="AT167" s="255" t="s">
        <v>154</v>
      </c>
      <c r="AU167" s="255" t="s">
        <v>79</v>
      </c>
      <c r="AV167" s="15" t="s">
        <v>165</v>
      </c>
      <c r="AW167" s="15" t="s">
        <v>34</v>
      </c>
      <c r="AX167" s="15" t="s">
        <v>70</v>
      </c>
      <c r="AY167" s="255" t="s">
        <v>144</v>
      </c>
    </row>
    <row r="168" spans="2:51" s="13" customFormat="1" ht="13.5">
      <c r="B168" s="224"/>
      <c r="C168" s="225"/>
      <c r="D168" s="214" t="s">
        <v>154</v>
      </c>
      <c r="E168" s="226" t="s">
        <v>20</v>
      </c>
      <c r="F168" s="227" t="s">
        <v>157</v>
      </c>
      <c r="G168" s="225"/>
      <c r="H168" s="228">
        <v>66.3</v>
      </c>
      <c r="I168" s="229"/>
      <c r="J168" s="225"/>
      <c r="K168" s="225"/>
      <c r="L168" s="230"/>
      <c r="M168" s="231"/>
      <c r="N168" s="232"/>
      <c r="O168" s="232"/>
      <c r="P168" s="232"/>
      <c r="Q168" s="232"/>
      <c r="R168" s="232"/>
      <c r="S168" s="232"/>
      <c r="T168" s="233"/>
      <c r="AT168" s="234" t="s">
        <v>154</v>
      </c>
      <c r="AU168" s="234" t="s">
        <v>79</v>
      </c>
      <c r="AV168" s="13" t="s">
        <v>152</v>
      </c>
      <c r="AW168" s="13" t="s">
        <v>34</v>
      </c>
      <c r="AX168" s="13" t="s">
        <v>77</v>
      </c>
      <c r="AY168" s="234" t="s">
        <v>144</v>
      </c>
    </row>
    <row r="169" spans="2:65" s="1" customFormat="1" ht="16.5" customHeight="1">
      <c r="B169" s="42"/>
      <c r="C169" s="256" t="s">
        <v>250</v>
      </c>
      <c r="D169" s="256" t="s">
        <v>251</v>
      </c>
      <c r="E169" s="257" t="s">
        <v>252</v>
      </c>
      <c r="F169" s="258" t="s">
        <v>253</v>
      </c>
      <c r="G169" s="259" t="s">
        <v>222</v>
      </c>
      <c r="H169" s="260">
        <v>0.02</v>
      </c>
      <c r="I169" s="261"/>
      <c r="J169" s="262">
        <f>ROUND(I169*H169,2)</f>
        <v>0</v>
      </c>
      <c r="K169" s="258" t="s">
        <v>151</v>
      </c>
      <c r="L169" s="263"/>
      <c r="M169" s="264" t="s">
        <v>20</v>
      </c>
      <c r="N169" s="265" t="s">
        <v>41</v>
      </c>
      <c r="O169" s="43"/>
      <c r="P169" s="209">
        <f>O169*H169</f>
        <v>0</v>
      </c>
      <c r="Q169" s="209">
        <v>1</v>
      </c>
      <c r="R169" s="209">
        <f>Q169*H169</f>
        <v>0.02</v>
      </c>
      <c r="S169" s="209">
        <v>0</v>
      </c>
      <c r="T169" s="210">
        <f>S169*H169</f>
        <v>0</v>
      </c>
      <c r="AR169" s="25" t="s">
        <v>254</v>
      </c>
      <c r="AT169" s="25" t="s">
        <v>251</v>
      </c>
      <c r="AU169" s="25" t="s">
        <v>79</v>
      </c>
      <c r="AY169" s="25" t="s">
        <v>144</v>
      </c>
      <c r="BE169" s="211">
        <f>IF(N169="základní",J169,0)</f>
        <v>0</v>
      </c>
      <c r="BF169" s="211">
        <f>IF(N169="snížená",J169,0)</f>
        <v>0</v>
      </c>
      <c r="BG169" s="211">
        <f>IF(N169="zákl. přenesená",J169,0)</f>
        <v>0</v>
      </c>
      <c r="BH169" s="211">
        <f>IF(N169="sníž. přenesená",J169,0)</f>
        <v>0</v>
      </c>
      <c r="BI169" s="211">
        <f>IF(N169="nulová",J169,0)</f>
        <v>0</v>
      </c>
      <c r="BJ169" s="25" t="s">
        <v>77</v>
      </c>
      <c r="BK169" s="211">
        <f>ROUND(I169*H169,2)</f>
        <v>0</v>
      </c>
      <c r="BL169" s="25" t="s">
        <v>232</v>
      </c>
      <c r="BM169" s="25" t="s">
        <v>255</v>
      </c>
    </row>
    <row r="170" spans="2:51" s="12" customFormat="1" ht="13.5">
      <c r="B170" s="212"/>
      <c r="C170" s="213"/>
      <c r="D170" s="214" t="s">
        <v>154</v>
      </c>
      <c r="E170" s="213"/>
      <c r="F170" s="216" t="s">
        <v>256</v>
      </c>
      <c r="G170" s="213"/>
      <c r="H170" s="217">
        <v>0.02</v>
      </c>
      <c r="I170" s="218"/>
      <c r="J170" s="213"/>
      <c r="K170" s="213"/>
      <c r="L170" s="219"/>
      <c r="M170" s="220"/>
      <c r="N170" s="221"/>
      <c r="O170" s="221"/>
      <c r="P170" s="221"/>
      <c r="Q170" s="221"/>
      <c r="R170" s="221"/>
      <c r="S170" s="221"/>
      <c r="T170" s="222"/>
      <c r="AT170" s="223" t="s">
        <v>154</v>
      </c>
      <c r="AU170" s="223" t="s">
        <v>79</v>
      </c>
      <c r="AV170" s="12" t="s">
        <v>79</v>
      </c>
      <c r="AW170" s="12" t="s">
        <v>6</v>
      </c>
      <c r="AX170" s="12" t="s">
        <v>77</v>
      </c>
      <c r="AY170" s="223" t="s">
        <v>144</v>
      </c>
    </row>
    <row r="171" spans="2:65" s="1" customFormat="1" ht="25.5" customHeight="1">
      <c r="B171" s="42"/>
      <c r="C171" s="200" t="s">
        <v>257</v>
      </c>
      <c r="D171" s="200" t="s">
        <v>147</v>
      </c>
      <c r="E171" s="201" t="s">
        <v>258</v>
      </c>
      <c r="F171" s="202" t="s">
        <v>259</v>
      </c>
      <c r="G171" s="203" t="s">
        <v>150</v>
      </c>
      <c r="H171" s="204">
        <v>4.49</v>
      </c>
      <c r="I171" s="205"/>
      <c r="J171" s="206">
        <f>ROUND(I171*H171,2)</f>
        <v>0</v>
      </c>
      <c r="K171" s="202" t="s">
        <v>151</v>
      </c>
      <c r="L171" s="62"/>
      <c r="M171" s="207" t="s">
        <v>20</v>
      </c>
      <c r="N171" s="208" t="s">
        <v>41</v>
      </c>
      <c r="O171" s="43"/>
      <c r="P171" s="209">
        <f>O171*H171</f>
        <v>0</v>
      </c>
      <c r="Q171" s="209">
        <v>0</v>
      </c>
      <c r="R171" s="209">
        <f>Q171*H171</f>
        <v>0</v>
      </c>
      <c r="S171" s="209">
        <v>0</v>
      </c>
      <c r="T171" s="210">
        <f>S171*H171</f>
        <v>0</v>
      </c>
      <c r="AR171" s="25" t="s">
        <v>232</v>
      </c>
      <c r="AT171" s="25" t="s">
        <v>147</v>
      </c>
      <c r="AU171" s="25" t="s">
        <v>79</v>
      </c>
      <c r="AY171" s="25" t="s">
        <v>144</v>
      </c>
      <c r="BE171" s="211">
        <f>IF(N171="základní",J171,0)</f>
        <v>0</v>
      </c>
      <c r="BF171" s="211">
        <f>IF(N171="snížená",J171,0)</f>
        <v>0</v>
      </c>
      <c r="BG171" s="211">
        <f>IF(N171="zákl. přenesená",J171,0)</f>
        <v>0</v>
      </c>
      <c r="BH171" s="211">
        <f>IF(N171="sníž. přenesená",J171,0)</f>
        <v>0</v>
      </c>
      <c r="BI171" s="211">
        <f>IF(N171="nulová",J171,0)</f>
        <v>0</v>
      </c>
      <c r="BJ171" s="25" t="s">
        <v>77</v>
      </c>
      <c r="BK171" s="211">
        <f>ROUND(I171*H171,2)</f>
        <v>0</v>
      </c>
      <c r="BL171" s="25" t="s">
        <v>232</v>
      </c>
      <c r="BM171" s="25" t="s">
        <v>260</v>
      </c>
    </row>
    <row r="172" spans="2:51" s="12" customFormat="1" ht="13.5">
      <c r="B172" s="212"/>
      <c r="C172" s="213"/>
      <c r="D172" s="214" t="s">
        <v>154</v>
      </c>
      <c r="E172" s="215" t="s">
        <v>20</v>
      </c>
      <c r="F172" s="216" t="s">
        <v>261</v>
      </c>
      <c r="G172" s="213"/>
      <c r="H172" s="217">
        <v>4.49</v>
      </c>
      <c r="I172" s="218"/>
      <c r="J172" s="213"/>
      <c r="K172" s="213"/>
      <c r="L172" s="219"/>
      <c r="M172" s="220"/>
      <c r="N172" s="221"/>
      <c r="O172" s="221"/>
      <c r="P172" s="221"/>
      <c r="Q172" s="221"/>
      <c r="R172" s="221"/>
      <c r="S172" s="221"/>
      <c r="T172" s="222"/>
      <c r="AT172" s="223" t="s">
        <v>154</v>
      </c>
      <c r="AU172" s="223" t="s">
        <v>79</v>
      </c>
      <c r="AV172" s="12" t="s">
        <v>79</v>
      </c>
      <c r="AW172" s="12" t="s">
        <v>34</v>
      </c>
      <c r="AX172" s="12" t="s">
        <v>70</v>
      </c>
      <c r="AY172" s="223" t="s">
        <v>144</v>
      </c>
    </row>
    <row r="173" spans="2:51" s="13" customFormat="1" ht="13.5">
      <c r="B173" s="224"/>
      <c r="C173" s="225"/>
      <c r="D173" s="214" t="s">
        <v>154</v>
      </c>
      <c r="E173" s="226" t="s">
        <v>20</v>
      </c>
      <c r="F173" s="227" t="s">
        <v>157</v>
      </c>
      <c r="G173" s="225"/>
      <c r="H173" s="228">
        <v>4.49</v>
      </c>
      <c r="I173" s="229"/>
      <c r="J173" s="225"/>
      <c r="K173" s="225"/>
      <c r="L173" s="230"/>
      <c r="M173" s="231"/>
      <c r="N173" s="232"/>
      <c r="O173" s="232"/>
      <c r="P173" s="232"/>
      <c r="Q173" s="232"/>
      <c r="R173" s="232"/>
      <c r="S173" s="232"/>
      <c r="T173" s="233"/>
      <c r="AT173" s="234" t="s">
        <v>154</v>
      </c>
      <c r="AU173" s="234" t="s">
        <v>79</v>
      </c>
      <c r="AV173" s="13" t="s">
        <v>152</v>
      </c>
      <c r="AW173" s="13" t="s">
        <v>34</v>
      </c>
      <c r="AX173" s="13" t="s">
        <v>77</v>
      </c>
      <c r="AY173" s="234" t="s">
        <v>144</v>
      </c>
    </row>
    <row r="174" spans="2:65" s="1" customFormat="1" ht="16.5" customHeight="1">
      <c r="B174" s="42"/>
      <c r="C174" s="256" t="s">
        <v>9</v>
      </c>
      <c r="D174" s="256" t="s">
        <v>251</v>
      </c>
      <c r="E174" s="257" t="s">
        <v>252</v>
      </c>
      <c r="F174" s="258" t="s">
        <v>253</v>
      </c>
      <c r="G174" s="259" t="s">
        <v>222</v>
      </c>
      <c r="H174" s="260">
        <v>0.002</v>
      </c>
      <c r="I174" s="261"/>
      <c r="J174" s="262">
        <f>ROUND(I174*H174,2)</f>
        <v>0</v>
      </c>
      <c r="K174" s="258" t="s">
        <v>151</v>
      </c>
      <c r="L174" s="263"/>
      <c r="M174" s="264" t="s">
        <v>20</v>
      </c>
      <c r="N174" s="265" t="s">
        <v>41</v>
      </c>
      <c r="O174" s="43"/>
      <c r="P174" s="209">
        <f>O174*H174</f>
        <v>0</v>
      </c>
      <c r="Q174" s="209">
        <v>1</v>
      </c>
      <c r="R174" s="209">
        <f>Q174*H174</f>
        <v>0.002</v>
      </c>
      <c r="S174" s="209">
        <v>0</v>
      </c>
      <c r="T174" s="210">
        <f>S174*H174</f>
        <v>0</v>
      </c>
      <c r="AR174" s="25" t="s">
        <v>254</v>
      </c>
      <c r="AT174" s="25" t="s">
        <v>251</v>
      </c>
      <c r="AU174" s="25" t="s">
        <v>79</v>
      </c>
      <c r="AY174" s="25" t="s">
        <v>144</v>
      </c>
      <c r="BE174" s="211">
        <f>IF(N174="základní",J174,0)</f>
        <v>0</v>
      </c>
      <c r="BF174" s="211">
        <f>IF(N174="snížená",J174,0)</f>
        <v>0</v>
      </c>
      <c r="BG174" s="211">
        <f>IF(N174="zákl. přenesená",J174,0)</f>
        <v>0</v>
      </c>
      <c r="BH174" s="211">
        <f>IF(N174="sníž. přenesená",J174,0)</f>
        <v>0</v>
      </c>
      <c r="BI174" s="211">
        <f>IF(N174="nulová",J174,0)</f>
        <v>0</v>
      </c>
      <c r="BJ174" s="25" t="s">
        <v>77</v>
      </c>
      <c r="BK174" s="211">
        <f>ROUND(I174*H174,2)</f>
        <v>0</v>
      </c>
      <c r="BL174" s="25" t="s">
        <v>232</v>
      </c>
      <c r="BM174" s="25" t="s">
        <v>262</v>
      </c>
    </row>
    <row r="175" spans="2:51" s="12" customFormat="1" ht="13.5">
      <c r="B175" s="212"/>
      <c r="C175" s="213"/>
      <c r="D175" s="214" t="s">
        <v>154</v>
      </c>
      <c r="E175" s="213"/>
      <c r="F175" s="216" t="s">
        <v>263</v>
      </c>
      <c r="G175" s="213"/>
      <c r="H175" s="217">
        <v>0.002</v>
      </c>
      <c r="I175" s="218"/>
      <c r="J175" s="213"/>
      <c r="K175" s="213"/>
      <c r="L175" s="219"/>
      <c r="M175" s="220"/>
      <c r="N175" s="221"/>
      <c r="O175" s="221"/>
      <c r="P175" s="221"/>
      <c r="Q175" s="221"/>
      <c r="R175" s="221"/>
      <c r="S175" s="221"/>
      <c r="T175" s="222"/>
      <c r="AT175" s="223" t="s">
        <v>154</v>
      </c>
      <c r="AU175" s="223" t="s">
        <v>79</v>
      </c>
      <c r="AV175" s="12" t="s">
        <v>79</v>
      </c>
      <c r="AW175" s="12" t="s">
        <v>6</v>
      </c>
      <c r="AX175" s="12" t="s">
        <v>77</v>
      </c>
      <c r="AY175" s="223" t="s">
        <v>144</v>
      </c>
    </row>
    <row r="176" spans="2:65" s="1" customFormat="1" ht="16.5" customHeight="1">
      <c r="B176" s="42"/>
      <c r="C176" s="200" t="s">
        <v>264</v>
      </c>
      <c r="D176" s="200" t="s">
        <v>147</v>
      </c>
      <c r="E176" s="201" t="s">
        <v>265</v>
      </c>
      <c r="F176" s="202" t="s">
        <v>266</v>
      </c>
      <c r="G176" s="203" t="s">
        <v>150</v>
      </c>
      <c r="H176" s="204">
        <v>70.85</v>
      </c>
      <c r="I176" s="205"/>
      <c r="J176" s="206">
        <f>ROUND(I176*H176,2)</f>
        <v>0</v>
      </c>
      <c r="K176" s="202" t="s">
        <v>151</v>
      </c>
      <c r="L176" s="62"/>
      <c r="M176" s="207" t="s">
        <v>20</v>
      </c>
      <c r="N176" s="208" t="s">
        <v>41</v>
      </c>
      <c r="O176" s="43"/>
      <c r="P176" s="209">
        <f>O176*H176</f>
        <v>0</v>
      </c>
      <c r="Q176" s="209">
        <v>0</v>
      </c>
      <c r="R176" s="209">
        <f>Q176*H176</f>
        <v>0</v>
      </c>
      <c r="S176" s="209">
        <v>0.004</v>
      </c>
      <c r="T176" s="210">
        <f>S176*H176</f>
        <v>0.2834</v>
      </c>
      <c r="AR176" s="25" t="s">
        <v>232</v>
      </c>
      <c r="AT176" s="25" t="s">
        <v>147</v>
      </c>
      <c r="AU176" s="25" t="s">
        <v>79</v>
      </c>
      <c r="AY176" s="25" t="s">
        <v>144</v>
      </c>
      <c r="BE176" s="211">
        <f>IF(N176="základní",J176,0)</f>
        <v>0</v>
      </c>
      <c r="BF176" s="211">
        <f>IF(N176="snížená",J176,0)</f>
        <v>0</v>
      </c>
      <c r="BG176" s="211">
        <f>IF(N176="zákl. přenesená",J176,0)</f>
        <v>0</v>
      </c>
      <c r="BH176" s="211">
        <f>IF(N176="sníž. přenesená",J176,0)</f>
        <v>0</v>
      </c>
      <c r="BI176" s="211">
        <f>IF(N176="nulová",J176,0)</f>
        <v>0</v>
      </c>
      <c r="BJ176" s="25" t="s">
        <v>77</v>
      </c>
      <c r="BK176" s="211">
        <f>ROUND(I176*H176,2)</f>
        <v>0</v>
      </c>
      <c r="BL176" s="25" t="s">
        <v>232</v>
      </c>
      <c r="BM176" s="25" t="s">
        <v>267</v>
      </c>
    </row>
    <row r="177" spans="2:51" s="12" customFormat="1" ht="13.5">
      <c r="B177" s="212"/>
      <c r="C177" s="213"/>
      <c r="D177" s="214" t="s">
        <v>154</v>
      </c>
      <c r="E177" s="215" t="s">
        <v>20</v>
      </c>
      <c r="F177" s="216" t="s">
        <v>268</v>
      </c>
      <c r="G177" s="213"/>
      <c r="H177" s="217">
        <v>70.85</v>
      </c>
      <c r="I177" s="218"/>
      <c r="J177" s="213"/>
      <c r="K177" s="213"/>
      <c r="L177" s="219"/>
      <c r="M177" s="220"/>
      <c r="N177" s="221"/>
      <c r="O177" s="221"/>
      <c r="P177" s="221"/>
      <c r="Q177" s="221"/>
      <c r="R177" s="221"/>
      <c r="S177" s="221"/>
      <c r="T177" s="222"/>
      <c r="AT177" s="223" t="s">
        <v>154</v>
      </c>
      <c r="AU177" s="223" t="s">
        <v>79</v>
      </c>
      <c r="AV177" s="12" t="s">
        <v>79</v>
      </c>
      <c r="AW177" s="12" t="s">
        <v>34</v>
      </c>
      <c r="AX177" s="12" t="s">
        <v>70</v>
      </c>
      <c r="AY177" s="223" t="s">
        <v>144</v>
      </c>
    </row>
    <row r="178" spans="2:51" s="13" customFormat="1" ht="13.5">
      <c r="B178" s="224"/>
      <c r="C178" s="225"/>
      <c r="D178" s="214" t="s">
        <v>154</v>
      </c>
      <c r="E178" s="226" t="s">
        <v>20</v>
      </c>
      <c r="F178" s="227" t="s">
        <v>157</v>
      </c>
      <c r="G178" s="225"/>
      <c r="H178" s="228">
        <v>70.85</v>
      </c>
      <c r="I178" s="229"/>
      <c r="J178" s="225"/>
      <c r="K178" s="225"/>
      <c r="L178" s="230"/>
      <c r="M178" s="231"/>
      <c r="N178" s="232"/>
      <c r="O178" s="232"/>
      <c r="P178" s="232"/>
      <c r="Q178" s="232"/>
      <c r="R178" s="232"/>
      <c r="S178" s="232"/>
      <c r="T178" s="233"/>
      <c r="AT178" s="234" t="s">
        <v>154</v>
      </c>
      <c r="AU178" s="234" t="s">
        <v>79</v>
      </c>
      <c r="AV178" s="13" t="s">
        <v>152</v>
      </c>
      <c r="AW178" s="13" t="s">
        <v>34</v>
      </c>
      <c r="AX178" s="13" t="s">
        <v>77</v>
      </c>
      <c r="AY178" s="234" t="s">
        <v>144</v>
      </c>
    </row>
    <row r="179" spans="2:65" s="1" customFormat="1" ht="16.5" customHeight="1">
      <c r="B179" s="42"/>
      <c r="C179" s="200" t="s">
        <v>269</v>
      </c>
      <c r="D179" s="200" t="s">
        <v>147</v>
      </c>
      <c r="E179" s="201" t="s">
        <v>270</v>
      </c>
      <c r="F179" s="202" t="s">
        <v>271</v>
      </c>
      <c r="G179" s="203" t="s">
        <v>150</v>
      </c>
      <c r="H179" s="204">
        <v>4.49</v>
      </c>
      <c r="I179" s="205"/>
      <c r="J179" s="206">
        <f>ROUND(I179*H179,2)</f>
        <v>0</v>
      </c>
      <c r="K179" s="202" t="s">
        <v>151</v>
      </c>
      <c r="L179" s="62"/>
      <c r="M179" s="207" t="s">
        <v>20</v>
      </c>
      <c r="N179" s="208" t="s">
        <v>41</v>
      </c>
      <c r="O179" s="43"/>
      <c r="P179" s="209">
        <f>O179*H179</f>
        <v>0</v>
      </c>
      <c r="Q179" s="209">
        <v>0</v>
      </c>
      <c r="R179" s="209">
        <f>Q179*H179</f>
        <v>0</v>
      </c>
      <c r="S179" s="209">
        <v>0.0045</v>
      </c>
      <c r="T179" s="210">
        <f>S179*H179</f>
        <v>0.020205</v>
      </c>
      <c r="AR179" s="25" t="s">
        <v>232</v>
      </c>
      <c r="AT179" s="25" t="s">
        <v>147</v>
      </c>
      <c r="AU179" s="25" t="s">
        <v>79</v>
      </c>
      <c r="AY179" s="25" t="s">
        <v>144</v>
      </c>
      <c r="BE179" s="211">
        <f>IF(N179="základní",J179,0)</f>
        <v>0</v>
      </c>
      <c r="BF179" s="211">
        <f>IF(N179="snížená",J179,0)</f>
        <v>0</v>
      </c>
      <c r="BG179" s="211">
        <f>IF(N179="zákl. přenesená",J179,0)</f>
        <v>0</v>
      </c>
      <c r="BH179" s="211">
        <f>IF(N179="sníž. přenesená",J179,0)</f>
        <v>0</v>
      </c>
      <c r="BI179" s="211">
        <f>IF(N179="nulová",J179,0)</f>
        <v>0</v>
      </c>
      <c r="BJ179" s="25" t="s">
        <v>77</v>
      </c>
      <c r="BK179" s="211">
        <f>ROUND(I179*H179,2)</f>
        <v>0</v>
      </c>
      <c r="BL179" s="25" t="s">
        <v>232</v>
      </c>
      <c r="BM179" s="25" t="s">
        <v>272</v>
      </c>
    </row>
    <row r="180" spans="2:51" s="12" customFormat="1" ht="13.5">
      <c r="B180" s="212"/>
      <c r="C180" s="213"/>
      <c r="D180" s="214" t="s">
        <v>154</v>
      </c>
      <c r="E180" s="215" t="s">
        <v>20</v>
      </c>
      <c r="F180" s="216" t="s">
        <v>261</v>
      </c>
      <c r="G180" s="213"/>
      <c r="H180" s="217">
        <v>4.49</v>
      </c>
      <c r="I180" s="218"/>
      <c r="J180" s="213"/>
      <c r="K180" s="213"/>
      <c r="L180" s="219"/>
      <c r="M180" s="220"/>
      <c r="N180" s="221"/>
      <c r="O180" s="221"/>
      <c r="P180" s="221"/>
      <c r="Q180" s="221"/>
      <c r="R180" s="221"/>
      <c r="S180" s="221"/>
      <c r="T180" s="222"/>
      <c r="AT180" s="223" t="s">
        <v>154</v>
      </c>
      <c r="AU180" s="223" t="s">
        <v>79</v>
      </c>
      <c r="AV180" s="12" t="s">
        <v>79</v>
      </c>
      <c r="AW180" s="12" t="s">
        <v>34</v>
      </c>
      <c r="AX180" s="12" t="s">
        <v>70</v>
      </c>
      <c r="AY180" s="223" t="s">
        <v>144</v>
      </c>
    </row>
    <row r="181" spans="2:51" s="13" customFormat="1" ht="13.5">
      <c r="B181" s="224"/>
      <c r="C181" s="225"/>
      <c r="D181" s="214" t="s">
        <v>154</v>
      </c>
      <c r="E181" s="226" t="s">
        <v>20</v>
      </c>
      <c r="F181" s="227" t="s">
        <v>157</v>
      </c>
      <c r="G181" s="225"/>
      <c r="H181" s="228">
        <v>4.49</v>
      </c>
      <c r="I181" s="229"/>
      <c r="J181" s="225"/>
      <c r="K181" s="225"/>
      <c r="L181" s="230"/>
      <c r="M181" s="231"/>
      <c r="N181" s="232"/>
      <c r="O181" s="232"/>
      <c r="P181" s="232"/>
      <c r="Q181" s="232"/>
      <c r="R181" s="232"/>
      <c r="S181" s="232"/>
      <c r="T181" s="233"/>
      <c r="AT181" s="234" t="s">
        <v>154</v>
      </c>
      <c r="AU181" s="234" t="s">
        <v>79</v>
      </c>
      <c r="AV181" s="13" t="s">
        <v>152</v>
      </c>
      <c r="AW181" s="13" t="s">
        <v>34</v>
      </c>
      <c r="AX181" s="13" t="s">
        <v>77</v>
      </c>
      <c r="AY181" s="234" t="s">
        <v>144</v>
      </c>
    </row>
    <row r="182" spans="2:65" s="1" customFormat="1" ht="25.5" customHeight="1">
      <c r="B182" s="42"/>
      <c r="C182" s="200" t="s">
        <v>273</v>
      </c>
      <c r="D182" s="200" t="s">
        <v>147</v>
      </c>
      <c r="E182" s="201" t="s">
        <v>274</v>
      </c>
      <c r="F182" s="202" t="s">
        <v>275</v>
      </c>
      <c r="G182" s="203" t="s">
        <v>150</v>
      </c>
      <c r="H182" s="204">
        <v>66.3</v>
      </c>
      <c r="I182" s="205"/>
      <c r="J182" s="206">
        <f>ROUND(I182*H182,2)</f>
        <v>0</v>
      </c>
      <c r="K182" s="202" t="s">
        <v>151</v>
      </c>
      <c r="L182" s="62"/>
      <c r="M182" s="207" t="s">
        <v>20</v>
      </c>
      <c r="N182" s="208" t="s">
        <v>41</v>
      </c>
      <c r="O182" s="43"/>
      <c r="P182" s="209">
        <f>O182*H182</f>
        <v>0</v>
      </c>
      <c r="Q182" s="209">
        <v>0.0004</v>
      </c>
      <c r="R182" s="209">
        <f>Q182*H182</f>
        <v>0.02652</v>
      </c>
      <c r="S182" s="209">
        <v>0</v>
      </c>
      <c r="T182" s="210">
        <f>S182*H182</f>
        <v>0</v>
      </c>
      <c r="AR182" s="25" t="s">
        <v>232</v>
      </c>
      <c r="AT182" s="25" t="s">
        <v>147</v>
      </c>
      <c r="AU182" s="25" t="s">
        <v>79</v>
      </c>
      <c r="AY182" s="25" t="s">
        <v>144</v>
      </c>
      <c r="BE182" s="211">
        <f>IF(N182="základní",J182,0)</f>
        <v>0</v>
      </c>
      <c r="BF182" s="211">
        <f>IF(N182="snížená",J182,0)</f>
        <v>0</v>
      </c>
      <c r="BG182" s="211">
        <f>IF(N182="zákl. přenesená",J182,0)</f>
        <v>0</v>
      </c>
      <c r="BH182" s="211">
        <f>IF(N182="sníž. přenesená",J182,0)</f>
        <v>0</v>
      </c>
      <c r="BI182" s="211">
        <f>IF(N182="nulová",J182,0)</f>
        <v>0</v>
      </c>
      <c r="BJ182" s="25" t="s">
        <v>77</v>
      </c>
      <c r="BK182" s="211">
        <f>ROUND(I182*H182,2)</f>
        <v>0</v>
      </c>
      <c r="BL182" s="25" t="s">
        <v>232</v>
      </c>
      <c r="BM182" s="25" t="s">
        <v>276</v>
      </c>
    </row>
    <row r="183" spans="2:51" s="14" customFormat="1" ht="13.5">
      <c r="B183" s="235"/>
      <c r="C183" s="236"/>
      <c r="D183" s="214" t="s">
        <v>154</v>
      </c>
      <c r="E183" s="237" t="s">
        <v>20</v>
      </c>
      <c r="F183" s="238" t="s">
        <v>169</v>
      </c>
      <c r="G183" s="236"/>
      <c r="H183" s="237" t="s">
        <v>20</v>
      </c>
      <c r="I183" s="239"/>
      <c r="J183" s="236"/>
      <c r="K183" s="236"/>
      <c r="L183" s="240"/>
      <c r="M183" s="241"/>
      <c r="N183" s="242"/>
      <c r="O183" s="242"/>
      <c r="P183" s="242"/>
      <c r="Q183" s="242"/>
      <c r="R183" s="242"/>
      <c r="S183" s="242"/>
      <c r="T183" s="243"/>
      <c r="AT183" s="244" t="s">
        <v>154</v>
      </c>
      <c r="AU183" s="244" t="s">
        <v>79</v>
      </c>
      <c r="AV183" s="14" t="s">
        <v>77</v>
      </c>
      <c r="AW183" s="14" t="s">
        <v>34</v>
      </c>
      <c r="AX183" s="14" t="s">
        <v>70</v>
      </c>
      <c r="AY183" s="244" t="s">
        <v>144</v>
      </c>
    </row>
    <row r="184" spans="2:51" s="12" customFormat="1" ht="13.5">
      <c r="B184" s="212"/>
      <c r="C184" s="213"/>
      <c r="D184" s="214" t="s">
        <v>154</v>
      </c>
      <c r="E184" s="215" t="s">
        <v>20</v>
      </c>
      <c r="F184" s="216" t="s">
        <v>170</v>
      </c>
      <c r="G184" s="213"/>
      <c r="H184" s="217">
        <v>21</v>
      </c>
      <c r="I184" s="218"/>
      <c r="J184" s="213"/>
      <c r="K184" s="213"/>
      <c r="L184" s="219"/>
      <c r="M184" s="220"/>
      <c r="N184" s="221"/>
      <c r="O184" s="221"/>
      <c r="P184" s="221"/>
      <c r="Q184" s="221"/>
      <c r="R184" s="221"/>
      <c r="S184" s="221"/>
      <c r="T184" s="222"/>
      <c r="AT184" s="223" t="s">
        <v>154</v>
      </c>
      <c r="AU184" s="223" t="s">
        <v>79</v>
      </c>
      <c r="AV184" s="12" t="s">
        <v>79</v>
      </c>
      <c r="AW184" s="12" t="s">
        <v>34</v>
      </c>
      <c r="AX184" s="12" t="s">
        <v>70</v>
      </c>
      <c r="AY184" s="223" t="s">
        <v>144</v>
      </c>
    </row>
    <row r="185" spans="2:51" s="12" customFormat="1" ht="13.5">
      <c r="B185" s="212"/>
      <c r="C185" s="213"/>
      <c r="D185" s="214" t="s">
        <v>154</v>
      </c>
      <c r="E185" s="215" t="s">
        <v>20</v>
      </c>
      <c r="F185" s="216" t="s">
        <v>171</v>
      </c>
      <c r="G185" s="213"/>
      <c r="H185" s="217">
        <v>38.6</v>
      </c>
      <c r="I185" s="218"/>
      <c r="J185" s="213"/>
      <c r="K185" s="213"/>
      <c r="L185" s="219"/>
      <c r="M185" s="220"/>
      <c r="N185" s="221"/>
      <c r="O185" s="221"/>
      <c r="P185" s="221"/>
      <c r="Q185" s="221"/>
      <c r="R185" s="221"/>
      <c r="S185" s="221"/>
      <c r="T185" s="222"/>
      <c r="AT185" s="223" t="s">
        <v>154</v>
      </c>
      <c r="AU185" s="223" t="s">
        <v>79</v>
      </c>
      <c r="AV185" s="12" t="s">
        <v>79</v>
      </c>
      <c r="AW185" s="12" t="s">
        <v>34</v>
      </c>
      <c r="AX185" s="12" t="s">
        <v>70</v>
      </c>
      <c r="AY185" s="223" t="s">
        <v>144</v>
      </c>
    </row>
    <row r="186" spans="2:51" s="15" customFormat="1" ht="13.5">
      <c r="B186" s="245"/>
      <c r="C186" s="246"/>
      <c r="D186" s="214" t="s">
        <v>154</v>
      </c>
      <c r="E186" s="247" t="s">
        <v>20</v>
      </c>
      <c r="F186" s="248" t="s">
        <v>164</v>
      </c>
      <c r="G186" s="246"/>
      <c r="H186" s="249">
        <v>59.6</v>
      </c>
      <c r="I186" s="250"/>
      <c r="J186" s="246"/>
      <c r="K186" s="246"/>
      <c r="L186" s="251"/>
      <c r="M186" s="252"/>
      <c r="N186" s="253"/>
      <c r="O186" s="253"/>
      <c r="P186" s="253"/>
      <c r="Q186" s="253"/>
      <c r="R186" s="253"/>
      <c r="S186" s="253"/>
      <c r="T186" s="254"/>
      <c r="AT186" s="255" t="s">
        <v>154</v>
      </c>
      <c r="AU186" s="255" t="s">
        <v>79</v>
      </c>
      <c r="AV186" s="15" t="s">
        <v>165</v>
      </c>
      <c r="AW186" s="15" t="s">
        <v>34</v>
      </c>
      <c r="AX186" s="15" t="s">
        <v>70</v>
      </c>
      <c r="AY186" s="255" t="s">
        <v>144</v>
      </c>
    </row>
    <row r="187" spans="2:51" s="14" customFormat="1" ht="13.5">
      <c r="B187" s="235"/>
      <c r="C187" s="236"/>
      <c r="D187" s="214" t="s">
        <v>154</v>
      </c>
      <c r="E187" s="237" t="s">
        <v>20</v>
      </c>
      <c r="F187" s="238" t="s">
        <v>161</v>
      </c>
      <c r="G187" s="236"/>
      <c r="H187" s="237" t="s">
        <v>20</v>
      </c>
      <c r="I187" s="239"/>
      <c r="J187" s="236"/>
      <c r="K187" s="236"/>
      <c r="L187" s="240"/>
      <c r="M187" s="241"/>
      <c r="N187" s="242"/>
      <c r="O187" s="242"/>
      <c r="P187" s="242"/>
      <c r="Q187" s="242"/>
      <c r="R187" s="242"/>
      <c r="S187" s="242"/>
      <c r="T187" s="243"/>
      <c r="AT187" s="244" t="s">
        <v>154</v>
      </c>
      <c r="AU187" s="244" t="s">
        <v>79</v>
      </c>
      <c r="AV187" s="14" t="s">
        <v>77</v>
      </c>
      <c r="AW187" s="14" t="s">
        <v>34</v>
      </c>
      <c r="AX187" s="14" t="s">
        <v>70</v>
      </c>
      <c r="AY187" s="244" t="s">
        <v>144</v>
      </c>
    </row>
    <row r="188" spans="2:51" s="12" customFormat="1" ht="13.5">
      <c r="B188" s="212"/>
      <c r="C188" s="213"/>
      <c r="D188" s="214" t="s">
        <v>154</v>
      </c>
      <c r="E188" s="215" t="s">
        <v>20</v>
      </c>
      <c r="F188" s="216" t="s">
        <v>162</v>
      </c>
      <c r="G188" s="213"/>
      <c r="H188" s="217">
        <v>5.75</v>
      </c>
      <c r="I188" s="218"/>
      <c r="J188" s="213"/>
      <c r="K188" s="213"/>
      <c r="L188" s="219"/>
      <c r="M188" s="220"/>
      <c r="N188" s="221"/>
      <c r="O188" s="221"/>
      <c r="P188" s="221"/>
      <c r="Q188" s="221"/>
      <c r="R188" s="221"/>
      <c r="S188" s="221"/>
      <c r="T188" s="222"/>
      <c r="AT188" s="223" t="s">
        <v>154</v>
      </c>
      <c r="AU188" s="223" t="s">
        <v>79</v>
      </c>
      <c r="AV188" s="12" t="s">
        <v>79</v>
      </c>
      <c r="AW188" s="12" t="s">
        <v>34</v>
      </c>
      <c r="AX188" s="12" t="s">
        <v>70</v>
      </c>
      <c r="AY188" s="223" t="s">
        <v>144</v>
      </c>
    </row>
    <row r="189" spans="2:51" s="12" customFormat="1" ht="13.5">
      <c r="B189" s="212"/>
      <c r="C189" s="213"/>
      <c r="D189" s="214" t="s">
        <v>154</v>
      </c>
      <c r="E189" s="215" t="s">
        <v>20</v>
      </c>
      <c r="F189" s="216" t="s">
        <v>163</v>
      </c>
      <c r="G189" s="213"/>
      <c r="H189" s="217">
        <v>0.95</v>
      </c>
      <c r="I189" s="218"/>
      <c r="J189" s="213"/>
      <c r="K189" s="213"/>
      <c r="L189" s="219"/>
      <c r="M189" s="220"/>
      <c r="N189" s="221"/>
      <c r="O189" s="221"/>
      <c r="P189" s="221"/>
      <c r="Q189" s="221"/>
      <c r="R189" s="221"/>
      <c r="S189" s="221"/>
      <c r="T189" s="222"/>
      <c r="AT189" s="223" t="s">
        <v>154</v>
      </c>
      <c r="AU189" s="223" t="s">
        <v>79</v>
      </c>
      <c r="AV189" s="12" t="s">
        <v>79</v>
      </c>
      <c r="AW189" s="12" t="s">
        <v>34</v>
      </c>
      <c r="AX189" s="12" t="s">
        <v>70</v>
      </c>
      <c r="AY189" s="223" t="s">
        <v>144</v>
      </c>
    </row>
    <row r="190" spans="2:51" s="15" customFormat="1" ht="13.5">
      <c r="B190" s="245"/>
      <c r="C190" s="246"/>
      <c r="D190" s="214" t="s">
        <v>154</v>
      </c>
      <c r="E190" s="247" t="s">
        <v>20</v>
      </c>
      <c r="F190" s="248" t="s">
        <v>164</v>
      </c>
      <c r="G190" s="246"/>
      <c r="H190" s="249">
        <v>6.7</v>
      </c>
      <c r="I190" s="250"/>
      <c r="J190" s="246"/>
      <c r="K190" s="246"/>
      <c r="L190" s="251"/>
      <c r="M190" s="252"/>
      <c r="N190" s="253"/>
      <c r="O190" s="253"/>
      <c r="P190" s="253"/>
      <c r="Q190" s="253"/>
      <c r="R190" s="253"/>
      <c r="S190" s="253"/>
      <c r="T190" s="254"/>
      <c r="AT190" s="255" t="s">
        <v>154</v>
      </c>
      <c r="AU190" s="255" t="s">
        <v>79</v>
      </c>
      <c r="AV190" s="15" t="s">
        <v>165</v>
      </c>
      <c r="AW190" s="15" t="s">
        <v>34</v>
      </c>
      <c r="AX190" s="15" t="s">
        <v>70</v>
      </c>
      <c r="AY190" s="255" t="s">
        <v>144</v>
      </c>
    </row>
    <row r="191" spans="2:51" s="13" customFormat="1" ht="13.5">
      <c r="B191" s="224"/>
      <c r="C191" s="225"/>
      <c r="D191" s="214" t="s">
        <v>154</v>
      </c>
      <c r="E191" s="226" t="s">
        <v>20</v>
      </c>
      <c r="F191" s="227" t="s">
        <v>157</v>
      </c>
      <c r="G191" s="225"/>
      <c r="H191" s="228">
        <v>66.3</v>
      </c>
      <c r="I191" s="229"/>
      <c r="J191" s="225"/>
      <c r="K191" s="225"/>
      <c r="L191" s="230"/>
      <c r="M191" s="231"/>
      <c r="N191" s="232"/>
      <c r="O191" s="232"/>
      <c r="P191" s="232"/>
      <c r="Q191" s="232"/>
      <c r="R191" s="232"/>
      <c r="S191" s="232"/>
      <c r="T191" s="233"/>
      <c r="AT191" s="234" t="s">
        <v>154</v>
      </c>
      <c r="AU191" s="234" t="s">
        <v>79</v>
      </c>
      <c r="AV191" s="13" t="s">
        <v>152</v>
      </c>
      <c r="AW191" s="13" t="s">
        <v>34</v>
      </c>
      <c r="AX191" s="13" t="s">
        <v>77</v>
      </c>
      <c r="AY191" s="234" t="s">
        <v>144</v>
      </c>
    </row>
    <row r="192" spans="2:65" s="1" customFormat="1" ht="16.5" customHeight="1">
      <c r="B192" s="42"/>
      <c r="C192" s="256" t="s">
        <v>277</v>
      </c>
      <c r="D192" s="256" t="s">
        <v>251</v>
      </c>
      <c r="E192" s="257" t="s">
        <v>278</v>
      </c>
      <c r="F192" s="258" t="s">
        <v>279</v>
      </c>
      <c r="G192" s="259" t="s">
        <v>150</v>
      </c>
      <c r="H192" s="260">
        <v>76.245</v>
      </c>
      <c r="I192" s="261"/>
      <c r="J192" s="262">
        <f>ROUND(I192*H192,2)</f>
        <v>0</v>
      </c>
      <c r="K192" s="258" t="s">
        <v>151</v>
      </c>
      <c r="L192" s="263"/>
      <c r="M192" s="264" t="s">
        <v>20</v>
      </c>
      <c r="N192" s="265" t="s">
        <v>41</v>
      </c>
      <c r="O192" s="43"/>
      <c r="P192" s="209">
        <f>O192*H192</f>
        <v>0</v>
      </c>
      <c r="Q192" s="209">
        <v>0.00388</v>
      </c>
      <c r="R192" s="209">
        <f>Q192*H192</f>
        <v>0.29583060000000005</v>
      </c>
      <c r="S192" s="209">
        <v>0</v>
      </c>
      <c r="T192" s="210">
        <f>S192*H192</f>
        <v>0</v>
      </c>
      <c r="AR192" s="25" t="s">
        <v>254</v>
      </c>
      <c r="AT192" s="25" t="s">
        <v>251</v>
      </c>
      <c r="AU192" s="25" t="s">
        <v>79</v>
      </c>
      <c r="AY192" s="25" t="s">
        <v>144</v>
      </c>
      <c r="BE192" s="211">
        <f>IF(N192="základní",J192,0)</f>
        <v>0</v>
      </c>
      <c r="BF192" s="211">
        <f>IF(N192="snížená",J192,0)</f>
        <v>0</v>
      </c>
      <c r="BG192" s="211">
        <f>IF(N192="zákl. přenesená",J192,0)</f>
        <v>0</v>
      </c>
      <c r="BH192" s="211">
        <f>IF(N192="sníž. přenesená",J192,0)</f>
        <v>0</v>
      </c>
      <c r="BI192" s="211">
        <f>IF(N192="nulová",J192,0)</f>
        <v>0</v>
      </c>
      <c r="BJ192" s="25" t="s">
        <v>77</v>
      </c>
      <c r="BK192" s="211">
        <f>ROUND(I192*H192,2)</f>
        <v>0</v>
      </c>
      <c r="BL192" s="25" t="s">
        <v>232</v>
      </c>
      <c r="BM192" s="25" t="s">
        <v>280</v>
      </c>
    </row>
    <row r="193" spans="2:51" s="12" customFormat="1" ht="13.5">
      <c r="B193" s="212"/>
      <c r="C193" s="213"/>
      <c r="D193" s="214" t="s">
        <v>154</v>
      </c>
      <c r="E193" s="213"/>
      <c r="F193" s="216" t="s">
        <v>281</v>
      </c>
      <c r="G193" s="213"/>
      <c r="H193" s="217">
        <v>76.245</v>
      </c>
      <c r="I193" s="218"/>
      <c r="J193" s="213"/>
      <c r="K193" s="213"/>
      <c r="L193" s="219"/>
      <c r="M193" s="220"/>
      <c r="N193" s="221"/>
      <c r="O193" s="221"/>
      <c r="P193" s="221"/>
      <c r="Q193" s="221"/>
      <c r="R193" s="221"/>
      <c r="S193" s="221"/>
      <c r="T193" s="222"/>
      <c r="AT193" s="223" t="s">
        <v>154</v>
      </c>
      <c r="AU193" s="223" t="s">
        <v>79</v>
      </c>
      <c r="AV193" s="12" t="s">
        <v>79</v>
      </c>
      <c r="AW193" s="12" t="s">
        <v>6</v>
      </c>
      <c r="AX193" s="12" t="s">
        <v>77</v>
      </c>
      <c r="AY193" s="223" t="s">
        <v>144</v>
      </c>
    </row>
    <row r="194" spans="2:65" s="1" customFormat="1" ht="16.5" customHeight="1">
      <c r="B194" s="42"/>
      <c r="C194" s="200" t="s">
        <v>282</v>
      </c>
      <c r="D194" s="200" t="s">
        <v>147</v>
      </c>
      <c r="E194" s="201" t="s">
        <v>283</v>
      </c>
      <c r="F194" s="202" t="s">
        <v>284</v>
      </c>
      <c r="G194" s="203" t="s">
        <v>150</v>
      </c>
      <c r="H194" s="204">
        <v>4.49</v>
      </c>
      <c r="I194" s="205"/>
      <c r="J194" s="206">
        <f>ROUND(I194*H194,2)</f>
        <v>0</v>
      </c>
      <c r="K194" s="202" t="s">
        <v>151</v>
      </c>
      <c r="L194" s="62"/>
      <c r="M194" s="207" t="s">
        <v>20</v>
      </c>
      <c r="N194" s="208" t="s">
        <v>41</v>
      </c>
      <c r="O194" s="43"/>
      <c r="P194" s="209">
        <f>O194*H194</f>
        <v>0</v>
      </c>
      <c r="Q194" s="209">
        <v>0.0004</v>
      </c>
      <c r="R194" s="209">
        <f>Q194*H194</f>
        <v>0.001796</v>
      </c>
      <c r="S194" s="209">
        <v>0</v>
      </c>
      <c r="T194" s="210">
        <f>S194*H194</f>
        <v>0</v>
      </c>
      <c r="AR194" s="25" t="s">
        <v>232</v>
      </c>
      <c r="AT194" s="25" t="s">
        <v>147</v>
      </c>
      <c r="AU194" s="25" t="s">
        <v>79</v>
      </c>
      <c r="AY194" s="25" t="s">
        <v>144</v>
      </c>
      <c r="BE194" s="211">
        <f>IF(N194="základní",J194,0)</f>
        <v>0</v>
      </c>
      <c r="BF194" s="211">
        <f>IF(N194="snížená",J194,0)</f>
        <v>0</v>
      </c>
      <c r="BG194" s="211">
        <f>IF(N194="zákl. přenesená",J194,0)</f>
        <v>0</v>
      </c>
      <c r="BH194" s="211">
        <f>IF(N194="sníž. přenesená",J194,0)</f>
        <v>0</v>
      </c>
      <c r="BI194" s="211">
        <f>IF(N194="nulová",J194,0)</f>
        <v>0</v>
      </c>
      <c r="BJ194" s="25" t="s">
        <v>77</v>
      </c>
      <c r="BK194" s="211">
        <f>ROUND(I194*H194,2)</f>
        <v>0</v>
      </c>
      <c r="BL194" s="25" t="s">
        <v>232</v>
      </c>
      <c r="BM194" s="25" t="s">
        <v>285</v>
      </c>
    </row>
    <row r="195" spans="2:51" s="12" customFormat="1" ht="13.5">
      <c r="B195" s="212"/>
      <c r="C195" s="213"/>
      <c r="D195" s="214" t="s">
        <v>154</v>
      </c>
      <c r="E195" s="215" t="s">
        <v>20</v>
      </c>
      <c r="F195" s="216" t="s">
        <v>261</v>
      </c>
      <c r="G195" s="213"/>
      <c r="H195" s="217">
        <v>4.49</v>
      </c>
      <c r="I195" s="218"/>
      <c r="J195" s="213"/>
      <c r="K195" s="213"/>
      <c r="L195" s="219"/>
      <c r="M195" s="220"/>
      <c r="N195" s="221"/>
      <c r="O195" s="221"/>
      <c r="P195" s="221"/>
      <c r="Q195" s="221"/>
      <c r="R195" s="221"/>
      <c r="S195" s="221"/>
      <c r="T195" s="222"/>
      <c r="AT195" s="223" t="s">
        <v>154</v>
      </c>
      <c r="AU195" s="223" t="s">
        <v>79</v>
      </c>
      <c r="AV195" s="12" t="s">
        <v>79</v>
      </c>
      <c r="AW195" s="12" t="s">
        <v>34</v>
      </c>
      <c r="AX195" s="12" t="s">
        <v>70</v>
      </c>
      <c r="AY195" s="223" t="s">
        <v>144</v>
      </c>
    </row>
    <row r="196" spans="2:51" s="13" customFormat="1" ht="13.5">
      <c r="B196" s="224"/>
      <c r="C196" s="225"/>
      <c r="D196" s="214" t="s">
        <v>154</v>
      </c>
      <c r="E196" s="226" t="s">
        <v>20</v>
      </c>
      <c r="F196" s="227" t="s">
        <v>157</v>
      </c>
      <c r="G196" s="225"/>
      <c r="H196" s="228">
        <v>4.49</v>
      </c>
      <c r="I196" s="229"/>
      <c r="J196" s="225"/>
      <c r="K196" s="225"/>
      <c r="L196" s="230"/>
      <c r="M196" s="231"/>
      <c r="N196" s="232"/>
      <c r="O196" s="232"/>
      <c r="P196" s="232"/>
      <c r="Q196" s="232"/>
      <c r="R196" s="232"/>
      <c r="S196" s="232"/>
      <c r="T196" s="233"/>
      <c r="AT196" s="234" t="s">
        <v>154</v>
      </c>
      <c r="AU196" s="234" t="s">
        <v>79</v>
      </c>
      <c r="AV196" s="13" t="s">
        <v>152</v>
      </c>
      <c r="AW196" s="13" t="s">
        <v>34</v>
      </c>
      <c r="AX196" s="13" t="s">
        <v>77</v>
      </c>
      <c r="AY196" s="234" t="s">
        <v>144</v>
      </c>
    </row>
    <row r="197" spans="2:65" s="1" customFormat="1" ht="16.5" customHeight="1">
      <c r="B197" s="42"/>
      <c r="C197" s="256" t="s">
        <v>286</v>
      </c>
      <c r="D197" s="256" t="s">
        <v>251</v>
      </c>
      <c r="E197" s="257" t="s">
        <v>278</v>
      </c>
      <c r="F197" s="258" t="s">
        <v>279</v>
      </c>
      <c r="G197" s="259" t="s">
        <v>150</v>
      </c>
      <c r="H197" s="260">
        <v>5.388</v>
      </c>
      <c r="I197" s="261"/>
      <c r="J197" s="262">
        <f>ROUND(I197*H197,2)</f>
        <v>0</v>
      </c>
      <c r="K197" s="258" t="s">
        <v>151</v>
      </c>
      <c r="L197" s="263"/>
      <c r="M197" s="264" t="s">
        <v>20</v>
      </c>
      <c r="N197" s="265" t="s">
        <v>41</v>
      </c>
      <c r="O197" s="43"/>
      <c r="P197" s="209">
        <f>O197*H197</f>
        <v>0</v>
      </c>
      <c r="Q197" s="209">
        <v>0.00388</v>
      </c>
      <c r="R197" s="209">
        <f>Q197*H197</f>
        <v>0.02090544</v>
      </c>
      <c r="S197" s="209">
        <v>0</v>
      </c>
      <c r="T197" s="210">
        <f>S197*H197</f>
        <v>0</v>
      </c>
      <c r="AR197" s="25" t="s">
        <v>254</v>
      </c>
      <c r="AT197" s="25" t="s">
        <v>251</v>
      </c>
      <c r="AU197" s="25" t="s">
        <v>79</v>
      </c>
      <c r="AY197" s="25" t="s">
        <v>144</v>
      </c>
      <c r="BE197" s="211">
        <f>IF(N197="základní",J197,0)</f>
        <v>0</v>
      </c>
      <c r="BF197" s="211">
        <f>IF(N197="snížená",J197,0)</f>
        <v>0</v>
      </c>
      <c r="BG197" s="211">
        <f>IF(N197="zákl. přenesená",J197,0)</f>
        <v>0</v>
      </c>
      <c r="BH197" s="211">
        <f>IF(N197="sníž. přenesená",J197,0)</f>
        <v>0</v>
      </c>
      <c r="BI197" s="211">
        <f>IF(N197="nulová",J197,0)</f>
        <v>0</v>
      </c>
      <c r="BJ197" s="25" t="s">
        <v>77</v>
      </c>
      <c r="BK197" s="211">
        <f>ROUND(I197*H197,2)</f>
        <v>0</v>
      </c>
      <c r="BL197" s="25" t="s">
        <v>232</v>
      </c>
      <c r="BM197" s="25" t="s">
        <v>287</v>
      </c>
    </row>
    <row r="198" spans="2:51" s="12" customFormat="1" ht="13.5">
      <c r="B198" s="212"/>
      <c r="C198" s="213"/>
      <c r="D198" s="214" t="s">
        <v>154</v>
      </c>
      <c r="E198" s="213"/>
      <c r="F198" s="216" t="s">
        <v>288</v>
      </c>
      <c r="G198" s="213"/>
      <c r="H198" s="217">
        <v>5.388</v>
      </c>
      <c r="I198" s="218"/>
      <c r="J198" s="213"/>
      <c r="K198" s="213"/>
      <c r="L198" s="219"/>
      <c r="M198" s="220"/>
      <c r="N198" s="221"/>
      <c r="O198" s="221"/>
      <c r="P198" s="221"/>
      <c r="Q198" s="221"/>
      <c r="R198" s="221"/>
      <c r="S198" s="221"/>
      <c r="T198" s="222"/>
      <c r="AT198" s="223" t="s">
        <v>154</v>
      </c>
      <c r="AU198" s="223" t="s">
        <v>79</v>
      </c>
      <c r="AV198" s="12" t="s">
        <v>79</v>
      </c>
      <c r="AW198" s="12" t="s">
        <v>6</v>
      </c>
      <c r="AX198" s="12" t="s">
        <v>77</v>
      </c>
      <c r="AY198" s="223" t="s">
        <v>144</v>
      </c>
    </row>
    <row r="199" spans="2:65" s="1" customFormat="1" ht="25.5" customHeight="1">
      <c r="B199" s="42"/>
      <c r="C199" s="200" t="s">
        <v>289</v>
      </c>
      <c r="D199" s="200" t="s">
        <v>147</v>
      </c>
      <c r="E199" s="201" t="s">
        <v>290</v>
      </c>
      <c r="F199" s="202" t="s">
        <v>291</v>
      </c>
      <c r="G199" s="203" t="s">
        <v>222</v>
      </c>
      <c r="H199" s="204">
        <v>0.367</v>
      </c>
      <c r="I199" s="205"/>
      <c r="J199" s="206">
        <f>ROUND(I199*H199,2)</f>
        <v>0</v>
      </c>
      <c r="K199" s="202" t="s">
        <v>151</v>
      </c>
      <c r="L199" s="62"/>
      <c r="M199" s="207" t="s">
        <v>20</v>
      </c>
      <c r="N199" s="208" t="s">
        <v>41</v>
      </c>
      <c r="O199" s="43"/>
      <c r="P199" s="209">
        <f>O199*H199</f>
        <v>0</v>
      </c>
      <c r="Q199" s="209">
        <v>0</v>
      </c>
      <c r="R199" s="209">
        <f>Q199*H199</f>
        <v>0</v>
      </c>
      <c r="S199" s="209">
        <v>0</v>
      </c>
      <c r="T199" s="210">
        <f>S199*H199</f>
        <v>0</v>
      </c>
      <c r="AR199" s="25" t="s">
        <v>232</v>
      </c>
      <c r="AT199" s="25" t="s">
        <v>147</v>
      </c>
      <c r="AU199" s="25" t="s">
        <v>79</v>
      </c>
      <c r="AY199" s="25" t="s">
        <v>144</v>
      </c>
      <c r="BE199" s="211">
        <f>IF(N199="základní",J199,0)</f>
        <v>0</v>
      </c>
      <c r="BF199" s="211">
        <f>IF(N199="snížená",J199,0)</f>
        <v>0</v>
      </c>
      <c r="BG199" s="211">
        <f>IF(N199="zákl. přenesená",J199,0)</f>
        <v>0</v>
      </c>
      <c r="BH199" s="211">
        <f>IF(N199="sníž. přenesená",J199,0)</f>
        <v>0</v>
      </c>
      <c r="BI199" s="211">
        <f>IF(N199="nulová",J199,0)</f>
        <v>0</v>
      </c>
      <c r="BJ199" s="25" t="s">
        <v>77</v>
      </c>
      <c r="BK199" s="211">
        <f>ROUND(I199*H199,2)</f>
        <v>0</v>
      </c>
      <c r="BL199" s="25" t="s">
        <v>232</v>
      </c>
      <c r="BM199" s="25" t="s">
        <v>292</v>
      </c>
    </row>
    <row r="200" spans="2:63" s="11" customFormat="1" ht="29.85" customHeight="1">
      <c r="B200" s="184"/>
      <c r="C200" s="185"/>
      <c r="D200" s="186" t="s">
        <v>69</v>
      </c>
      <c r="E200" s="198" t="s">
        <v>293</v>
      </c>
      <c r="F200" s="198" t="s">
        <v>294</v>
      </c>
      <c r="G200" s="185"/>
      <c r="H200" s="185"/>
      <c r="I200" s="188"/>
      <c r="J200" s="199">
        <f>BK200</f>
        <v>0</v>
      </c>
      <c r="K200" s="185"/>
      <c r="L200" s="190"/>
      <c r="M200" s="191"/>
      <c r="N200" s="192"/>
      <c r="O200" s="192"/>
      <c r="P200" s="193">
        <f>SUM(P201:P209)</f>
        <v>0</v>
      </c>
      <c r="Q200" s="192"/>
      <c r="R200" s="193">
        <f>SUM(R201:R209)</f>
        <v>0.0547128</v>
      </c>
      <c r="S200" s="192"/>
      <c r="T200" s="194">
        <f>SUM(T201:T209)</f>
        <v>0</v>
      </c>
      <c r="AR200" s="195" t="s">
        <v>79</v>
      </c>
      <c r="AT200" s="196" t="s">
        <v>69</v>
      </c>
      <c r="AU200" s="196" t="s">
        <v>77</v>
      </c>
      <c r="AY200" s="195" t="s">
        <v>144</v>
      </c>
      <c r="BK200" s="197">
        <f>SUM(BK201:BK209)</f>
        <v>0</v>
      </c>
    </row>
    <row r="201" spans="2:65" s="1" customFormat="1" ht="25.5" customHeight="1">
      <c r="B201" s="42"/>
      <c r="C201" s="200" t="s">
        <v>295</v>
      </c>
      <c r="D201" s="200" t="s">
        <v>147</v>
      </c>
      <c r="E201" s="201" t="s">
        <v>296</v>
      </c>
      <c r="F201" s="202" t="s">
        <v>297</v>
      </c>
      <c r="G201" s="203" t="s">
        <v>150</v>
      </c>
      <c r="H201" s="204">
        <v>59.6</v>
      </c>
      <c r="I201" s="205"/>
      <c r="J201" s="206">
        <f>ROUND(I201*H201,2)</f>
        <v>0</v>
      </c>
      <c r="K201" s="202" t="s">
        <v>151</v>
      </c>
      <c r="L201" s="62"/>
      <c r="M201" s="207" t="s">
        <v>20</v>
      </c>
      <c r="N201" s="208" t="s">
        <v>41</v>
      </c>
      <c r="O201" s="43"/>
      <c r="P201" s="209">
        <f>O201*H201</f>
        <v>0</v>
      </c>
      <c r="Q201" s="209">
        <v>0</v>
      </c>
      <c r="R201" s="209">
        <f>Q201*H201</f>
        <v>0</v>
      </c>
      <c r="S201" s="209">
        <v>0</v>
      </c>
      <c r="T201" s="210">
        <f>S201*H201</f>
        <v>0</v>
      </c>
      <c r="AR201" s="25" t="s">
        <v>232</v>
      </c>
      <c r="AT201" s="25" t="s">
        <v>147</v>
      </c>
      <c r="AU201" s="25" t="s">
        <v>79</v>
      </c>
      <c r="AY201" s="25" t="s">
        <v>144</v>
      </c>
      <c r="BE201" s="211">
        <f>IF(N201="základní",J201,0)</f>
        <v>0</v>
      </c>
      <c r="BF201" s="211">
        <f>IF(N201="snížená",J201,0)</f>
        <v>0</v>
      </c>
      <c r="BG201" s="211">
        <f>IF(N201="zákl. přenesená",J201,0)</f>
        <v>0</v>
      </c>
      <c r="BH201" s="211">
        <f>IF(N201="sníž. přenesená",J201,0)</f>
        <v>0</v>
      </c>
      <c r="BI201" s="211">
        <f>IF(N201="nulová",J201,0)</f>
        <v>0</v>
      </c>
      <c r="BJ201" s="25" t="s">
        <v>77</v>
      </c>
      <c r="BK201" s="211">
        <f>ROUND(I201*H201,2)</f>
        <v>0</v>
      </c>
      <c r="BL201" s="25" t="s">
        <v>232</v>
      </c>
      <c r="BM201" s="25" t="s">
        <v>298</v>
      </c>
    </row>
    <row r="202" spans="2:51" s="14" customFormat="1" ht="13.5">
      <c r="B202" s="235"/>
      <c r="C202" s="236"/>
      <c r="D202" s="214" t="s">
        <v>154</v>
      </c>
      <c r="E202" s="237" t="s">
        <v>20</v>
      </c>
      <c r="F202" s="238" t="s">
        <v>169</v>
      </c>
      <c r="G202" s="236"/>
      <c r="H202" s="237" t="s">
        <v>20</v>
      </c>
      <c r="I202" s="239"/>
      <c r="J202" s="236"/>
      <c r="K202" s="236"/>
      <c r="L202" s="240"/>
      <c r="M202" s="241"/>
      <c r="N202" s="242"/>
      <c r="O202" s="242"/>
      <c r="P202" s="242"/>
      <c r="Q202" s="242"/>
      <c r="R202" s="242"/>
      <c r="S202" s="242"/>
      <c r="T202" s="243"/>
      <c r="AT202" s="244" t="s">
        <v>154</v>
      </c>
      <c r="AU202" s="244" t="s">
        <v>79</v>
      </c>
      <c r="AV202" s="14" t="s">
        <v>77</v>
      </c>
      <c r="AW202" s="14" t="s">
        <v>34</v>
      </c>
      <c r="AX202" s="14" t="s">
        <v>70</v>
      </c>
      <c r="AY202" s="244" t="s">
        <v>144</v>
      </c>
    </row>
    <row r="203" spans="2:51" s="12" customFormat="1" ht="13.5">
      <c r="B203" s="212"/>
      <c r="C203" s="213"/>
      <c r="D203" s="214" t="s">
        <v>154</v>
      </c>
      <c r="E203" s="215" t="s">
        <v>20</v>
      </c>
      <c r="F203" s="216" t="s">
        <v>170</v>
      </c>
      <c r="G203" s="213"/>
      <c r="H203" s="217">
        <v>21</v>
      </c>
      <c r="I203" s="218"/>
      <c r="J203" s="213"/>
      <c r="K203" s="213"/>
      <c r="L203" s="219"/>
      <c r="M203" s="220"/>
      <c r="N203" s="221"/>
      <c r="O203" s="221"/>
      <c r="P203" s="221"/>
      <c r="Q203" s="221"/>
      <c r="R203" s="221"/>
      <c r="S203" s="221"/>
      <c r="T203" s="222"/>
      <c r="AT203" s="223" t="s">
        <v>154</v>
      </c>
      <c r="AU203" s="223" t="s">
        <v>79</v>
      </c>
      <c r="AV203" s="12" t="s">
        <v>79</v>
      </c>
      <c r="AW203" s="12" t="s">
        <v>34</v>
      </c>
      <c r="AX203" s="12" t="s">
        <v>70</v>
      </c>
      <c r="AY203" s="223" t="s">
        <v>144</v>
      </c>
    </row>
    <row r="204" spans="2:51" s="12" customFormat="1" ht="13.5">
      <c r="B204" s="212"/>
      <c r="C204" s="213"/>
      <c r="D204" s="214" t="s">
        <v>154</v>
      </c>
      <c r="E204" s="215" t="s">
        <v>20</v>
      </c>
      <c r="F204" s="216" t="s">
        <v>171</v>
      </c>
      <c r="G204" s="213"/>
      <c r="H204" s="217">
        <v>38.6</v>
      </c>
      <c r="I204" s="218"/>
      <c r="J204" s="213"/>
      <c r="K204" s="213"/>
      <c r="L204" s="219"/>
      <c r="M204" s="220"/>
      <c r="N204" s="221"/>
      <c r="O204" s="221"/>
      <c r="P204" s="221"/>
      <c r="Q204" s="221"/>
      <c r="R204" s="221"/>
      <c r="S204" s="221"/>
      <c r="T204" s="222"/>
      <c r="AT204" s="223" t="s">
        <v>154</v>
      </c>
      <c r="AU204" s="223" t="s">
        <v>79</v>
      </c>
      <c r="AV204" s="12" t="s">
        <v>79</v>
      </c>
      <c r="AW204" s="12" t="s">
        <v>34</v>
      </c>
      <c r="AX204" s="12" t="s">
        <v>70</v>
      </c>
      <c r="AY204" s="223" t="s">
        <v>144</v>
      </c>
    </row>
    <row r="205" spans="2:51" s="15" customFormat="1" ht="13.5">
      <c r="B205" s="245"/>
      <c r="C205" s="246"/>
      <c r="D205" s="214" t="s">
        <v>154</v>
      </c>
      <c r="E205" s="247" t="s">
        <v>20</v>
      </c>
      <c r="F205" s="248" t="s">
        <v>164</v>
      </c>
      <c r="G205" s="246"/>
      <c r="H205" s="249">
        <v>59.6</v>
      </c>
      <c r="I205" s="250"/>
      <c r="J205" s="246"/>
      <c r="K205" s="246"/>
      <c r="L205" s="251"/>
      <c r="M205" s="252"/>
      <c r="N205" s="253"/>
      <c r="O205" s="253"/>
      <c r="P205" s="253"/>
      <c r="Q205" s="253"/>
      <c r="R205" s="253"/>
      <c r="S205" s="253"/>
      <c r="T205" s="254"/>
      <c r="AT205" s="255" t="s">
        <v>154</v>
      </c>
      <c r="AU205" s="255" t="s">
        <v>79</v>
      </c>
      <c r="AV205" s="15" t="s">
        <v>165</v>
      </c>
      <c r="AW205" s="15" t="s">
        <v>34</v>
      </c>
      <c r="AX205" s="15" t="s">
        <v>70</v>
      </c>
      <c r="AY205" s="255" t="s">
        <v>144</v>
      </c>
    </row>
    <row r="206" spans="2:51" s="13" customFormat="1" ht="13.5">
      <c r="B206" s="224"/>
      <c r="C206" s="225"/>
      <c r="D206" s="214" t="s">
        <v>154</v>
      </c>
      <c r="E206" s="226" t="s">
        <v>20</v>
      </c>
      <c r="F206" s="227" t="s">
        <v>157</v>
      </c>
      <c r="G206" s="225"/>
      <c r="H206" s="228">
        <v>59.6</v>
      </c>
      <c r="I206" s="229"/>
      <c r="J206" s="225"/>
      <c r="K206" s="225"/>
      <c r="L206" s="230"/>
      <c r="M206" s="231"/>
      <c r="N206" s="232"/>
      <c r="O206" s="232"/>
      <c r="P206" s="232"/>
      <c r="Q206" s="232"/>
      <c r="R206" s="232"/>
      <c r="S206" s="232"/>
      <c r="T206" s="233"/>
      <c r="AT206" s="234" t="s">
        <v>154</v>
      </c>
      <c r="AU206" s="234" t="s">
        <v>79</v>
      </c>
      <c r="AV206" s="13" t="s">
        <v>152</v>
      </c>
      <c r="AW206" s="13" t="s">
        <v>34</v>
      </c>
      <c r="AX206" s="13" t="s">
        <v>77</v>
      </c>
      <c r="AY206" s="234" t="s">
        <v>144</v>
      </c>
    </row>
    <row r="207" spans="2:65" s="1" customFormat="1" ht="16.5" customHeight="1">
      <c r="B207" s="42"/>
      <c r="C207" s="256" t="s">
        <v>299</v>
      </c>
      <c r="D207" s="256" t="s">
        <v>251</v>
      </c>
      <c r="E207" s="257" t="s">
        <v>300</v>
      </c>
      <c r="F207" s="258" t="s">
        <v>301</v>
      </c>
      <c r="G207" s="259" t="s">
        <v>150</v>
      </c>
      <c r="H207" s="260">
        <v>60.792</v>
      </c>
      <c r="I207" s="261"/>
      <c r="J207" s="262">
        <f>ROUND(I207*H207,2)</f>
        <v>0</v>
      </c>
      <c r="K207" s="258" t="s">
        <v>151</v>
      </c>
      <c r="L207" s="263"/>
      <c r="M207" s="264" t="s">
        <v>20</v>
      </c>
      <c r="N207" s="265" t="s">
        <v>41</v>
      </c>
      <c r="O207" s="43"/>
      <c r="P207" s="209">
        <f>O207*H207</f>
        <v>0</v>
      </c>
      <c r="Q207" s="209">
        <v>0.0009</v>
      </c>
      <c r="R207" s="209">
        <f>Q207*H207</f>
        <v>0.0547128</v>
      </c>
      <c r="S207" s="209">
        <v>0</v>
      </c>
      <c r="T207" s="210">
        <f>S207*H207</f>
        <v>0</v>
      </c>
      <c r="AR207" s="25" t="s">
        <v>254</v>
      </c>
      <c r="AT207" s="25" t="s">
        <v>251</v>
      </c>
      <c r="AU207" s="25" t="s">
        <v>79</v>
      </c>
      <c r="AY207" s="25" t="s">
        <v>144</v>
      </c>
      <c r="BE207" s="211">
        <f>IF(N207="základní",J207,0)</f>
        <v>0</v>
      </c>
      <c r="BF207" s="211">
        <f>IF(N207="snížená",J207,0)</f>
        <v>0</v>
      </c>
      <c r="BG207" s="211">
        <f>IF(N207="zákl. přenesená",J207,0)</f>
        <v>0</v>
      </c>
      <c r="BH207" s="211">
        <f>IF(N207="sníž. přenesená",J207,0)</f>
        <v>0</v>
      </c>
      <c r="BI207" s="211">
        <f>IF(N207="nulová",J207,0)</f>
        <v>0</v>
      </c>
      <c r="BJ207" s="25" t="s">
        <v>77</v>
      </c>
      <c r="BK207" s="211">
        <f>ROUND(I207*H207,2)</f>
        <v>0</v>
      </c>
      <c r="BL207" s="25" t="s">
        <v>232</v>
      </c>
      <c r="BM207" s="25" t="s">
        <v>302</v>
      </c>
    </row>
    <row r="208" spans="2:51" s="12" customFormat="1" ht="13.5">
      <c r="B208" s="212"/>
      <c r="C208" s="213"/>
      <c r="D208" s="214" t="s">
        <v>154</v>
      </c>
      <c r="E208" s="213"/>
      <c r="F208" s="216" t="s">
        <v>303</v>
      </c>
      <c r="G208" s="213"/>
      <c r="H208" s="217">
        <v>60.792</v>
      </c>
      <c r="I208" s="218"/>
      <c r="J208" s="213"/>
      <c r="K208" s="213"/>
      <c r="L208" s="219"/>
      <c r="M208" s="220"/>
      <c r="N208" s="221"/>
      <c r="O208" s="221"/>
      <c r="P208" s="221"/>
      <c r="Q208" s="221"/>
      <c r="R208" s="221"/>
      <c r="S208" s="221"/>
      <c r="T208" s="222"/>
      <c r="AT208" s="223" t="s">
        <v>154</v>
      </c>
      <c r="AU208" s="223" t="s">
        <v>79</v>
      </c>
      <c r="AV208" s="12" t="s">
        <v>79</v>
      </c>
      <c r="AW208" s="12" t="s">
        <v>6</v>
      </c>
      <c r="AX208" s="12" t="s">
        <v>77</v>
      </c>
      <c r="AY208" s="223" t="s">
        <v>144</v>
      </c>
    </row>
    <row r="209" spans="2:65" s="1" customFormat="1" ht="16.5" customHeight="1">
      <c r="B209" s="42"/>
      <c r="C209" s="200" t="s">
        <v>304</v>
      </c>
      <c r="D209" s="200" t="s">
        <v>147</v>
      </c>
      <c r="E209" s="201" t="s">
        <v>305</v>
      </c>
      <c r="F209" s="202" t="s">
        <v>306</v>
      </c>
      <c r="G209" s="203" t="s">
        <v>222</v>
      </c>
      <c r="H209" s="204">
        <v>0.055</v>
      </c>
      <c r="I209" s="205"/>
      <c r="J209" s="206">
        <f>ROUND(I209*H209,2)</f>
        <v>0</v>
      </c>
      <c r="K209" s="202" t="s">
        <v>151</v>
      </c>
      <c r="L209" s="62"/>
      <c r="M209" s="207" t="s">
        <v>20</v>
      </c>
      <c r="N209" s="208" t="s">
        <v>41</v>
      </c>
      <c r="O209" s="43"/>
      <c r="P209" s="209">
        <f>O209*H209</f>
        <v>0</v>
      </c>
      <c r="Q209" s="209">
        <v>0</v>
      </c>
      <c r="R209" s="209">
        <f>Q209*H209</f>
        <v>0</v>
      </c>
      <c r="S209" s="209">
        <v>0</v>
      </c>
      <c r="T209" s="210">
        <f>S209*H209</f>
        <v>0</v>
      </c>
      <c r="AR209" s="25" t="s">
        <v>232</v>
      </c>
      <c r="AT209" s="25" t="s">
        <v>147</v>
      </c>
      <c r="AU209" s="25" t="s">
        <v>79</v>
      </c>
      <c r="AY209" s="25" t="s">
        <v>144</v>
      </c>
      <c r="BE209" s="211">
        <f>IF(N209="základní",J209,0)</f>
        <v>0</v>
      </c>
      <c r="BF209" s="211">
        <f>IF(N209="snížená",J209,0)</f>
        <v>0</v>
      </c>
      <c r="BG209" s="211">
        <f>IF(N209="zákl. přenesená",J209,0)</f>
        <v>0</v>
      </c>
      <c r="BH209" s="211">
        <f>IF(N209="sníž. přenesená",J209,0)</f>
        <v>0</v>
      </c>
      <c r="BI209" s="211">
        <f>IF(N209="nulová",J209,0)</f>
        <v>0</v>
      </c>
      <c r="BJ209" s="25" t="s">
        <v>77</v>
      </c>
      <c r="BK209" s="211">
        <f>ROUND(I209*H209,2)</f>
        <v>0</v>
      </c>
      <c r="BL209" s="25" t="s">
        <v>232</v>
      </c>
      <c r="BM209" s="25" t="s">
        <v>307</v>
      </c>
    </row>
    <row r="210" spans="2:63" s="11" customFormat="1" ht="29.85" customHeight="1">
      <c r="B210" s="184"/>
      <c r="C210" s="185"/>
      <c r="D210" s="186" t="s">
        <v>69</v>
      </c>
      <c r="E210" s="198" t="s">
        <v>308</v>
      </c>
      <c r="F210" s="198" t="s">
        <v>309</v>
      </c>
      <c r="G210" s="185"/>
      <c r="H210" s="185"/>
      <c r="I210" s="188"/>
      <c r="J210" s="199">
        <f>BK210</f>
        <v>0</v>
      </c>
      <c r="K210" s="185"/>
      <c r="L210" s="190"/>
      <c r="M210" s="191"/>
      <c r="N210" s="192"/>
      <c r="O210" s="192"/>
      <c r="P210" s="193">
        <f>SUM(P211:P219)</f>
        <v>0</v>
      </c>
      <c r="Q210" s="192"/>
      <c r="R210" s="193">
        <f>SUM(R211:R219)</f>
        <v>0</v>
      </c>
      <c r="S210" s="192"/>
      <c r="T210" s="194">
        <f>SUM(T211:T219)</f>
        <v>0.02102</v>
      </c>
      <c r="AR210" s="195" t="s">
        <v>79</v>
      </c>
      <c r="AT210" s="196" t="s">
        <v>69</v>
      </c>
      <c r="AU210" s="196" t="s">
        <v>77</v>
      </c>
      <c r="AY210" s="195" t="s">
        <v>144</v>
      </c>
      <c r="BK210" s="197">
        <f>SUM(BK211:BK219)</f>
        <v>0</v>
      </c>
    </row>
    <row r="211" spans="2:65" s="1" customFormat="1" ht="16.5" customHeight="1">
      <c r="B211" s="42"/>
      <c r="C211" s="200" t="s">
        <v>254</v>
      </c>
      <c r="D211" s="200" t="s">
        <v>147</v>
      </c>
      <c r="E211" s="201" t="s">
        <v>310</v>
      </c>
      <c r="F211" s="202" t="s">
        <v>311</v>
      </c>
      <c r="G211" s="203" t="s">
        <v>312</v>
      </c>
      <c r="H211" s="204">
        <v>1</v>
      </c>
      <c r="I211" s="205"/>
      <c r="J211" s="206">
        <f>ROUND(I211*H211,2)</f>
        <v>0</v>
      </c>
      <c r="K211" s="202" t="s">
        <v>151</v>
      </c>
      <c r="L211" s="62"/>
      <c r="M211" s="207" t="s">
        <v>20</v>
      </c>
      <c r="N211" s="208" t="s">
        <v>41</v>
      </c>
      <c r="O211" s="43"/>
      <c r="P211" s="209">
        <f>O211*H211</f>
        <v>0</v>
      </c>
      <c r="Q211" s="209">
        <v>0</v>
      </c>
      <c r="R211" s="209">
        <f>Q211*H211</f>
        <v>0</v>
      </c>
      <c r="S211" s="209">
        <v>0.01946</v>
      </c>
      <c r="T211" s="210">
        <f>S211*H211</f>
        <v>0.01946</v>
      </c>
      <c r="AR211" s="25" t="s">
        <v>232</v>
      </c>
      <c r="AT211" s="25" t="s">
        <v>147</v>
      </c>
      <c r="AU211" s="25" t="s">
        <v>79</v>
      </c>
      <c r="AY211" s="25" t="s">
        <v>144</v>
      </c>
      <c r="BE211" s="211">
        <f>IF(N211="základní",J211,0)</f>
        <v>0</v>
      </c>
      <c r="BF211" s="211">
        <f>IF(N211="snížená",J211,0)</f>
        <v>0</v>
      </c>
      <c r="BG211" s="211">
        <f>IF(N211="zákl. přenesená",J211,0)</f>
        <v>0</v>
      </c>
      <c r="BH211" s="211">
        <f>IF(N211="sníž. přenesená",J211,0)</f>
        <v>0</v>
      </c>
      <c r="BI211" s="211">
        <f>IF(N211="nulová",J211,0)</f>
        <v>0</v>
      </c>
      <c r="BJ211" s="25" t="s">
        <v>77</v>
      </c>
      <c r="BK211" s="211">
        <f>ROUND(I211*H211,2)</f>
        <v>0</v>
      </c>
      <c r="BL211" s="25" t="s">
        <v>232</v>
      </c>
      <c r="BM211" s="25" t="s">
        <v>313</v>
      </c>
    </row>
    <row r="212" spans="2:51" s="12" customFormat="1" ht="13.5">
      <c r="B212" s="212"/>
      <c r="C212" s="213"/>
      <c r="D212" s="214" t="s">
        <v>154</v>
      </c>
      <c r="E212" s="215" t="s">
        <v>20</v>
      </c>
      <c r="F212" s="216" t="s">
        <v>314</v>
      </c>
      <c r="G212" s="213"/>
      <c r="H212" s="217">
        <v>1</v>
      </c>
      <c r="I212" s="218"/>
      <c r="J212" s="213"/>
      <c r="K212" s="213"/>
      <c r="L212" s="219"/>
      <c r="M212" s="220"/>
      <c r="N212" s="221"/>
      <c r="O212" s="221"/>
      <c r="P212" s="221"/>
      <c r="Q212" s="221"/>
      <c r="R212" s="221"/>
      <c r="S212" s="221"/>
      <c r="T212" s="222"/>
      <c r="AT212" s="223" t="s">
        <v>154</v>
      </c>
      <c r="AU212" s="223" t="s">
        <v>79</v>
      </c>
      <c r="AV212" s="12" t="s">
        <v>79</v>
      </c>
      <c r="AW212" s="12" t="s">
        <v>34</v>
      </c>
      <c r="AX212" s="12" t="s">
        <v>70</v>
      </c>
      <c r="AY212" s="223" t="s">
        <v>144</v>
      </c>
    </row>
    <row r="213" spans="2:51" s="13" customFormat="1" ht="13.5">
      <c r="B213" s="224"/>
      <c r="C213" s="225"/>
      <c r="D213" s="214" t="s">
        <v>154</v>
      </c>
      <c r="E213" s="226" t="s">
        <v>20</v>
      </c>
      <c r="F213" s="227" t="s">
        <v>157</v>
      </c>
      <c r="G213" s="225"/>
      <c r="H213" s="228">
        <v>1</v>
      </c>
      <c r="I213" s="229"/>
      <c r="J213" s="225"/>
      <c r="K213" s="225"/>
      <c r="L213" s="230"/>
      <c r="M213" s="231"/>
      <c r="N213" s="232"/>
      <c r="O213" s="232"/>
      <c r="P213" s="232"/>
      <c r="Q213" s="232"/>
      <c r="R213" s="232"/>
      <c r="S213" s="232"/>
      <c r="T213" s="233"/>
      <c r="AT213" s="234" t="s">
        <v>154</v>
      </c>
      <c r="AU213" s="234" t="s">
        <v>79</v>
      </c>
      <c r="AV213" s="13" t="s">
        <v>152</v>
      </c>
      <c r="AW213" s="13" t="s">
        <v>34</v>
      </c>
      <c r="AX213" s="13" t="s">
        <v>77</v>
      </c>
      <c r="AY213" s="234" t="s">
        <v>144</v>
      </c>
    </row>
    <row r="214" spans="2:65" s="1" customFormat="1" ht="25.5" customHeight="1">
      <c r="B214" s="42"/>
      <c r="C214" s="200" t="s">
        <v>315</v>
      </c>
      <c r="D214" s="200" t="s">
        <v>147</v>
      </c>
      <c r="E214" s="201" t="s">
        <v>316</v>
      </c>
      <c r="F214" s="202" t="s">
        <v>317</v>
      </c>
      <c r="G214" s="203" t="s">
        <v>222</v>
      </c>
      <c r="H214" s="204">
        <v>0.021</v>
      </c>
      <c r="I214" s="205"/>
      <c r="J214" s="206">
        <f>ROUND(I214*H214,2)</f>
        <v>0</v>
      </c>
      <c r="K214" s="202" t="s">
        <v>151</v>
      </c>
      <c r="L214" s="62"/>
      <c r="M214" s="207" t="s">
        <v>20</v>
      </c>
      <c r="N214" s="208" t="s">
        <v>41</v>
      </c>
      <c r="O214" s="43"/>
      <c r="P214" s="209">
        <f>O214*H214</f>
        <v>0</v>
      </c>
      <c r="Q214" s="209">
        <v>0</v>
      </c>
      <c r="R214" s="209">
        <f>Q214*H214</f>
        <v>0</v>
      </c>
      <c r="S214" s="209">
        <v>0</v>
      </c>
      <c r="T214" s="210">
        <f>S214*H214</f>
        <v>0</v>
      </c>
      <c r="AR214" s="25" t="s">
        <v>232</v>
      </c>
      <c r="AT214" s="25" t="s">
        <v>147</v>
      </c>
      <c r="AU214" s="25" t="s">
        <v>79</v>
      </c>
      <c r="AY214" s="25" t="s">
        <v>144</v>
      </c>
      <c r="BE214" s="211">
        <f>IF(N214="základní",J214,0)</f>
        <v>0</v>
      </c>
      <c r="BF214" s="211">
        <f>IF(N214="snížená",J214,0)</f>
        <v>0</v>
      </c>
      <c r="BG214" s="211">
        <f>IF(N214="zákl. přenesená",J214,0)</f>
        <v>0</v>
      </c>
      <c r="BH214" s="211">
        <f>IF(N214="sníž. přenesená",J214,0)</f>
        <v>0</v>
      </c>
      <c r="BI214" s="211">
        <f>IF(N214="nulová",J214,0)</f>
        <v>0</v>
      </c>
      <c r="BJ214" s="25" t="s">
        <v>77</v>
      </c>
      <c r="BK214" s="211">
        <f>ROUND(I214*H214,2)</f>
        <v>0</v>
      </c>
      <c r="BL214" s="25" t="s">
        <v>232</v>
      </c>
      <c r="BM214" s="25" t="s">
        <v>318</v>
      </c>
    </row>
    <row r="215" spans="2:51" s="12" customFormat="1" ht="13.5">
      <c r="B215" s="212"/>
      <c r="C215" s="213"/>
      <c r="D215" s="214" t="s">
        <v>154</v>
      </c>
      <c r="E215" s="215" t="s">
        <v>20</v>
      </c>
      <c r="F215" s="216" t="s">
        <v>319</v>
      </c>
      <c r="G215" s="213"/>
      <c r="H215" s="217">
        <v>0.021</v>
      </c>
      <c r="I215" s="218"/>
      <c r="J215" s="213"/>
      <c r="K215" s="213"/>
      <c r="L215" s="219"/>
      <c r="M215" s="220"/>
      <c r="N215" s="221"/>
      <c r="O215" s="221"/>
      <c r="P215" s="221"/>
      <c r="Q215" s="221"/>
      <c r="R215" s="221"/>
      <c r="S215" s="221"/>
      <c r="T215" s="222"/>
      <c r="AT215" s="223" t="s">
        <v>154</v>
      </c>
      <c r="AU215" s="223" t="s">
        <v>79</v>
      </c>
      <c r="AV215" s="12" t="s">
        <v>79</v>
      </c>
      <c r="AW215" s="12" t="s">
        <v>34</v>
      </c>
      <c r="AX215" s="12" t="s">
        <v>70</v>
      </c>
      <c r="AY215" s="223" t="s">
        <v>144</v>
      </c>
    </row>
    <row r="216" spans="2:51" s="13" customFormat="1" ht="13.5">
      <c r="B216" s="224"/>
      <c r="C216" s="225"/>
      <c r="D216" s="214" t="s">
        <v>154</v>
      </c>
      <c r="E216" s="226" t="s">
        <v>20</v>
      </c>
      <c r="F216" s="227" t="s">
        <v>157</v>
      </c>
      <c r="G216" s="225"/>
      <c r="H216" s="228">
        <v>0.021</v>
      </c>
      <c r="I216" s="229"/>
      <c r="J216" s="225"/>
      <c r="K216" s="225"/>
      <c r="L216" s="230"/>
      <c r="M216" s="231"/>
      <c r="N216" s="232"/>
      <c r="O216" s="232"/>
      <c r="P216" s="232"/>
      <c r="Q216" s="232"/>
      <c r="R216" s="232"/>
      <c r="S216" s="232"/>
      <c r="T216" s="233"/>
      <c r="AT216" s="234" t="s">
        <v>154</v>
      </c>
      <c r="AU216" s="234" t="s">
        <v>79</v>
      </c>
      <c r="AV216" s="13" t="s">
        <v>152</v>
      </c>
      <c r="AW216" s="13" t="s">
        <v>34</v>
      </c>
      <c r="AX216" s="13" t="s">
        <v>77</v>
      </c>
      <c r="AY216" s="234" t="s">
        <v>144</v>
      </c>
    </row>
    <row r="217" spans="2:65" s="1" customFormat="1" ht="16.5" customHeight="1">
      <c r="B217" s="42"/>
      <c r="C217" s="200" t="s">
        <v>320</v>
      </c>
      <c r="D217" s="200" t="s">
        <v>147</v>
      </c>
      <c r="E217" s="201" t="s">
        <v>321</v>
      </c>
      <c r="F217" s="202" t="s">
        <v>322</v>
      </c>
      <c r="G217" s="203" t="s">
        <v>312</v>
      </c>
      <c r="H217" s="204">
        <v>1</v>
      </c>
      <c r="I217" s="205"/>
      <c r="J217" s="206">
        <f>ROUND(I217*H217,2)</f>
        <v>0</v>
      </c>
      <c r="K217" s="202" t="s">
        <v>151</v>
      </c>
      <c r="L217" s="62"/>
      <c r="M217" s="207" t="s">
        <v>20</v>
      </c>
      <c r="N217" s="208" t="s">
        <v>41</v>
      </c>
      <c r="O217" s="43"/>
      <c r="P217" s="209">
        <f>O217*H217</f>
        <v>0</v>
      </c>
      <c r="Q217" s="209">
        <v>0</v>
      </c>
      <c r="R217" s="209">
        <f>Q217*H217</f>
        <v>0</v>
      </c>
      <c r="S217" s="209">
        <v>0.00156</v>
      </c>
      <c r="T217" s="210">
        <f>S217*H217</f>
        <v>0.00156</v>
      </c>
      <c r="AR217" s="25" t="s">
        <v>232</v>
      </c>
      <c r="AT217" s="25" t="s">
        <v>147</v>
      </c>
      <c r="AU217" s="25" t="s">
        <v>79</v>
      </c>
      <c r="AY217" s="25" t="s">
        <v>144</v>
      </c>
      <c r="BE217" s="211">
        <f>IF(N217="základní",J217,0)</f>
        <v>0</v>
      </c>
      <c r="BF217" s="211">
        <f>IF(N217="snížená",J217,0)</f>
        <v>0</v>
      </c>
      <c r="BG217" s="211">
        <f>IF(N217="zákl. přenesená",J217,0)</f>
        <v>0</v>
      </c>
      <c r="BH217" s="211">
        <f>IF(N217="sníž. přenesená",J217,0)</f>
        <v>0</v>
      </c>
      <c r="BI217" s="211">
        <f>IF(N217="nulová",J217,0)</f>
        <v>0</v>
      </c>
      <c r="BJ217" s="25" t="s">
        <v>77</v>
      </c>
      <c r="BK217" s="211">
        <f>ROUND(I217*H217,2)</f>
        <v>0</v>
      </c>
      <c r="BL217" s="25" t="s">
        <v>232</v>
      </c>
      <c r="BM217" s="25" t="s">
        <v>323</v>
      </c>
    </row>
    <row r="218" spans="2:51" s="12" customFormat="1" ht="13.5">
      <c r="B218" s="212"/>
      <c r="C218" s="213"/>
      <c r="D218" s="214" t="s">
        <v>154</v>
      </c>
      <c r="E218" s="215" t="s">
        <v>20</v>
      </c>
      <c r="F218" s="216" t="s">
        <v>314</v>
      </c>
      <c r="G218" s="213"/>
      <c r="H218" s="217">
        <v>1</v>
      </c>
      <c r="I218" s="218"/>
      <c r="J218" s="213"/>
      <c r="K218" s="213"/>
      <c r="L218" s="219"/>
      <c r="M218" s="220"/>
      <c r="N218" s="221"/>
      <c r="O218" s="221"/>
      <c r="P218" s="221"/>
      <c r="Q218" s="221"/>
      <c r="R218" s="221"/>
      <c r="S218" s="221"/>
      <c r="T218" s="222"/>
      <c r="AT218" s="223" t="s">
        <v>154</v>
      </c>
      <c r="AU218" s="223" t="s">
        <v>79</v>
      </c>
      <c r="AV218" s="12" t="s">
        <v>79</v>
      </c>
      <c r="AW218" s="12" t="s">
        <v>34</v>
      </c>
      <c r="AX218" s="12" t="s">
        <v>70</v>
      </c>
      <c r="AY218" s="223" t="s">
        <v>144</v>
      </c>
    </row>
    <row r="219" spans="2:51" s="13" customFormat="1" ht="13.5">
      <c r="B219" s="224"/>
      <c r="C219" s="225"/>
      <c r="D219" s="214" t="s">
        <v>154</v>
      </c>
      <c r="E219" s="226" t="s">
        <v>20</v>
      </c>
      <c r="F219" s="227" t="s">
        <v>157</v>
      </c>
      <c r="G219" s="225"/>
      <c r="H219" s="228">
        <v>1</v>
      </c>
      <c r="I219" s="229"/>
      <c r="J219" s="225"/>
      <c r="K219" s="225"/>
      <c r="L219" s="230"/>
      <c r="M219" s="231"/>
      <c r="N219" s="232"/>
      <c r="O219" s="232"/>
      <c r="P219" s="232"/>
      <c r="Q219" s="232"/>
      <c r="R219" s="232"/>
      <c r="S219" s="232"/>
      <c r="T219" s="233"/>
      <c r="AT219" s="234" t="s">
        <v>154</v>
      </c>
      <c r="AU219" s="234" t="s">
        <v>79</v>
      </c>
      <c r="AV219" s="13" t="s">
        <v>152</v>
      </c>
      <c r="AW219" s="13" t="s">
        <v>34</v>
      </c>
      <c r="AX219" s="13" t="s">
        <v>77</v>
      </c>
      <c r="AY219" s="234" t="s">
        <v>144</v>
      </c>
    </row>
    <row r="220" spans="2:63" s="11" customFormat="1" ht="29.85" customHeight="1">
      <c r="B220" s="184"/>
      <c r="C220" s="185"/>
      <c r="D220" s="186" t="s">
        <v>69</v>
      </c>
      <c r="E220" s="198" t="s">
        <v>324</v>
      </c>
      <c r="F220" s="198" t="s">
        <v>325</v>
      </c>
      <c r="G220" s="185"/>
      <c r="H220" s="185"/>
      <c r="I220" s="188"/>
      <c r="J220" s="199">
        <f>BK220</f>
        <v>0</v>
      </c>
      <c r="K220" s="185"/>
      <c r="L220" s="190"/>
      <c r="M220" s="191"/>
      <c r="N220" s="192"/>
      <c r="O220" s="192"/>
      <c r="P220" s="193">
        <f>SUM(P221:P238)</f>
        <v>0</v>
      </c>
      <c r="Q220" s="192"/>
      <c r="R220" s="193">
        <f>SUM(R221:R238)</f>
        <v>3.35684526</v>
      </c>
      <c r="S220" s="192"/>
      <c r="T220" s="194">
        <f>SUM(T221:T238)</f>
        <v>0</v>
      </c>
      <c r="AR220" s="195" t="s">
        <v>79</v>
      </c>
      <c r="AT220" s="196" t="s">
        <v>69</v>
      </c>
      <c r="AU220" s="196" t="s">
        <v>77</v>
      </c>
      <c r="AY220" s="195" t="s">
        <v>144</v>
      </c>
      <c r="BK220" s="197">
        <f>SUM(BK221:BK238)</f>
        <v>0</v>
      </c>
    </row>
    <row r="221" spans="2:65" s="1" customFormat="1" ht="16.5" customHeight="1">
      <c r="B221" s="42"/>
      <c r="C221" s="200" t="s">
        <v>326</v>
      </c>
      <c r="D221" s="200" t="s">
        <v>147</v>
      </c>
      <c r="E221" s="201" t="s">
        <v>327</v>
      </c>
      <c r="F221" s="202" t="s">
        <v>328</v>
      </c>
      <c r="G221" s="203" t="s">
        <v>150</v>
      </c>
      <c r="H221" s="204">
        <v>149.035</v>
      </c>
      <c r="I221" s="205"/>
      <c r="J221" s="206">
        <f>ROUND(I221*H221,2)</f>
        <v>0</v>
      </c>
      <c r="K221" s="202" t="s">
        <v>151</v>
      </c>
      <c r="L221" s="62"/>
      <c r="M221" s="207" t="s">
        <v>20</v>
      </c>
      <c r="N221" s="208" t="s">
        <v>41</v>
      </c>
      <c r="O221" s="43"/>
      <c r="P221" s="209">
        <f>O221*H221</f>
        <v>0</v>
      </c>
      <c r="Q221" s="209">
        <v>0.00442</v>
      </c>
      <c r="R221" s="209">
        <f>Q221*H221</f>
        <v>0.6587347</v>
      </c>
      <c r="S221" s="209">
        <v>0</v>
      </c>
      <c r="T221" s="210">
        <f>S221*H221</f>
        <v>0</v>
      </c>
      <c r="AR221" s="25" t="s">
        <v>232</v>
      </c>
      <c r="AT221" s="25" t="s">
        <v>147</v>
      </c>
      <c r="AU221" s="25" t="s">
        <v>79</v>
      </c>
      <c r="AY221" s="25" t="s">
        <v>144</v>
      </c>
      <c r="BE221" s="211">
        <f>IF(N221="základní",J221,0)</f>
        <v>0</v>
      </c>
      <c r="BF221" s="211">
        <f>IF(N221="snížená",J221,0)</f>
        <v>0</v>
      </c>
      <c r="BG221" s="211">
        <f>IF(N221="zákl. přenesená",J221,0)</f>
        <v>0</v>
      </c>
      <c r="BH221" s="211">
        <f>IF(N221="sníž. přenesená",J221,0)</f>
        <v>0</v>
      </c>
      <c r="BI221" s="211">
        <f>IF(N221="nulová",J221,0)</f>
        <v>0</v>
      </c>
      <c r="BJ221" s="25" t="s">
        <v>77</v>
      </c>
      <c r="BK221" s="211">
        <f>ROUND(I221*H221,2)</f>
        <v>0</v>
      </c>
      <c r="BL221" s="25" t="s">
        <v>232</v>
      </c>
      <c r="BM221" s="25" t="s">
        <v>329</v>
      </c>
    </row>
    <row r="222" spans="2:51" s="12" customFormat="1" ht="27">
      <c r="B222" s="212"/>
      <c r="C222" s="213"/>
      <c r="D222" s="214" t="s">
        <v>154</v>
      </c>
      <c r="E222" s="215" t="s">
        <v>20</v>
      </c>
      <c r="F222" s="216" t="s">
        <v>155</v>
      </c>
      <c r="G222" s="213"/>
      <c r="H222" s="217">
        <v>67.752</v>
      </c>
      <c r="I222" s="218"/>
      <c r="J222" s="213"/>
      <c r="K222" s="213"/>
      <c r="L222" s="219"/>
      <c r="M222" s="220"/>
      <c r="N222" s="221"/>
      <c r="O222" s="221"/>
      <c r="P222" s="221"/>
      <c r="Q222" s="221"/>
      <c r="R222" s="221"/>
      <c r="S222" s="221"/>
      <c r="T222" s="222"/>
      <c r="AT222" s="223" t="s">
        <v>154</v>
      </c>
      <c r="AU222" s="223" t="s">
        <v>79</v>
      </c>
      <c r="AV222" s="12" t="s">
        <v>79</v>
      </c>
      <c r="AW222" s="12" t="s">
        <v>34</v>
      </c>
      <c r="AX222" s="12" t="s">
        <v>70</v>
      </c>
      <c r="AY222" s="223" t="s">
        <v>144</v>
      </c>
    </row>
    <row r="223" spans="2:51" s="12" customFormat="1" ht="27">
      <c r="B223" s="212"/>
      <c r="C223" s="213"/>
      <c r="D223" s="214" t="s">
        <v>154</v>
      </c>
      <c r="E223" s="215" t="s">
        <v>20</v>
      </c>
      <c r="F223" s="216" t="s">
        <v>156</v>
      </c>
      <c r="G223" s="213"/>
      <c r="H223" s="217">
        <v>81.283</v>
      </c>
      <c r="I223" s="218"/>
      <c r="J223" s="213"/>
      <c r="K223" s="213"/>
      <c r="L223" s="219"/>
      <c r="M223" s="220"/>
      <c r="N223" s="221"/>
      <c r="O223" s="221"/>
      <c r="P223" s="221"/>
      <c r="Q223" s="221"/>
      <c r="R223" s="221"/>
      <c r="S223" s="221"/>
      <c r="T223" s="222"/>
      <c r="AT223" s="223" t="s">
        <v>154</v>
      </c>
      <c r="AU223" s="223" t="s">
        <v>79</v>
      </c>
      <c r="AV223" s="12" t="s">
        <v>79</v>
      </c>
      <c r="AW223" s="12" t="s">
        <v>34</v>
      </c>
      <c r="AX223" s="12" t="s">
        <v>70</v>
      </c>
      <c r="AY223" s="223" t="s">
        <v>144</v>
      </c>
    </row>
    <row r="224" spans="2:51" s="13" customFormat="1" ht="13.5">
      <c r="B224" s="224"/>
      <c r="C224" s="225"/>
      <c r="D224" s="214" t="s">
        <v>154</v>
      </c>
      <c r="E224" s="226" t="s">
        <v>20</v>
      </c>
      <c r="F224" s="227" t="s">
        <v>157</v>
      </c>
      <c r="G224" s="225"/>
      <c r="H224" s="228">
        <v>149.035</v>
      </c>
      <c r="I224" s="229"/>
      <c r="J224" s="225"/>
      <c r="K224" s="225"/>
      <c r="L224" s="230"/>
      <c r="M224" s="231"/>
      <c r="N224" s="232"/>
      <c r="O224" s="232"/>
      <c r="P224" s="232"/>
      <c r="Q224" s="232"/>
      <c r="R224" s="232"/>
      <c r="S224" s="232"/>
      <c r="T224" s="233"/>
      <c r="AT224" s="234" t="s">
        <v>154</v>
      </c>
      <c r="AU224" s="234" t="s">
        <v>79</v>
      </c>
      <c r="AV224" s="13" t="s">
        <v>152</v>
      </c>
      <c r="AW224" s="13" t="s">
        <v>34</v>
      </c>
      <c r="AX224" s="13" t="s">
        <v>77</v>
      </c>
      <c r="AY224" s="234" t="s">
        <v>144</v>
      </c>
    </row>
    <row r="225" spans="2:65" s="1" customFormat="1" ht="16.5" customHeight="1">
      <c r="B225" s="42"/>
      <c r="C225" s="256" t="s">
        <v>330</v>
      </c>
      <c r="D225" s="256" t="s">
        <v>251</v>
      </c>
      <c r="E225" s="257" t="s">
        <v>331</v>
      </c>
      <c r="F225" s="258" t="s">
        <v>332</v>
      </c>
      <c r="G225" s="259" t="s">
        <v>150</v>
      </c>
      <c r="H225" s="260">
        <v>163.939</v>
      </c>
      <c r="I225" s="261"/>
      <c r="J225" s="262">
        <f>ROUND(I225*H225,2)</f>
        <v>0</v>
      </c>
      <c r="K225" s="258" t="s">
        <v>151</v>
      </c>
      <c r="L225" s="263"/>
      <c r="M225" s="264" t="s">
        <v>20</v>
      </c>
      <c r="N225" s="265" t="s">
        <v>41</v>
      </c>
      <c r="O225" s="43"/>
      <c r="P225" s="209">
        <f>O225*H225</f>
        <v>0</v>
      </c>
      <c r="Q225" s="209">
        <v>0.0135</v>
      </c>
      <c r="R225" s="209">
        <f>Q225*H225</f>
        <v>2.2131765</v>
      </c>
      <c r="S225" s="209">
        <v>0</v>
      </c>
      <c r="T225" s="210">
        <f>S225*H225</f>
        <v>0</v>
      </c>
      <c r="AR225" s="25" t="s">
        <v>254</v>
      </c>
      <c r="AT225" s="25" t="s">
        <v>251</v>
      </c>
      <c r="AU225" s="25" t="s">
        <v>79</v>
      </c>
      <c r="AY225" s="25" t="s">
        <v>144</v>
      </c>
      <c r="BE225" s="211">
        <f>IF(N225="základní",J225,0)</f>
        <v>0</v>
      </c>
      <c r="BF225" s="211">
        <f>IF(N225="snížená",J225,0)</f>
        <v>0</v>
      </c>
      <c r="BG225" s="211">
        <f>IF(N225="zákl. přenesená",J225,0)</f>
        <v>0</v>
      </c>
      <c r="BH225" s="211">
        <f>IF(N225="sníž. přenesená",J225,0)</f>
        <v>0</v>
      </c>
      <c r="BI225" s="211">
        <f>IF(N225="nulová",J225,0)</f>
        <v>0</v>
      </c>
      <c r="BJ225" s="25" t="s">
        <v>77</v>
      </c>
      <c r="BK225" s="211">
        <f>ROUND(I225*H225,2)</f>
        <v>0</v>
      </c>
      <c r="BL225" s="25" t="s">
        <v>232</v>
      </c>
      <c r="BM225" s="25" t="s">
        <v>333</v>
      </c>
    </row>
    <row r="226" spans="2:51" s="12" customFormat="1" ht="13.5">
      <c r="B226" s="212"/>
      <c r="C226" s="213"/>
      <c r="D226" s="214" t="s">
        <v>154</v>
      </c>
      <c r="E226" s="213"/>
      <c r="F226" s="216" t="s">
        <v>334</v>
      </c>
      <c r="G226" s="213"/>
      <c r="H226" s="217">
        <v>163.939</v>
      </c>
      <c r="I226" s="218"/>
      <c r="J226" s="213"/>
      <c r="K226" s="213"/>
      <c r="L226" s="219"/>
      <c r="M226" s="220"/>
      <c r="N226" s="221"/>
      <c r="O226" s="221"/>
      <c r="P226" s="221"/>
      <c r="Q226" s="221"/>
      <c r="R226" s="221"/>
      <c r="S226" s="221"/>
      <c r="T226" s="222"/>
      <c r="AT226" s="223" t="s">
        <v>154</v>
      </c>
      <c r="AU226" s="223" t="s">
        <v>79</v>
      </c>
      <c r="AV226" s="12" t="s">
        <v>79</v>
      </c>
      <c r="AW226" s="12" t="s">
        <v>6</v>
      </c>
      <c r="AX226" s="12" t="s">
        <v>77</v>
      </c>
      <c r="AY226" s="223" t="s">
        <v>144</v>
      </c>
    </row>
    <row r="227" spans="2:65" s="1" customFormat="1" ht="16.5" customHeight="1">
      <c r="B227" s="42"/>
      <c r="C227" s="200" t="s">
        <v>335</v>
      </c>
      <c r="D227" s="200" t="s">
        <v>147</v>
      </c>
      <c r="E227" s="201" t="s">
        <v>336</v>
      </c>
      <c r="F227" s="202" t="s">
        <v>337</v>
      </c>
      <c r="G227" s="203" t="s">
        <v>150</v>
      </c>
      <c r="H227" s="204">
        <v>149.035</v>
      </c>
      <c r="I227" s="205"/>
      <c r="J227" s="206">
        <f>ROUND(I227*H227,2)</f>
        <v>0</v>
      </c>
      <c r="K227" s="202" t="s">
        <v>151</v>
      </c>
      <c r="L227" s="62"/>
      <c r="M227" s="207" t="s">
        <v>20</v>
      </c>
      <c r="N227" s="208" t="s">
        <v>41</v>
      </c>
      <c r="O227" s="43"/>
      <c r="P227" s="209">
        <f>O227*H227</f>
        <v>0</v>
      </c>
      <c r="Q227" s="209">
        <v>0.0001</v>
      </c>
      <c r="R227" s="209">
        <f>Q227*H227</f>
        <v>0.0149035</v>
      </c>
      <c r="S227" s="209">
        <v>0</v>
      </c>
      <c r="T227" s="210">
        <f>S227*H227</f>
        <v>0</v>
      </c>
      <c r="AR227" s="25" t="s">
        <v>232</v>
      </c>
      <c r="AT227" s="25" t="s">
        <v>147</v>
      </c>
      <c r="AU227" s="25" t="s">
        <v>79</v>
      </c>
      <c r="AY227" s="25" t="s">
        <v>144</v>
      </c>
      <c r="BE227" s="211">
        <f>IF(N227="základní",J227,0)</f>
        <v>0</v>
      </c>
      <c r="BF227" s="211">
        <f>IF(N227="snížená",J227,0)</f>
        <v>0</v>
      </c>
      <c r="BG227" s="211">
        <f>IF(N227="zákl. přenesená",J227,0)</f>
        <v>0</v>
      </c>
      <c r="BH227" s="211">
        <f>IF(N227="sníž. přenesená",J227,0)</f>
        <v>0</v>
      </c>
      <c r="BI227" s="211">
        <f>IF(N227="nulová",J227,0)</f>
        <v>0</v>
      </c>
      <c r="BJ227" s="25" t="s">
        <v>77</v>
      </c>
      <c r="BK227" s="211">
        <f>ROUND(I227*H227,2)</f>
        <v>0</v>
      </c>
      <c r="BL227" s="25" t="s">
        <v>232</v>
      </c>
      <c r="BM227" s="25" t="s">
        <v>338</v>
      </c>
    </row>
    <row r="228" spans="2:65" s="1" customFormat="1" ht="25.5" customHeight="1">
      <c r="B228" s="42"/>
      <c r="C228" s="200" t="s">
        <v>339</v>
      </c>
      <c r="D228" s="200" t="s">
        <v>147</v>
      </c>
      <c r="E228" s="201" t="s">
        <v>340</v>
      </c>
      <c r="F228" s="202" t="s">
        <v>341</v>
      </c>
      <c r="G228" s="203" t="s">
        <v>178</v>
      </c>
      <c r="H228" s="204">
        <v>47.54</v>
      </c>
      <c r="I228" s="205"/>
      <c r="J228" s="206">
        <f>ROUND(I228*H228,2)</f>
        <v>0</v>
      </c>
      <c r="K228" s="202" t="s">
        <v>151</v>
      </c>
      <c r="L228" s="62"/>
      <c r="M228" s="207" t="s">
        <v>20</v>
      </c>
      <c r="N228" s="208" t="s">
        <v>41</v>
      </c>
      <c r="O228" s="43"/>
      <c r="P228" s="209">
        <f>O228*H228</f>
        <v>0</v>
      </c>
      <c r="Q228" s="209">
        <v>4E-05</v>
      </c>
      <c r="R228" s="209">
        <f>Q228*H228</f>
        <v>0.0019016</v>
      </c>
      <c r="S228" s="209">
        <v>0</v>
      </c>
      <c r="T228" s="210">
        <f>S228*H228</f>
        <v>0</v>
      </c>
      <c r="AR228" s="25" t="s">
        <v>232</v>
      </c>
      <c r="AT228" s="25" t="s">
        <v>147</v>
      </c>
      <c r="AU228" s="25" t="s">
        <v>79</v>
      </c>
      <c r="AY228" s="25" t="s">
        <v>144</v>
      </c>
      <c r="BE228" s="211">
        <f>IF(N228="základní",J228,0)</f>
        <v>0</v>
      </c>
      <c r="BF228" s="211">
        <f>IF(N228="snížená",J228,0)</f>
        <v>0</v>
      </c>
      <c r="BG228" s="211">
        <f>IF(N228="zákl. přenesená",J228,0)</f>
        <v>0</v>
      </c>
      <c r="BH228" s="211">
        <f>IF(N228="sníž. přenesená",J228,0)</f>
        <v>0</v>
      </c>
      <c r="BI228" s="211">
        <f>IF(N228="nulová",J228,0)</f>
        <v>0</v>
      </c>
      <c r="BJ228" s="25" t="s">
        <v>77</v>
      </c>
      <c r="BK228" s="211">
        <f>ROUND(I228*H228,2)</f>
        <v>0</v>
      </c>
      <c r="BL228" s="25" t="s">
        <v>232</v>
      </c>
      <c r="BM228" s="25" t="s">
        <v>342</v>
      </c>
    </row>
    <row r="229" spans="2:51" s="12" customFormat="1" ht="13.5">
      <c r="B229" s="212"/>
      <c r="C229" s="213"/>
      <c r="D229" s="214" t="s">
        <v>154</v>
      </c>
      <c r="E229" s="215" t="s">
        <v>20</v>
      </c>
      <c r="F229" s="216" t="s">
        <v>343</v>
      </c>
      <c r="G229" s="213"/>
      <c r="H229" s="217">
        <v>20.8</v>
      </c>
      <c r="I229" s="218"/>
      <c r="J229" s="213"/>
      <c r="K229" s="213"/>
      <c r="L229" s="219"/>
      <c r="M229" s="220"/>
      <c r="N229" s="221"/>
      <c r="O229" s="221"/>
      <c r="P229" s="221"/>
      <c r="Q229" s="221"/>
      <c r="R229" s="221"/>
      <c r="S229" s="221"/>
      <c r="T229" s="222"/>
      <c r="AT229" s="223" t="s">
        <v>154</v>
      </c>
      <c r="AU229" s="223" t="s">
        <v>79</v>
      </c>
      <c r="AV229" s="12" t="s">
        <v>79</v>
      </c>
      <c r="AW229" s="12" t="s">
        <v>34</v>
      </c>
      <c r="AX229" s="12" t="s">
        <v>70</v>
      </c>
      <c r="AY229" s="223" t="s">
        <v>144</v>
      </c>
    </row>
    <row r="230" spans="2:51" s="12" customFormat="1" ht="13.5">
      <c r="B230" s="212"/>
      <c r="C230" s="213"/>
      <c r="D230" s="214" t="s">
        <v>154</v>
      </c>
      <c r="E230" s="215" t="s">
        <v>20</v>
      </c>
      <c r="F230" s="216" t="s">
        <v>344</v>
      </c>
      <c r="G230" s="213"/>
      <c r="H230" s="217">
        <v>26.74</v>
      </c>
      <c r="I230" s="218"/>
      <c r="J230" s="213"/>
      <c r="K230" s="213"/>
      <c r="L230" s="219"/>
      <c r="M230" s="220"/>
      <c r="N230" s="221"/>
      <c r="O230" s="221"/>
      <c r="P230" s="221"/>
      <c r="Q230" s="221"/>
      <c r="R230" s="221"/>
      <c r="S230" s="221"/>
      <c r="T230" s="222"/>
      <c r="AT230" s="223" t="s">
        <v>154</v>
      </c>
      <c r="AU230" s="223" t="s">
        <v>79</v>
      </c>
      <c r="AV230" s="12" t="s">
        <v>79</v>
      </c>
      <c r="AW230" s="12" t="s">
        <v>34</v>
      </c>
      <c r="AX230" s="12" t="s">
        <v>70</v>
      </c>
      <c r="AY230" s="223" t="s">
        <v>144</v>
      </c>
    </row>
    <row r="231" spans="2:51" s="13" customFormat="1" ht="13.5">
      <c r="B231" s="224"/>
      <c r="C231" s="225"/>
      <c r="D231" s="214" t="s">
        <v>154</v>
      </c>
      <c r="E231" s="226" t="s">
        <v>20</v>
      </c>
      <c r="F231" s="227" t="s">
        <v>157</v>
      </c>
      <c r="G231" s="225"/>
      <c r="H231" s="228">
        <v>47.54</v>
      </c>
      <c r="I231" s="229"/>
      <c r="J231" s="225"/>
      <c r="K231" s="225"/>
      <c r="L231" s="230"/>
      <c r="M231" s="231"/>
      <c r="N231" s="232"/>
      <c r="O231" s="232"/>
      <c r="P231" s="232"/>
      <c r="Q231" s="232"/>
      <c r="R231" s="232"/>
      <c r="S231" s="232"/>
      <c r="T231" s="233"/>
      <c r="AT231" s="234" t="s">
        <v>154</v>
      </c>
      <c r="AU231" s="234" t="s">
        <v>79</v>
      </c>
      <c r="AV231" s="13" t="s">
        <v>152</v>
      </c>
      <c r="AW231" s="13" t="s">
        <v>34</v>
      </c>
      <c r="AX231" s="13" t="s">
        <v>77</v>
      </c>
      <c r="AY231" s="234" t="s">
        <v>144</v>
      </c>
    </row>
    <row r="232" spans="2:65" s="1" customFormat="1" ht="25.5" customHeight="1">
      <c r="B232" s="42"/>
      <c r="C232" s="200" t="s">
        <v>345</v>
      </c>
      <c r="D232" s="200" t="s">
        <v>147</v>
      </c>
      <c r="E232" s="201" t="s">
        <v>346</v>
      </c>
      <c r="F232" s="202" t="s">
        <v>347</v>
      </c>
      <c r="G232" s="203" t="s">
        <v>150</v>
      </c>
      <c r="H232" s="204">
        <v>70.608</v>
      </c>
      <c r="I232" s="205"/>
      <c r="J232" s="206">
        <f>ROUND(I232*H232,2)</f>
        <v>0</v>
      </c>
      <c r="K232" s="202" t="s">
        <v>151</v>
      </c>
      <c r="L232" s="62"/>
      <c r="M232" s="207" t="s">
        <v>20</v>
      </c>
      <c r="N232" s="208" t="s">
        <v>41</v>
      </c>
      <c r="O232" s="43"/>
      <c r="P232" s="209">
        <f>O232*H232</f>
        <v>0</v>
      </c>
      <c r="Q232" s="209">
        <v>0.00117</v>
      </c>
      <c r="R232" s="209">
        <f>Q232*H232</f>
        <v>0.08261136000000001</v>
      </c>
      <c r="S232" s="209">
        <v>0</v>
      </c>
      <c r="T232" s="210">
        <f>S232*H232</f>
        <v>0</v>
      </c>
      <c r="AR232" s="25" t="s">
        <v>232</v>
      </c>
      <c r="AT232" s="25" t="s">
        <v>147</v>
      </c>
      <c r="AU232" s="25" t="s">
        <v>79</v>
      </c>
      <c r="AY232" s="25" t="s">
        <v>144</v>
      </c>
      <c r="BE232" s="211">
        <f>IF(N232="základní",J232,0)</f>
        <v>0</v>
      </c>
      <c r="BF232" s="211">
        <f>IF(N232="snížená",J232,0)</f>
        <v>0</v>
      </c>
      <c r="BG232" s="211">
        <f>IF(N232="zákl. přenesená",J232,0)</f>
        <v>0</v>
      </c>
      <c r="BH232" s="211">
        <f>IF(N232="sníž. přenesená",J232,0)</f>
        <v>0</v>
      </c>
      <c r="BI232" s="211">
        <f>IF(N232="nulová",J232,0)</f>
        <v>0</v>
      </c>
      <c r="BJ232" s="25" t="s">
        <v>77</v>
      </c>
      <c r="BK232" s="211">
        <f>ROUND(I232*H232,2)</f>
        <v>0</v>
      </c>
      <c r="BL232" s="25" t="s">
        <v>232</v>
      </c>
      <c r="BM232" s="25" t="s">
        <v>348</v>
      </c>
    </row>
    <row r="233" spans="2:51" s="12" customFormat="1" ht="13.5">
      <c r="B233" s="212"/>
      <c r="C233" s="213"/>
      <c r="D233" s="214" t="s">
        <v>154</v>
      </c>
      <c r="E233" s="215" t="s">
        <v>20</v>
      </c>
      <c r="F233" s="216" t="s">
        <v>349</v>
      </c>
      <c r="G233" s="213"/>
      <c r="H233" s="217">
        <v>26.624</v>
      </c>
      <c r="I233" s="218"/>
      <c r="J233" s="213"/>
      <c r="K233" s="213"/>
      <c r="L233" s="219"/>
      <c r="M233" s="220"/>
      <c r="N233" s="221"/>
      <c r="O233" s="221"/>
      <c r="P233" s="221"/>
      <c r="Q233" s="221"/>
      <c r="R233" s="221"/>
      <c r="S233" s="221"/>
      <c r="T233" s="222"/>
      <c r="AT233" s="223" t="s">
        <v>154</v>
      </c>
      <c r="AU233" s="223" t="s">
        <v>79</v>
      </c>
      <c r="AV233" s="12" t="s">
        <v>79</v>
      </c>
      <c r="AW233" s="12" t="s">
        <v>34</v>
      </c>
      <c r="AX233" s="12" t="s">
        <v>70</v>
      </c>
      <c r="AY233" s="223" t="s">
        <v>144</v>
      </c>
    </row>
    <row r="234" spans="2:51" s="12" customFormat="1" ht="13.5">
      <c r="B234" s="212"/>
      <c r="C234" s="213"/>
      <c r="D234" s="214" t="s">
        <v>154</v>
      </c>
      <c r="E234" s="215" t="s">
        <v>20</v>
      </c>
      <c r="F234" s="216" t="s">
        <v>350</v>
      </c>
      <c r="G234" s="213"/>
      <c r="H234" s="217">
        <v>43.984</v>
      </c>
      <c r="I234" s="218"/>
      <c r="J234" s="213"/>
      <c r="K234" s="213"/>
      <c r="L234" s="219"/>
      <c r="M234" s="220"/>
      <c r="N234" s="221"/>
      <c r="O234" s="221"/>
      <c r="P234" s="221"/>
      <c r="Q234" s="221"/>
      <c r="R234" s="221"/>
      <c r="S234" s="221"/>
      <c r="T234" s="222"/>
      <c r="AT234" s="223" t="s">
        <v>154</v>
      </c>
      <c r="AU234" s="223" t="s">
        <v>79</v>
      </c>
      <c r="AV234" s="12" t="s">
        <v>79</v>
      </c>
      <c r="AW234" s="12" t="s">
        <v>34</v>
      </c>
      <c r="AX234" s="12" t="s">
        <v>70</v>
      </c>
      <c r="AY234" s="223" t="s">
        <v>144</v>
      </c>
    </row>
    <row r="235" spans="2:51" s="13" customFormat="1" ht="13.5">
      <c r="B235" s="224"/>
      <c r="C235" s="225"/>
      <c r="D235" s="214" t="s">
        <v>154</v>
      </c>
      <c r="E235" s="226" t="s">
        <v>20</v>
      </c>
      <c r="F235" s="227" t="s">
        <v>157</v>
      </c>
      <c r="G235" s="225"/>
      <c r="H235" s="228">
        <v>70.608</v>
      </c>
      <c r="I235" s="229"/>
      <c r="J235" s="225"/>
      <c r="K235" s="225"/>
      <c r="L235" s="230"/>
      <c r="M235" s="231"/>
      <c r="N235" s="232"/>
      <c r="O235" s="232"/>
      <c r="P235" s="232"/>
      <c r="Q235" s="232"/>
      <c r="R235" s="232"/>
      <c r="S235" s="232"/>
      <c r="T235" s="233"/>
      <c r="AT235" s="234" t="s">
        <v>154</v>
      </c>
      <c r="AU235" s="234" t="s">
        <v>79</v>
      </c>
      <c r="AV235" s="13" t="s">
        <v>152</v>
      </c>
      <c r="AW235" s="13" t="s">
        <v>34</v>
      </c>
      <c r="AX235" s="13" t="s">
        <v>77</v>
      </c>
      <c r="AY235" s="234" t="s">
        <v>144</v>
      </c>
    </row>
    <row r="236" spans="2:65" s="1" customFormat="1" ht="25.5" customHeight="1">
      <c r="B236" s="42"/>
      <c r="C236" s="256" t="s">
        <v>351</v>
      </c>
      <c r="D236" s="256" t="s">
        <v>251</v>
      </c>
      <c r="E236" s="257" t="s">
        <v>352</v>
      </c>
      <c r="F236" s="258" t="s">
        <v>353</v>
      </c>
      <c r="G236" s="259" t="s">
        <v>150</v>
      </c>
      <c r="H236" s="260">
        <v>74.138</v>
      </c>
      <c r="I236" s="261"/>
      <c r="J236" s="262">
        <f>ROUND(I236*H236,2)</f>
        <v>0</v>
      </c>
      <c r="K236" s="258" t="s">
        <v>151</v>
      </c>
      <c r="L236" s="263"/>
      <c r="M236" s="264" t="s">
        <v>20</v>
      </c>
      <c r="N236" s="265" t="s">
        <v>41</v>
      </c>
      <c r="O236" s="43"/>
      <c r="P236" s="209">
        <f>O236*H236</f>
        <v>0</v>
      </c>
      <c r="Q236" s="209">
        <v>0.0052</v>
      </c>
      <c r="R236" s="209">
        <f>Q236*H236</f>
        <v>0.3855176</v>
      </c>
      <c r="S236" s="209">
        <v>0</v>
      </c>
      <c r="T236" s="210">
        <f>S236*H236</f>
        <v>0</v>
      </c>
      <c r="AR236" s="25" t="s">
        <v>254</v>
      </c>
      <c r="AT236" s="25" t="s">
        <v>251</v>
      </c>
      <c r="AU236" s="25" t="s">
        <v>79</v>
      </c>
      <c r="AY236" s="25" t="s">
        <v>144</v>
      </c>
      <c r="BE236" s="211">
        <f>IF(N236="základní",J236,0)</f>
        <v>0</v>
      </c>
      <c r="BF236" s="211">
        <f>IF(N236="snížená",J236,0)</f>
        <v>0</v>
      </c>
      <c r="BG236" s="211">
        <f>IF(N236="zákl. přenesená",J236,0)</f>
        <v>0</v>
      </c>
      <c r="BH236" s="211">
        <f>IF(N236="sníž. přenesená",J236,0)</f>
        <v>0</v>
      </c>
      <c r="BI236" s="211">
        <f>IF(N236="nulová",J236,0)</f>
        <v>0</v>
      </c>
      <c r="BJ236" s="25" t="s">
        <v>77</v>
      </c>
      <c r="BK236" s="211">
        <f>ROUND(I236*H236,2)</f>
        <v>0</v>
      </c>
      <c r="BL236" s="25" t="s">
        <v>232</v>
      </c>
      <c r="BM236" s="25" t="s">
        <v>354</v>
      </c>
    </row>
    <row r="237" spans="2:51" s="12" customFormat="1" ht="13.5">
      <c r="B237" s="212"/>
      <c r="C237" s="213"/>
      <c r="D237" s="214" t="s">
        <v>154</v>
      </c>
      <c r="E237" s="213"/>
      <c r="F237" s="216" t="s">
        <v>355</v>
      </c>
      <c r="G237" s="213"/>
      <c r="H237" s="217">
        <v>74.138</v>
      </c>
      <c r="I237" s="218"/>
      <c r="J237" s="213"/>
      <c r="K237" s="213"/>
      <c r="L237" s="219"/>
      <c r="M237" s="220"/>
      <c r="N237" s="221"/>
      <c r="O237" s="221"/>
      <c r="P237" s="221"/>
      <c r="Q237" s="221"/>
      <c r="R237" s="221"/>
      <c r="S237" s="221"/>
      <c r="T237" s="222"/>
      <c r="AT237" s="223" t="s">
        <v>154</v>
      </c>
      <c r="AU237" s="223" t="s">
        <v>79</v>
      </c>
      <c r="AV237" s="12" t="s">
        <v>79</v>
      </c>
      <c r="AW237" s="12" t="s">
        <v>6</v>
      </c>
      <c r="AX237" s="12" t="s">
        <v>77</v>
      </c>
      <c r="AY237" s="223" t="s">
        <v>144</v>
      </c>
    </row>
    <row r="238" spans="2:65" s="1" customFormat="1" ht="25.5" customHeight="1">
      <c r="B238" s="42"/>
      <c r="C238" s="200" t="s">
        <v>356</v>
      </c>
      <c r="D238" s="200" t="s">
        <v>147</v>
      </c>
      <c r="E238" s="201" t="s">
        <v>357</v>
      </c>
      <c r="F238" s="202" t="s">
        <v>358</v>
      </c>
      <c r="G238" s="203" t="s">
        <v>222</v>
      </c>
      <c r="H238" s="204">
        <v>3.357</v>
      </c>
      <c r="I238" s="205"/>
      <c r="J238" s="206">
        <f>ROUND(I238*H238,2)</f>
        <v>0</v>
      </c>
      <c r="K238" s="202" t="s">
        <v>151</v>
      </c>
      <c r="L238" s="62"/>
      <c r="M238" s="207" t="s">
        <v>20</v>
      </c>
      <c r="N238" s="208" t="s">
        <v>41</v>
      </c>
      <c r="O238" s="43"/>
      <c r="P238" s="209">
        <f>O238*H238</f>
        <v>0</v>
      </c>
      <c r="Q238" s="209">
        <v>0</v>
      </c>
      <c r="R238" s="209">
        <f>Q238*H238</f>
        <v>0</v>
      </c>
      <c r="S238" s="209">
        <v>0</v>
      </c>
      <c r="T238" s="210">
        <f>S238*H238</f>
        <v>0</v>
      </c>
      <c r="AR238" s="25" t="s">
        <v>232</v>
      </c>
      <c r="AT238" s="25" t="s">
        <v>147</v>
      </c>
      <c r="AU238" s="25" t="s">
        <v>79</v>
      </c>
      <c r="AY238" s="25" t="s">
        <v>144</v>
      </c>
      <c r="BE238" s="211">
        <f>IF(N238="základní",J238,0)</f>
        <v>0</v>
      </c>
      <c r="BF238" s="211">
        <f>IF(N238="snížená",J238,0)</f>
        <v>0</v>
      </c>
      <c r="BG238" s="211">
        <f>IF(N238="zákl. přenesená",J238,0)</f>
        <v>0</v>
      </c>
      <c r="BH238" s="211">
        <f>IF(N238="sníž. přenesená",J238,0)</f>
        <v>0</v>
      </c>
      <c r="BI238" s="211">
        <f>IF(N238="nulová",J238,0)</f>
        <v>0</v>
      </c>
      <c r="BJ238" s="25" t="s">
        <v>77</v>
      </c>
      <c r="BK238" s="211">
        <f>ROUND(I238*H238,2)</f>
        <v>0</v>
      </c>
      <c r="BL238" s="25" t="s">
        <v>232</v>
      </c>
      <c r="BM238" s="25" t="s">
        <v>359</v>
      </c>
    </row>
    <row r="239" spans="2:63" s="11" customFormat="1" ht="29.85" customHeight="1">
      <c r="B239" s="184"/>
      <c r="C239" s="185"/>
      <c r="D239" s="186" t="s">
        <v>69</v>
      </c>
      <c r="E239" s="198" t="s">
        <v>360</v>
      </c>
      <c r="F239" s="198" t="s">
        <v>361</v>
      </c>
      <c r="G239" s="185"/>
      <c r="H239" s="185"/>
      <c r="I239" s="188"/>
      <c r="J239" s="199">
        <f>BK239</f>
        <v>0</v>
      </c>
      <c r="K239" s="185"/>
      <c r="L239" s="190"/>
      <c r="M239" s="191"/>
      <c r="N239" s="192"/>
      <c r="O239" s="192"/>
      <c r="P239" s="193">
        <f>SUM(P240:P262)</f>
        <v>0</v>
      </c>
      <c r="Q239" s="192"/>
      <c r="R239" s="193">
        <f>SUM(R240:R262)</f>
        <v>0.09</v>
      </c>
      <c r="S239" s="192"/>
      <c r="T239" s="194">
        <f>SUM(T240:T262)</f>
        <v>0.30477308000000003</v>
      </c>
      <c r="AR239" s="195" t="s">
        <v>79</v>
      </c>
      <c r="AT239" s="196" t="s">
        <v>69</v>
      </c>
      <c r="AU239" s="196" t="s">
        <v>77</v>
      </c>
      <c r="AY239" s="195" t="s">
        <v>144</v>
      </c>
      <c r="BK239" s="197">
        <f>SUM(BK240:BK262)</f>
        <v>0</v>
      </c>
    </row>
    <row r="240" spans="2:65" s="1" customFormat="1" ht="16.5" customHeight="1">
      <c r="B240" s="42"/>
      <c r="C240" s="200" t="s">
        <v>362</v>
      </c>
      <c r="D240" s="200" t="s">
        <v>147</v>
      </c>
      <c r="E240" s="201" t="s">
        <v>363</v>
      </c>
      <c r="F240" s="202" t="s">
        <v>364</v>
      </c>
      <c r="G240" s="203" t="s">
        <v>150</v>
      </c>
      <c r="H240" s="204">
        <v>16.646</v>
      </c>
      <c r="I240" s="205"/>
      <c r="J240" s="206">
        <f>ROUND(I240*H240,2)</f>
        <v>0</v>
      </c>
      <c r="K240" s="202" t="s">
        <v>151</v>
      </c>
      <c r="L240" s="62"/>
      <c r="M240" s="207" t="s">
        <v>20</v>
      </c>
      <c r="N240" s="208" t="s">
        <v>41</v>
      </c>
      <c r="O240" s="43"/>
      <c r="P240" s="209">
        <f>O240*H240</f>
        <v>0</v>
      </c>
      <c r="Q240" s="209">
        <v>0</v>
      </c>
      <c r="R240" s="209">
        <f>Q240*H240</f>
        <v>0</v>
      </c>
      <c r="S240" s="209">
        <v>0.01098</v>
      </c>
      <c r="T240" s="210">
        <f>S240*H240</f>
        <v>0.18277308</v>
      </c>
      <c r="AR240" s="25" t="s">
        <v>232</v>
      </c>
      <c r="AT240" s="25" t="s">
        <v>147</v>
      </c>
      <c r="AU240" s="25" t="s">
        <v>79</v>
      </c>
      <c r="AY240" s="25" t="s">
        <v>144</v>
      </c>
      <c r="BE240" s="211">
        <f>IF(N240="základní",J240,0)</f>
        <v>0</v>
      </c>
      <c r="BF240" s="211">
        <f>IF(N240="snížená",J240,0)</f>
        <v>0</v>
      </c>
      <c r="BG240" s="211">
        <f>IF(N240="zákl. přenesená",J240,0)</f>
        <v>0</v>
      </c>
      <c r="BH240" s="211">
        <f>IF(N240="sníž. přenesená",J240,0)</f>
        <v>0</v>
      </c>
      <c r="BI240" s="211">
        <f>IF(N240="nulová",J240,0)</f>
        <v>0</v>
      </c>
      <c r="BJ240" s="25" t="s">
        <v>77</v>
      </c>
      <c r="BK240" s="211">
        <f>ROUND(I240*H240,2)</f>
        <v>0</v>
      </c>
      <c r="BL240" s="25" t="s">
        <v>232</v>
      </c>
      <c r="BM240" s="25" t="s">
        <v>365</v>
      </c>
    </row>
    <row r="241" spans="2:51" s="12" customFormat="1" ht="13.5">
      <c r="B241" s="212"/>
      <c r="C241" s="213"/>
      <c r="D241" s="214" t="s">
        <v>154</v>
      </c>
      <c r="E241" s="215" t="s">
        <v>20</v>
      </c>
      <c r="F241" s="216" t="s">
        <v>366</v>
      </c>
      <c r="G241" s="213"/>
      <c r="H241" s="217">
        <v>16.646</v>
      </c>
      <c r="I241" s="218"/>
      <c r="J241" s="213"/>
      <c r="K241" s="213"/>
      <c r="L241" s="219"/>
      <c r="M241" s="220"/>
      <c r="N241" s="221"/>
      <c r="O241" s="221"/>
      <c r="P241" s="221"/>
      <c r="Q241" s="221"/>
      <c r="R241" s="221"/>
      <c r="S241" s="221"/>
      <c r="T241" s="222"/>
      <c r="AT241" s="223" t="s">
        <v>154</v>
      </c>
      <c r="AU241" s="223" t="s">
        <v>79</v>
      </c>
      <c r="AV241" s="12" t="s">
        <v>79</v>
      </c>
      <c r="AW241" s="12" t="s">
        <v>34</v>
      </c>
      <c r="AX241" s="12" t="s">
        <v>70</v>
      </c>
      <c r="AY241" s="223" t="s">
        <v>144</v>
      </c>
    </row>
    <row r="242" spans="2:51" s="13" customFormat="1" ht="13.5">
      <c r="B242" s="224"/>
      <c r="C242" s="225"/>
      <c r="D242" s="214" t="s">
        <v>154</v>
      </c>
      <c r="E242" s="226" t="s">
        <v>20</v>
      </c>
      <c r="F242" s="227" t="s">
        <v>157</v>
      </c>
      <c r="G242" s="225"/>
      <c r="H242" s="228">
        <v>16.646</v>
      </c>
      <c r="I242" s="229"/>
      <c r="J242" s="225"/>
      <c r="K242" s="225"/>
      <c r="L242" s="230"/>
      <c r="M242" s="231"/>
      <c r="N242" s="232"/>
      <c r="O242" s="232"/>
      <c r="P242" s="232"/>
      <c r="Q242" s="232"/>
      <c r="R242" s="232"/>
      <c r="S242" s="232"/>
      <c r="T242" s="233"/>
      <c r="AT242" s="234" t="s">
        <v>154</v>
      </c>
      <c r="AU242" s="234" t="s">
        <v>79</v>
      </c>
      <c r="AV242" s="13" t="s">
        <v>152</v>
      </c>
      <c r="AW242" s="13" t="s">
        <v>34</v>
      </c>
      <c r="AX242" s="13" t="s">
        <v>77</v>
      </c>
      <c r="AY242" s="234" t="s">
        <v>144</v>
      </c>
    </row>
    <row r="243" spans="2:65" s="1" customFormat="1" ht="25.5" customHeight="1">
      <c r="B243" s="42"/>
      <c r="C243" s="200" t="s">
        <v>367</v>
      </c>
      <c r="D243" s="200" t="s">
        <v>147</v>
      </c>
      <c r="E243" s="201" t="s">
        <v>368</v>
      </c>
      <c r="F243" s="202" t="s">
        <v>369</v>
      </c>
      <c r="G243" s="203" t="s">
        <v>370</v>
      </c>
      <c r="H243" s="204">
        <v>2</v>
      </c>
      <c r="I243" s="205"/>
      <c r="J243" s="206">
        <f>ROUND(I243*H243,2)</f>
        <v>0</v>
      </c>
      <c r="K243" s="202" t="s">
        <v>151</v>
      </c>
      <c r="L243" s="62"/>
      <c r="M243" s="207" t="s">
        <v>20</v>
      </c>
      <c r="N243" s="208" t="s">
        <v>41</v>
      </c>
      <c r="O243" s="43"/>
      <c r="P243" s="209">
        <f>O243*H243</f>
        <v>0</v>
      </c>
      <c r="Q243" s="209">
        <v>0</v>
      </c>
      <c r="R243" s="209">
        <f>Q243*H243</f>
        <v>0</v>
      </c>
      <c r="S243" s="209">
        <v>0</v>
      </c>
      <c r="T243" s="210">
        <f>S243*H243</f>
        <v>0</v>
      </c>
      <c r="AR243" s="25" t="s">
        <v>232</v>
      </c>
      <c r="AT243" s="25" t="s">
        <v>147</v>
      </c>
      <c r="AU243" s="25" t="s">
        <v>79</v>
      </c>
      <c r="AY243" s="25" t="s">
        <v>144</v>
      </c>
      <c r="BE243" s="211">
        <f>IF(N243="základní",J243,0)</f>
        <v>0</v>
      </c>
      <c r="BF243" s="211">
        <f>IF(N243="snížená",J243,0)</f>
        <v>0</v>
      </c>
      <c r="BG243" s="211">
        <f>IF(N243="zákl. přenesená",J243,0)</f>
        <v>0</v>
      </c>
      <c r="BH243" s="211">
        <f>IF(N243="sníž. přenesená",J243,0)</f>
        <v>0</v>
      </c>
      <c r="BI243" s="211">
        <f>IF(N243="nulová",J243,0)</f>
        <v>0</v>
      </c>
      <c r="BJ243" s="25" t="s">
        <v>77</v>
      </c>
      <c r="BK243" s="211">
        <f>ROUND(I243*H243,2)</f>
        <v>0</v>
      </c>
      <c r="BL243" s="25" t="s">
        <v>232</v>
      </c>
      <c r="BM243" s="25" t="s">
        <v>371</v>
      </c>
    </row>
    <row r="244" spans="2:51" s="12" customFormat="1" ht="13.5">
      <c r="B244" s="212"/>
      <c r="C244" s="213"/>
      <c r="D244" s="214" t="s">
        <v>154</v>
      </c>
      <c r="E244" s="215" t="s">
        <v>20</v>
      </c>
      <c r="F244" s="216" t="s">
        <v>372</v>
      </c>
      <c r="G244" s="213"/>
      <c r="H244" s="217">
        <v>1</v>
      </c>
      <c r="I244" s="218"/>
      <c r="J244" s="213"/>
      <c r="K244" s="213"/>
      <c r="L244" s="219"/>
      <c r="M244" s="220"/>
      <c r="N244" s="221"/>
      <c r="O244" s="221"/>
      <c r="P244" s="221"/>
      <c r="Q244" s="221"/>
      <c r="R244" s="221"/>
      <c r="S244" s="221"/>
      <c r="T244" s="222"/>
      <c r="AT244" s="223" t="s">
        <v>154</v>
      </c>
      <c r="AU244" s="223" t="s">
        <v>79</v>
      </c>
      <c r="AV244" s="12" t="s">
        <v>79</v>
      </c>
      <c r="AW244" s="12" t="s">
        <v>34</v>
      </c>
      <c r="AX244" s="12" t="s">
        <v>70</v>
      </c>
      <c r="AY244" s="223" t="s">
        <v>144</v>
      </c>
    </row>
    <row r="245" spans="2:51" s="12" customFormat="1" ht="13.5">
      <c r="B245" s="212"/>
      <c r="C245" s="213"/>
      <c r="D245" s="214" t="s">
        <v>154</v>
      </c>
      <c r="E245" s="215" t="s">
        <v>20</v>
      </c>
      <c r="F245" s="216" t="s">
        <v>373</v>
      </c>
      <c r="G245" s="213"/>
      <c r="H245" s="217">
        <v>1</v>
      </c>
      <c r="I245" s="218"/>
      <c r="J245" s="213"/>
      <c r="K245" s="213"/>
      <c r="L245" s="219"/>
      <c r="M245" s="220"/>
      <c r="N245" s="221"/>
      <c r="O245" s="221"/>
      <c r="P245" s="221"/>
      <c r="Q245" s="221"/>
      <c r="R245" s="221"/>
      <c r="S245" s="221"/>
      <c r="T245" s="222"/>
      <c r="AT245" s="223" t="s">
        <v>154</v>
      </c>
      <c r="AU245" s="223" t="s">
        <v>79</v>
      </c>
      <c r="AV245" s="12" t="s">
        <v>79</v>
      </c>
      <c r="AW245" s="12" t="s">
        <v>34</v>
      </c>
      <c r="AX245" s="12" t="s">
        <v>70</v>
      </c>
      <c r="AY245" s="223" t="s">
        <v>144</v>
      </c>
    </row>
    <row r="246" spans="2:51" s="13" customFormat="1" ht="13.5">
      <c r="B246" s="224"/>
      <c r="C246" s="225"/>
      <c r="D246" s="214" t="s">
        <v>154</v>
      </c>
      <c r="E246" s="226" t="s">
        <v>20</v>
      </c>
      <c r="F246" s="227" t="s">
        <v>157</v>
      </c>
      <c r="G246" s="225"/>
      <c r="H246" s="228">
        <v>2</v>
      </c>
      <c r="I246" s="229"/>
      <c r="J246" s="225"/>
      <c r="K246" s="225"/>
      <c r="L246" s="230"/>
      <c r="M246" s="231"/>
      <c r="N246" s="232"/>
      <c r="O246" s="232"/>
      <c r="P246" s="232"/>
      <c r="Q246" s="232"/>
      <c r="R246" s="232"/>
      <c r="S246" s="232"/>
      <c r="T246" s="233"/>
      <c r="AT246" s="234" t="s">
        <v>154</v>
      </c>
      <c r="AU246" s="234" t="s">
        <v>79</v>
      </c>
      <c r="AV246" s="13" t="s">
        <v>152</v>
      </c>
      <c r="AW246" s="13" t="s">
        <v>34</v>
      </c>
      <c r="AX246" s="13" t="s">
        <v>77</v>
      </c>
      <c r="AY246" s="234" t="s">
        <v>144</v>
      </c>
    </row>
    <row r="247" spans="2:65" s="1" customFormat="1" ht="25.5" customHeight="1">
      <c r="B247" s="42"/>
      <c r="C247" s="256" t="s">
        <v>374</v>
      </c>
      <c r="D247" s="256" t="s">
        <v>251</v>
      </c>
      <c r="E247" s="257" t="s">
        <v>375</v>
      </c>
      <c r="F247" s="258" t="s">
        <v>376</v>
      </c>
      <c r="G247" s="259" t="s">
        <v>377</v>
      </c>
      <c r="H247" s="260">
        <v>1</v>
      </c>
      <c r="I247" s="261"/>
      <c r="J247" s="262">
        <f>ROUND(I247*H247,2)</f>
        <v>0</v>
      </c>
      <c r="K247" s="258" t="s">
        <v>20</v>
      </c>
      <c r="L247" s="263"/>
      <c r="M247" s="264" t="s">
        <v>20</v>
      </c>
      <c r="N247" s="265" t="s">
        <v>41</v>
      </c>
      <c r="O247" s="43"/>
      <c r="P247" s="209">
        <f>O247*H247</f>
        <v>0</v>
      </c>
      <c r="Q247" s="209">
        <v>0.03</v>
      </c>
      <c r="R247" s="209">
        <f>Q247*H247</f>
        <v>0.03</v>
      </c>
      <c r="S247" s="209">
        <v>0</v>
      </c>
      <c r="T247" s="210">
        <f>S247*H247</f>
        <v>0</v>
      </c>
      <c r="AR247" s="25" t="s">
        <v>254</v>
      </c>
      <c r="AT247" s="25" t="s">
        <v>251</v>
      </c>
      <c r="AU247" s="25" t="s">
        <v>79</v>
      </c>
      <c r="AY247" s="25" t="s">
        <v>144</v>
      </c>
      <c r="BE247" s="211">
        <f>IF(N247="základní",J247,0)</f>
        <v>0</v>
      </c>
      <c r="BF247" s="211">
        <f>IF(N247="snížená",J247,0)</f>
        <v>0</v>
      </c>
      <c r="BG247" s="211">
        <f>IF(N247="zákl. přenesená",J247,0)</f>
        <v>0</v>
      </c>
      <c r="BH247" s="211">
        <f>IF(N247="sníž. přenesená",J247,0)</f>
        <v>0</v>
      </c>
      <c r="BI247" s="211">
        <f>IF(N247="nulová",J247,0)</f>
        <v>0</v>
      </c>
      <c r="BJ247" s="25" t="s">
        <v>77</v>
      </c>
      <c r="BK247" s="211">
        <f>ROUND(I247*H247,2)</f>
        <v>0</v>
      </c>
      <c r="BL247" s="25" t="s">
        <v>232</v>
      </c>
      <c r="BM247" s="25" t="s">
        <v>378</v>
      </c>
    </row>
    <row r="248" spans="2:65" s="1" customFormat="1" ht="25.5" customHeight="1">
      <c r="B248" s="42"/>
      <c r="C248" s="256" t="s">
        <v>379</v>
      </c>
      <c r="D248" s="256" t="s">
        <v>251</v>
      </c>
      <c r="E248" s="257" t="s">
        <v>380</v>
      </c>
      <c r="F248" s="258" t="s">
        <v>381</v>
      </c>
      <c r="G248" s="259" t="s">
        <v>377</v>
      </c>
      <c r="H248" s="260">
        <v>1</v>
      </c>
      <c r="I248" s="261"/>
      <c r="J248" s="262">
        <f>ROUND(I248*H248,2)</f>
        <v>0</v>
      </c>
      <c r="K248" s="258" t="s">
        <v>20</v>
      </c>
      <c r="L248" s="263"/>
      <c r="M248" s="264" t="s">
        <v>20</v>
      </c>
      <c r="N248" s="265" t="s">
        <v>41</v>
      </c>
      <c r="O248" s="43"/>
      <c r="P248" s="209">
        <f>O248*H248</f>
        <v>0</v>
      </c>
      <c r="Q248" s="209">
        <v>0.03</v>
      </c>
      <c r="R248" s="209">
        <f>Q248*H248</f>
        <v>0.03</v>
      </c>
      <c r="S248" s="209">
        <v>0</v>
      </c>
      <c r="T248" s="210">
        <f>S248*H248</f>
        <v>0</v>
      </c>
      <c r="AR248" s="25" t="s">
        <v>254</v>
      </c>
      <c r="AT248" s="25" t="s">
        <v>251</v>
      </c>
      <c r="AU248" s="25" t="s">
        <v>79</v>
      </c>
      <c r="AY248" s="25" t="s">
        <v>144</v>
      </c>
      <c r="BE248" s="211">
        <f>IF(N248="základní",J248,0)</f>
        <v>0</v>
      </c>
      <c r="BF248" s="211">
        <f>IF(N248="snížená",J248,0)</f>
        <v>0</v>
      </c>
      <c r="BG248" s="211">
        <f>IF(N248="zákl. přenesená",J248,0)</f>
        <v>0</v>
      </c>
      <c r="BH248" s="211">
        <f>IF(N248="sníž. přenesená",J248,0)</f>
        <v>0</v>
      </c>
      <c r="BI248" s="211">
        <f>IF(N248="nulová",J248,0)</f>
        <v>0</v>
      </c>
      <c r="BJ248" s="25" t="s">
        <v>77</v>
      </c>
      <c r="BK248" s="211">
        <f>ROUND(I248*H248,2)</f>
        <v>0</v>
      </c>
      <c r="BL248" s="25" t="s">
        <v>232</v>
      </c>
      <c r="BM248" s="25" t="s">
        <v>382</v>
      </c>
    </row>
    <row r="249" spans="2:65" s="1" customFormat="1" ht="25.5" customHeight="1">
      <c r="B249" s="42"/>
      <c r="C249" s="200" t="s">
        <v>383</v>
      </c>
      <c r="D249" s="200" t="s">
        <v>147</v>
      </c>
      <c r="E249" s="201" t="s">
        <v>384</v>
      </c>
      <c r="F249" s="202" t="s">
        <v>385</v>
      </c>
      <c r="G249" s="203" t="s">
        <v>370</v>
      </c>
      <c r="H249" s="204">
        <v>1</v>
      </c>
      <c r="I249" s="205"/>
      <c r="J249" s="206">
        <f>ROUND(I249*H249,2)</f>
        <v>0</v>
      </c>
      <c r="K249" s="202" t="s">
        <v>151</v>
      </c>
      <c r="L249" s="62"/>
      <c r="M249" s="207" t="s">
        <v>20</v>
      </c>
      <c r="N249" s="208" t="s">
        <v>41</v>
      </c>
      <c r="O249" s="43"/>
      <c r="P249" s="209">
        <f>O249*H249</f>
        <v>0</v>
      </c>
      <c r="Q249" s="209">
        <v>0</v>
      </c>
      <c r="R249" s="209">
        <f>Q249*H249</f>
        <v>0</v>
      </c>
      <c r="S249" s="209">
        <v>0</v>
      </c>
      <c r="T249" s="210">
        <f>S249*H249</f>
        <v>0</v>
      </c>
      <c r="AR249" s="25" t="s">
        <v>232</v>
      </c>
      <c r="AT249" s="25" t="s">
        <v>147</v>
      </c>
      <c r="AU249" s="25" t="s">
        <v>79</v>
      </c>
      <c r="AY249" s="25" t="s">
        <v>144</v>
      </c>
      <c r="BE249" s="211">
        <f>IF(N249="základní",J249,0)</f>
        <v>0</v>
      </c>
      <c r="BF249" s="211">
        <f>IF(N249="snížená",J249,0)</f>
        <v>0</v>
      </c>
      <c r="BG249" s="211">
        <f>IF(N249="zákl. přenesená",J249,0)</f>
        <v>0</v>
      </c>
      <c r="BH249" s="211">
        <f>IF(N249="sníž. přenesená",J249,0)</f>
        <v>0</v>
      </c>
      <c r="BI249" s="211">
        <f>IF(N249="nulová",J249,0)</f>
        <v>0</v>
      </c>
      <c r="BJ249" s="25" t="s">
        <v>77</v>
      </c>
      <c r="BK249" s="211">
        <f>ROUND(I249*H249,2)</f>
        <v>0</v>
      </c>
      <c r="BL249" s="25" t="s">
        <v>232</v>
      </c>
      <c r="BM249" s="25" t="s">
        <v>386</v>
      </c>
    </row>
    <row r="250" spans="2:51" s="12" customFormat="1" ht="13.5">
      <c r="B250" s="212"/>
      <c r="C250" s="213"/>
      <c r="D250" s="214" t="s">
        <v>154</v>
      </c>
      <c r="E250" s="215" t="s">
        <v>20</v>
      </c>
      <c r="F250" s="216" t="s">
        <v>387</v>
      </c>
      <c r="G250" s="213"/>
      <c r="H250" s="217">
        <v>1</v>
      </c>
      <c r="I250" s="218"/>
      <c r="J250" s="213"/>
      <c r="K250" s="213"/>
      <c r="L250" s="219"/>
      <c r="M250" s="220"/>
      <c r="N250" s="221"/>
      <c r="O250" s="221"/>
      <c r="P250" s="221"/>
      <c r="Q250" s="221"/>
      <c r="R250" s="221"/>
      <c r="S250" s="221"/>
      <c r="T250" s="222"/>
      <c r="AT250" s="223" t="s">
        <v>154</v>
      </c>
      <c r="AU250" s="223" t="s">
        <v>79</v>
      </c>
      <c r="AV250" s="12" t="s">
        <v>79</v>
      </c>
      <c r="AW250" s="12" t="s">
        <v>34</v>
      </c>
      <c r="AX250" s="12" t="s">
        <v>70</v>
      </c>
      <c r="AY250" s="223" t="s">
        <v>144</v>
      </c>
    </row>
    <row r="251" spans="2:51" s="13" customFormat="1" ht="13.5">
      <c r="B251" s="224"/>
      <c r="C251" s="225"/>
      <c r="D251" s="214" t="s">
        <v>154</v>
      </c>
      <c r="E251" s="226" t="s">
        <v>20</v>
      </c>
      <c r="F251" s="227" t="s">
        <v>157</v>
      </c>
      <c r="G251" s="225"/>
      <c r="H251" s="228">
        <v>1</v>
      </c>
      <c r="I251" s="229"/>
      <c r="J251" s="225"/>
      <c r="K251" s="225"/>
      <c r="L251" s="230"/>
      <c r="M251" s="231"/>
      <c r="N251" s="232"/>
      <c r="O251" s="232"/>
      <c r="P251" s="232"/>
      <c r="Q251" s="232"/>
      <c r="R251" s="232"/>
      <c r="S251" s="232"/>
      <c r="T251" s="233"/>
      <c r="AT251" s="234" t="s">
        <v>154</v>
      </c>
      <c r="AU251" s="234" t="s">
        <v>79</v>
      </c>
      <c r="AV251" s="13" t="s">
        <v>152</v>
      </c>
      <c r="AW251" s="13" t="s">
        <v>34</v>
      </c>
      <c r="AX251" s="13" t="s">
        <v>77</v>
      </c>
      <c r="AY251" s="234" t="s">
        <v>144</v>
      </c>
    </row>
    <row r="252" spans="2:65" s="1" customFormat="1" ht="25.5" customHeight="1">
      <c r="B252" s="42"/>
      <c r="C252" s="256" t="s">
        <v>388</v>
      </c>
      <c r="D252" s="256" t="s">
        <v>251</v>
      </c>
      <c r="E252" s="257" t="s">
        <v>389</v>
      </c>
      <c r="F252" s="258" t="s">
        <v>390</v>
      </c>
      <c r="G252" s="259" t="s">
        <v>377</v>
      </c>
      <c r="H252" s="260">
        <v>1</v>
      </c>
      <c r="I252" s="261"/>
      <c r="J252" s="262">
        <f>ROUND(I252*H252,2)</f>
        <v>0</v>
      </c>
      <c r="K252" s="258" t="s">
        <v>20</v>
      </c>
      <c r="L252" s="263"/>
      <c r="M252" s="264" t="s">
        <v>20</v>
      </c>
      <c r="N252" s="265" t="s">
        <v>41</v>
      </c>
      <c r="O252" s="43"/>
      <c r="P252" s="209">
        <f>O252*H252</f>
        <v>0</v>
      </c>
      <c r="Q252" s="209">
        <v>0.03</v>
      </c>
      <c r="R252" s="209">
        <f>Q252*H252</f>
        <v>0.03</v>
      </c>
      <c r="S252" s="209">
        <v>0</v>
      </c>
      <c r="T252" s="210">
        <f>S252*H252</f>
        <v>0</v>
      </c>
      <c r="AR252" s="25" t="s">
        <v>254</v>
      </c>
      <c r="AT252" s="25" t="s">
        <v>251</v>
      </c>
      <c r="AU252" s="25" t="s">
        <v>79</v>
      </c>
      <c r="AY252" s="25" t="s">
        <v>144</v>
      </c>
      <c r="BE252" s="211">
        <f>IF(N252="základní",J252,0)</f>
        <v>0</v>
      </c>
      <c r="BF252" s="211">
        <f>IF(N252="snížená",J252,0)</f>
        <v>0</v>
      </c>
      <c r="BG252" s="211">
        <f>IF(N252="zákl. přenesená",J252,0)</f>
        <v>0</v>
      </c>
      <c r="BH252" s="211">
        <f>IF(N252="sníž. přenesená",J252,0)</f>
        <v>0</v>
      </c>
      <c r="BI252" s="211">
        <f>IF(N252="nulová",J252,0)</f>
        <v>0</v>
      </c>
      <c r="BJ252" s="25" t="s">
        <v>77</v>
      </c>
      <c r="BK252" s="211">
        <f>ROUND(I252*H252,2)</f>
        <v>0</v>
      </c>
      <c r="BL252" s="25" t="s">
        <v>232</v>
      </c>
      <c r="BM252" s="25" t="s">
        <v>391</v>
      </c>
    </row>
    <row r="253" spans="2:65" s="1" customFormat="1" ht="16.5" customHeight="1">
      <c r="B253" s="42"/>
      <c r="C253" s="200" t="s">
        <v>392</v>
      </c>
      <c r="D253" s="200" t="s">
        <v>147</v>
      </c>
      <c r="E253" s="201" t="s">
        <v>393</v>
      </c>
      <c r="F253" s="202" t="s">
        <v>394</v>
      </c>
      <c r="G253" s="203" t="s">
        <v>370</v>
      </c>
      <c r="H253" s="204">
        <v>4</v>
      </c>
      <c r="I253" s="205"/>
      <c r="J253" s="206">
        <f>ROUND(I253*H253,2)</f>
        <v>0</v>
      </c>
      <c r="K253" s="202" t="s">
        <v>151</v>
      </c>
      <c r="L253" s="62"/>
      <c r="M253" s="207" t="s">
        <v>20</v>
      </c>
      <c r="N253" s="208" t="s">
        <v>41</v>
      </c>
      <c r="O253" s="43"/>
      <c r="P253" s="209">
        <f>O253*H253</f>
        <v>0</v>
      </c>
      <c r="Q253" s="209">
        <v>0</v>
      </c>
      <c r="R253" s="209">
        <f>Q253*H253</f>
        <v>0</v>
      </c>
      <c r="S253" s="209">
        <v>0.0125</v>
      </c>
      <c r="T253" s="210">
        <f>S253*H253</f>
        <v>0.05</v>
      </c>
      <c r="AR253" s="25" t="s">
        <v>232</v>
      </c>
      <c r="AT253" s="25" t="s">
        <v>147</v>
      </c>
      <c r="AU253" s="25" t="s">
        <v>79</v>
      </c>
      <c r="AY253" s="25" t="s">
        <v>144</v>
      </c>
      <c r="BE253" s="211">
        <f>IF(N253="základní",J253,0)</f>
        <v>0</v>
      </c>
      <c r="BF253" s="211">
        <f>IF(N253="snížená",J253,0)</f>
        <v>0</v>
      </c>
      <c r="BG253" s="211">
        <f>IF(N253="zákl. přenesená",J253,0)</f>
        <v>0</v>
      </c>
      <c r="BH253" s="211">
        <f>IF(N253="sníž. přenesená",J253,0)</f>
        <v>0</v>
      </c>
      <c r="BI253" s="211">
        <f>IF(N253="nulová",J253,0)</f>
        <v>0</v>
      </c>
      <c r="BJ253" s="25" t="s">
        <v>77</v>
      </c>
      <c r="BK253" s="211">
        <f>ROUND(I253*H253,2)</f>
        <v>0</v>
      </c>
      <c r="BL253" s="25" t="s">
        <v>232</v>
      </c>
      <c r="BM253" s="25" t="s">
        <v>395</v>
      </c>
    </row>
    <row r="254" spans="2:51" s="14" customFormat="1" ht="13.5">
      <c r="B254" s="235"/>
      <c r="C254" s="236"/>
      <c r="D254" s="214" t="s">
        <v>154</v>
      </c>
      <c r="E254" s="237" t="s">
        <v>20</v>
      </c>
      <c r="F254" s="238" t="s">
        <v>396</v>
      </c>
      <c r="G254" s="236"/>
      <c r="H254" s="237" t="s">
        <v>20</v>
      </c>
      <c r="I254" s="239"/>
      <c r="J254" s="236"/>
      <c r="K254" s="236"/>
      <c r="L254" s="240"/>
      <c r="M254" s="241"/>
      <c r="N254" s="242"/>
      <c r="O254" s="242"/>
      <c r="P254" s="242"/>
      <c r="Q254" s="242"/>
      <c r="R254" s="242"/>
      <c r="S254" s="242"/>
      <c r="T254" s="243"/>
      <c r="AT254" s="244" t="s">
        <v>154</v>
      </c>
      <c r="AU254" s="244" t="s">
        <v>79</v>
      </c>
      <c r="AV254" s="14" t="s">
        <v>77</v>
      </c>
      <c r="AW254" s="14" t="s">
        <v>34</v>
      </c>
      <c r="AX254" s="14" t="s">
        <v>70</v>
      </c>
      <c r="AY254" s="244" t="s">
        <v>144</v>
      </c>
    </row>
    <row r="255" spans="2:51" s="12" customFormat="1" ht="13.5">
      <c r="B255" s="212"/>
      <c r="C255" s="213"/>
      <c r="D255" s="214" t="s">
        <v>154</v>
      </c>
      <c r="E255" s="215" t="s">
        <v>20</v>
      </c>
      <c r="F255" s="216" t="s">
        <v>397</v>
      </c>
      <c r="G255" s="213"/>
      <c r="H255" s="217">
        <v>4</v>
      </c>
      <c r="I255" s="218"/>
      <c r="J255" s="213"/>
      <c r="K255" s="213"/>
      <c r="L255" s="219"/>
      <c r="M255" s="220"/>
      <c r="N255" s="221"/>
      <c r="O255" s="221"/>
      <c r="P255" s="221"/>
      <c r="Q255" s="221"/>
      <c r="R255" s="221"/>
      <c r="S255" s="221"/>
      <c r="T255" s="222"/>
      <c r="AT255" s="223" t="s">
        <v>154</v>
      </c>
      <c r="AU255" s="223" t="s">
        <v>79</v>
      </c>
      <c r="AV255" s="12" t="s">
        <v>79</v>
      </c>
      <c r="AW255" s="12" t="s">
        <v>34</v>
      </c>
      <c r="AX255" s="12" t="s">
        <v>70</v>
      </c>
      <c r="AY255" s="223" t="s">
        <v>144</v>
      </c>
    </row>
    <row r="256" spans="2:51" s="13" customFormat="1" ht="13.5">
      <c r="B256" s="224"/>
      <c r="C256" s="225"/>
      <c r="D256" s="214" t="s">
        <v>154</v>
      </c>
      <c r="E256" s="226" t="s">
        <v>20</v>
      </c>
      <c r="F256" s="227" t="s">
        <v>157</v>
      </c>
      <c r="G256" s="225"/>
      <c r="H256" s="228">
        <v>4</v>
      </c>
      <c r="I256" s="229"/>
      <c r="J256" s="225"/>
      <c r="K256" s="225"/>
      <c r="L256" s="230"/>
      <c r="M256" s="231"/>
      <c r="N256" s="232"/>
      <c r="O256" s="232"/>
      <c r="P256" s="232"/>
      <c r="Q256" s="232"/>
      <c r="R256" s="232"/>
      <c r="S256" s="232"/>
      <c r="T256" s="233"/>
      <c r="AT256" s="234" t="s">
        <v>154</v>
      </c>
      <c r="AU256" s="234" t="s">
        <v>79</v>
      </c>
      <c r="AV256" s="13" t="s">
        <v>152</v>
      </c>
      <c r="AW256" s="13" t="s">
        <v>34</v>
      </c>
      <c r="AX256" s="13" t="s">
        <v>77</v>
      </c>
      <c r="AY256" s="234" t="s">
        <v>144</v>
      </c>
    </row>
    <row r="257" spans="2:65" s="1" customFormat="1" ht="16.5" customHeight="1">
      <c r="B257" s="42"/>
      <c r="C257" s="200" t="s">
        <v>398</v>
      </c>
      <c r="D257" s="200" t="s">
        <v>147</v>
      </c>
      <c r="E257" s="201" t="s">
        <v>399</v>
      </c>
      <c r="F257" s="202" t="s">
        <v>400</v>
      </c>
      <c r="G257" s="203" t="s">
        <v>370</v>
      </c>
      <c r="H257" s="204">
        <v>3</v>
      </c>
      <c r="I257" s="205"/>
      <c r="J257" s="206">
        <f>ROUND(I257*H257,2)</f>
        <v>0</v>
      </c>
      <c r="K257" s="202" t="s">
        <v>151</v>
      </c>
      <c r="L257" s="62"/>
      <c r="M257" s="207" t="s">
        <v>20</v>
      </c>
      <c r="N257" s="208" t="s">
        <v>41</v>
      </c>
      <c r="O257" s="43"/>
      <c r="P257" s="209">
        <f>O257*H257</f>
        <v>0</v>
      </c>
      <c r="Q257" s="209">
        <v>0</v>
      </c>
      <c r="R257" s="209">
        <f>Q257*H257</f>
        <v>0</v>
      </c>
      <c r="S257" s="209">
        <v>0.024</v>
      </c>
      <c r="T257" s="210">
        <f>S257*H257</f>
        <v>0.07200000000000001</v>
      </c>
      <c r="AR257" s="25" t="s">
        <v>232</v>
      </c>
      <c r="AT257" s="25" t="s">
        <v>147</v>
      </c>
      <c r="AU257" s="25" t="s">
        <v>79</v>
      </c>
      <c r="AY257" s="25" t="s">
        <v>144</v>
      </c>
      <c r="BE257" s="211">
        <f>IF(N257="základní",J257,0)</f>
        <v>0</v>
      </c>
      <c r="BF257" s="211">
        <f>IF(N257="snížená",J257,0)</f>
        <v>0</v>
      </c>
      <c r="BG257" s="211">
        <f>IF(N257="zákl. přenesená",J257,0)</f>
        <v>0</v>
      </c>
      <c r="BH257" s="211">
        <f>IF(N257="sníž. přenesená",J257,0)</f>
        <v>0</v>
      </c>
      <c r="BI257" s="211">
        <f>IF(N257="nulová",J257,0)</f>
        <v>0</v>
      </c>
      <c r="BJ257" s="25" t="s">
        <v>77</v>
      </c>
      <c r="BK257" s="211">
        <f>ROUND(I257*H257,2)</f>
        <v>0</v>
      </c>
      <c r="BL257" s="25" t="s">
        <v>232</v>
      </c>
      <c r="BM257" s="25" t="s">
        <v>401</v>
      </c>
    </row>
    <row r="258" spans="2:51" s="12" customFormat="1" ht="13.5">
      <c r="B258" s="212"/>
      <c r="C258" s="213"/>
      <c r="D258" s="214" t="s">
        <v>154</v>
      </c>
      <c r="E258" s="215" t="s">
        <v>20</v>
      </c>
      <c r="F258" s="216" t="s">
        <v>372</v>
      </c>
      <c r="G258" s="213"/>
      <c r="H258" s="217">
        <v>1</v>
      </c>
      <c r="I258" s="218"/>
      <c r="J258" s="213"/>
      <c r="K258" s="213"/>
      <c r="L258" s="219"/>
      <c r="M258" s="220"/>
      <c r="N258" s="221"/>
      <c r="O258" s="221"/>
      <c r="P258" s="221"/>
      <c r="Q258" s="221"/>
      <c r="R258" s="221"/>
      <c r="S258" s="221"/>
      <c r="T258" s="222"/>
      <c r="AT258" s="223" t="s">
        <v>154</v>
      </c>
      <c r="AU258" s="223" t="s">
        <v>79</v>
      </c>
      <c r="AV258" s="12" t="s">
        <v>79</v>
      </c>
      <c r="AW258" s="12" t="s">
        <v>34</v>
      </c>
      <c r="AX258" s="12" t="s">
        <v>70</v>
      </c>
      <c r="AY258" s="223" t="s">
        <v>144</v>
      </c>
    </row>
    <row r="259" spans="2:51" s="12" customFormat="1" ht="13.5">
      <c r="B259" s="212"/>
      <c r="C259" s="213"/>
      <c r="D259" s="214" t="s">
        <v>154</v>
      </c>
      <c r="E259" s="215" t="s">
        <v>20</v>
      </c>
      <c r="F259" s="216" t="s">
        <v>373</v>
      </c>
      <c r="G259" s="213"/>
      <c r="H259" s="217">
        <v>1</v>
      </c>
      <c r="I259" s="218"/>
      <c r="J259" s="213"/>
      <c r="K259" s="213"/>
      <c r="L259" s="219"/>
      <c r="M259" s="220"/>
      <c r="N259" s="221"/>
      <c r="O259" s="221"/>
      <c r="P259" s="221"/>
      <c r="Q259" s="221"/>
      <c r="R259" s="221"/>
      <c r="S259" s="221"/>
      <c r="T259" s="222"/>
      <c r="AT259" s="223" t="s">
        <v>154</v>
      </c>
      <c r="AU259" s="223" t="s">
        <v>79</v>
      </c>
      <c r="AV259" s="12" t="s">
        <v>79</v>
      </c>
      <c r="AW259" s="12" t="s">
        <v>34</v>
      </c>
      <c r="AX259" s="12" t="s">
        <v>70</v>
      </c>
      <c r="AY259" s="223" t="s">
        <v>144</v>
      </c>
    </row>
    <row r="260" spans="2:51" s="12" customFormat="1" ht="13.5">
      <c r="B260" s="212"/>
      <c r="C260" s="213"/>
      <c r="D260" s="214" t="s">
        <v>154</v>
      </c>
      <c r="E260" s="215" t="s">
        <v>20</v>
      </c>
      <c r="F260" s="216" t="s">
        <v>387</v>
      </c>
      <c r="G260" s="213"/>
      <c r="H260" s="217">
        <v>1</v>
      </c>
      <c r="I260" s="218"/>
      <c r="J260" s="213"/>
      <c r="K260" s="213"/>
      <c r="L260" s="219"/>
      <c r="M260" s="220"/>
      <c r="N260" s="221"/>
      <c r="O260" s="221"/>
      <c r="P260" s="221"/>
      <c r="Q260" s="221"/>
      <c r="R260" s="221"/>
      <c r="S260" s="221"/>
      <c r="T260" s="222"/>
      <c r="AT260" s="223" t="s">
        <v>154</v>
      </c>
      <c r="AU260" s="223" t="s">
        <v>79</v>
      </c>
      <c r="AV260" s="12" t="s">
        <v>79</v>
      </c>
      <c r="AW260" s="12" t="s">
        <v>34</v>
      </c>
      <c r="AX260" s="12" t="s">
        <v>70</v>
      </c>
      <c r="AY260" s="223" t="s">
        <v>144</v>
      </c>
    </row>
    <row r="261" spans="2:51" s="13" customFormat="1" ht="13.5">
      <c r="B261" s="224"/>
      <c r="C261" s="225"/>
      <c r="D261" s="214" t="s">
        <v>154</v>
      </c>
      <c r="E261" s="226" t="s">
        <v>20</v>
      </c>
      <c r="F261" s="227" t="s">
        <v>157</v>
      </c>
      <c r="G261" s="225"/>
      <c r="H261" s="228">
        <v>3</v>
      </c>
      <c r="I261" s="229"/>
      <c r="J261" s="225"/>
      <c r="K261" s="225"/>
      <c r="L261" s="230"/>
      <c r="M261" s="231"/>
      <c r="N261" s="232"/>
      <c r="O261" s="232"/>
      <c r="P261" s="232"/>
      <c r="Q261" s="232"/>
      <c r="R261" s="232"/>
      <c r="S261" s="232"/>
      <c r="T261" s="233"/>
      <c r="AT261" s="234" t="s">
        <v>154</v>
      </c>
      <c r="AU261" s="234" t="s">
        <v>79</v>
      </c>
      <c r="AV261" s="13" t="s">
        <v>152</v>
      </c>
      <c r="AW261" s="13" t="s">
        <v>34</v>
      </c>
      <c r="AX261" s="13" t="s">
        <v>77</v>
      </c>
      <c r="AY261" s="234" t="s">
        <v>144</v>
      </c>
    </row>
    <row r="262" spans="2:65" s="1" customFormat="1" ht="25.5" customHeight="1">
      <c r="B262" s="42"/>
      <c r="C262" s="200" t="s">
        <v>402</v>
      </c>
      <c r="D262" s="200" t="s">
        <v>147</v>
      </c>
      <c r="E262" s="201" t="s">
        <v>403</v>
      </c>
      <c r="F262" s="202" t="s">
        <v>404</v>
      </c>
      <c r="G262" s="203" t="s">
        <v>222</v>
      </c>
      <c r="H262" s="204">
        <v>0.09</v>
      </c>
      <c r="I262" s="205"/>
      <c r="J262" s="206">
        <f>ROUND(I262*H262,2)</f>
        <v>0</v>
      </c>
      <c r="K262" s="202" t="s">
        <v>151</v>
      </c>
      <c r="L262" s="62"/>
      <c r="M262" s="207" t="s">
        <v>20</v>
      </c>
      <c r="N262" s="208" t="s">
        <v>41</v>
      </c>
      <c r="O262" s="43"/>
      <c r="P262" s="209">
        <f>O262*H262</f>
        <v>0</v>
      </c>
      <c r="Q262" s="209">
        <v>0</v>
      </c>
      <c r="R262" s="209">
        <f>Q262*H262</f>
        <v>0</v>
      </c>
      <c r="S262" s="209">
        <v>0</v>
      </c>
      <c r="T262" s="210">
        <f>S262*H262</f>
        <v>0</v>
      </c>
      <c r="AR262" s="25" t="s">
        <v>232</v>
      </c>
      <c r="AT262" s="25" t="s">
        <v>147</v>
      </c>
      <c r="AU262" s="25" t="s">
        <v>79</v>
      </c>
      <c r="AY262" s="25" t="s">
        <v>144</v>
      </c>
      <c r="BE262" s="211">
        <f>IF(N262="základní",J262,0)</f>
        <v>0</v>
      </c>
      <c r="BF262" s="211">
        <f>IF(N262="snížená",J262,0)</f>
        <v>0</v>
      </c>
      <c r="BG262" s="211">
        <f>IF(N262="zákl. přenesená",J262,0)</f>
        <v>0</v>
      </c>
      <c r="BH262" s="211">
        <f>IF(N262="sníž. přenesená",J262,0)</f>
        <v>0</v>
      </c>
      <c r="BI262" s="211">
        <f>IF(N262="nulová",J262,0)</f>
        <v>0</v>
      </c>
      <c r="BJ262" s="25" t="s">
        <v>77</v>
      </c>
      <c r="BK262" s="211">
        <f>ROUND(I262*H262,2)</f>
        <v>0</v>
      </c>
      <c r="BL262" s="25" t="s">
        <v>232</v>
      </c>
      <c r="BM262" s="25" t="s">
        <v>405</v>
      </c>
    </row>
    <row r="263" spans="2:63" s="11" customFormat="1" ht="29.85" customHeight="1">
      <c r="B263" s="184"/>
      <c r="C263" s="185"/>
      <c r="D263" s="186" t="s">
        <v>69</v>
      </c>
      <c r="E263" s="198" t="s">
        <v>406</v>
      </c>
      <c r="F263" s="198" t="s">
        <v>407</v>
      </c>
      <c r="G263" s="185"/>
      <c r="H263" s="185"/>
      <c r="I263" s="188"/>
      <c r="J263" s="199">
        <f>BK263</f>
        <v>0</v>
      </c>
      <c r="K263" s="185"/>
      <c r="L263" s="190"/>
      <c r="M263" s="191"/>
      <c r="N263" s="192"/>
      <c r="O263" s="192"/>
      <c r="P263" s="193">
        <f>SUM(P264:P298)</f>
        <v>0</v>
      </c>
      <c r="Q263" s="192"/>
      <c r="R263" s="193">
        <f>SUM(R264:R298)</f>
        <v>0.261923</v>
      </c>
      <c r="S263" s="192"/>
      <c r="T263" s="194">
        <f>SUM(T264:T298)</f>
        <v>0</v>
      </c>
      <c r="AR263" s="195" t="s">
        <v>79</v>
      </c>
      <c r="AT263" s="196" t="s">
        <v>69</v>
      </c>
      <c r="AU263" s="196" t="s">
        <v>77</v>
      </c>
      <c r="AY263" s="195" t="s">
        <v>144</v>
      </c>
      <c r="BK263" s="197">
        <f>SUM(BK264:BK298)</f>
        <v>0</v>
      </c>
    </row>
    <row r="264" spans="2:65" s="1" customFormat="1" ht="16.5" customHeight="1">
      <c r="B264" s="42"/>
      <c r="C264" s="200" t="s">
        <v>408</v>
      </c>
      <c r="D264" s="200" t="s">
        <v>147</v>
      </c>
      <c r="E264" s="201" t="s">
        <v>409</v>
      </c>
      <c r="F264" s="202" t="s">
        <v>410</v>
      </c>
      <c r="G264" s="203" t="s">
        <v>150</v>
      </c>
      <c r="H264" s="204">
        <v>66.3</v>
      </c>
      <c r="I264" s="205"/>
      <c r="J264" s="206">
        <f>ROUND(I264*H264,2)</f>
        <v>0</v>
      </c>
      <c r="K264" s="202" t="s">
        <v>151</v>
      </c>
      <c r="L264" s="62"/>
      <c r="M264" s="207" t="s">
        <v>20</v>
      </c>
      <c r="N264" s="208" t="s">
        <v>41</v>
      </c>
      <c r="O264" s="43"/>
      <c r="P264" s="209">
        <f>O264*H264</f>
        <v>0</v>
      </c>
      <c r="Q264" s="209">
        <v>0</v>
      </c>
      <c r="R264" s="209">
        <f>Q264*H264</f>
        <v>0</v>
      </c>
      <c r="S264" s="209">
        <v>0</v>
      </c>
      <c r="T264" s="210">
        <f>S264*H264</f>
        <v>0</v>
      </c>
      <c r="AR264" s="25" t="s">
        <v>232</v>
      </c>
      <c r="AT264" s="25" t="s">
        <v>147</v>
      </c>
      <c r="AU264" s="25" t="s">
        <v>79</v>
      </c>
      <c r="AY264" s="25" t="s">
        <v>144</v>
      </c>
      <c r="BE264" s="211">
        <f>IF(N264="základní",J264,0)</f>
        <v>0</v>
      </c>
      <c r="BF264" s="211">
        <f>IF(N264="snížená",J264,0)</f>
        <v>0</v>
      </c>
      <c r="BG264" s="211">
        <f>IF(N264="zákl. přenesená",J264,0)</f>
        <v>0</v>
      </c>
      <c r="BH264" s="211">
        <f>IF(N264="sníž. přenesená",J264,0)</f>
        <v>0</v>
      </c>
      <c r="BI264" s="211">
        <f>IF(N264="nulová",J264,0)</f>
        <v>0</v>
      </c>
      <c r="BJ264" s="25" t="s">
        <v>77</v>
      </c>
      <c r="BK264" s="211">
        <f>ROUND(I264*H264,2)</f>
        <v>0</v>
      </c>
      <c r="BL264" s="25" t="s">
        <v>232</v>
      </c>
      <c r="BM264" s="25" t="s">
        <v>411</v>
      </c>
    </row>
    <row r="265" spans="2:51" s="14" customFormat="1" ht="13.5">
      <c r="B265" s="235"/>
      <c r="C265" s="236"/>
      <c r="D265" s="214" t="s">
        <v>154</v>
      </c>
      <c r="E265" s="237" t="s">
        <v>20</v>
      </c>
      <c r="F265" s="238" t="s">
        <v>169</v>
      </c>
      <c r="G265" s="236"/>
      <c r="H265" s="237" t="s">
        <v>20</v>
      </c>
      <c r="I265" s="239"/>
      <c r="J265" s="236"/>
      <c r="K265" s="236"/>
      <c r="L265" s="240"/>
      <c r="M265" s="241"/>
      <c r="N265" s="242"/>
      <c r="O265" s="242"/>
      <c r="P265" s="242"/>
      <c r="Q265" s="242"/>
      <c r="R265" s="242"/>
      <c r="S265" s="242"/>
      <c r="T265" s="243"/>
      <c r="AT265" s="244" t="s">
        <v>154</v>
      </c>
      <c r="AU265" s="244" t="s">
        <v>79</v>
      </c>
      <c r="AV265" s="14" t="s">
        <v>77</v>
      </c>
      <c r="AW265" s="14" t="s">
        <v>34</v>
      </c>
      <c r="AX265" s="14" t="s">
        <v>70</v>
      </c>
      <c r="AY265" s="244" t="s">
        <v>144</v>
      </c>
    </row>
    <row r="266" spans="2:51" s="12" customFormat="1" ht="13.5">
      <c r="B266" s="212"/>
      <c r="C266" s="213"/>
      <c r="D266" s="214" t="s">
        <v>154</v>
      </c>
      <c r="E266" s="215" t="s">
        <v>20</v>
      </c>
      <c r="F266" s="216" t="s">
        <v>170</v>
      </c>
      <c r="G266" s="213"/>
      <c r="H266" s="217">
        <v>21</v>
      </c>
      <c r="I266" s="218"/>
      <c r="J266" s="213"/>
      <c r="K266" s="213"/>
      <c r="L266" s="219"/>
      <c r="M266" s="220"/>
      <c r="N266" s="221"/>
      <c r="O266" s="221"/>
      <c r="P266" s="221"/>
      <c r="Q266" s="221"/>
      <c r="R266" s="221"/>
      <c r="S266" s="221"/>
      <c r="T266" s="222"/>
      <c r="AT266" s="223" t="s">
        <v>154</v>
      </c>
      <c r="AU266" s="223" t="s">
        <v>79</v>
      </c>
      <c r="AV266" s="12" t="s">
        <v>79</v>
      </c>
      <c r="AW266" s="12" t="s">
        <v>34</v>
      </c>
      <c r="AX266" s="12" t="s">
        <v>70</v>
      </c>
      <c r="AY266" s="223" t="s">
        <v>144</v>
      </c>
    </row>
    <row r="267" spans="2:51" s="12" customFormat="1" ht="13.5">
      <c r="B267" s="212"/>
      <c r="C267" s="213"/>
      <c r="D267" s="214" t="s">
        <v>154</v>
      </c>
      <c r="E267" s="215" t="s">
        <v>20</v>
      </c>
      <c r="F267" s="216" t="s">
        <v>171</v>
      </c>
      <c r="G267" s="213"/>
      <c r="H267" s="217">
        <v>38.6</v>
      </c>
      <c r="I267" s="218"/>
      <c r="J267" s="213"/>
      <c r="K267" s="213"/>
      <c r="L267" s="219"/>
      <c r="M267" s="220"/>
      <c r="N267" s="221"/>
      <c r="O267" s="221"/>
      <c r="P267" s="221"/>
      <c r="Q267" s="221"/>
      <c r="R267" s="221"/>
      <c r="S267" s="221"/>
      <c r="T267" s="222"/>
      <c r="AT267" s="223" t="s">
        <v>154</v>
      </c>
      <c r="AU267" s="223" t="s">
        <v>79</v>
      </c>
      <c r="AV267" s="12" t="s">
        <v>79</v>
      </c>
      <c r="AW267" s="12" t="s">
        <v>34</v>
      </c>
      <c r="AX267" s="12" t="s">
        <v>70</v>
      </c>
      <c r="AY267" s="223" t="s">
        <v>144</v>
      </c>
    </row>
    <row r="268" spans="2:51" s="15" customFormat="1" ht="13.5">
      <c r="B268" s="245"/>
      <c r="C268" s="246"/>
      <c r="D268" s="214" t="s">
        <v>154</v>
      </c>
      <c r="E268" s="247" t="s">
        <v>20</v>
      </c>
      <c r="F268" s="248" t="s">
        <v>164</v>
      </c>
      <c r="G268" s="246"/>
      <c r="H268" s="249">
        <v>59.6</v>
      </c>
      <c r="I268" s="250"/>
      <c r="J268" s="246"/>
      <c r="K268" s="246"/>
      <c r="L268" s="251"/>
      <c r="M268" s="252"/>
      <c r="N268" s="253"/>
      <c r="O268" s="253"/>
      <c r="P268" s="253"/>
      <c r="Q268" s="253"/>
      <c r="R268" s="253"/>
      <c r="S268" s="253"/>
      <c r="T268" s="254"/>
      <c r="AT268" s="255" t="s">
        <v>154</v>
      </c>
      <c r="AU268" s="255" t="s">
        <v>79</v>
      </c>
      <c r="AV268" s="15" t="s">
        <v>165</v>
      </c>
      <c r="AW268" s="15" t="s">
        <v>34</v>
      </c>
      <c r="AX268" s="15" t="s">
        <v>70</v>
      </c>
      <c r="AY268" s="255" t="s">
        <v>144</v>
      </c>
    </row>
    <row r="269" spans="2:51" s="14" customFormat="1" ht="13.5">
      <c r="B269" s="235"/>
      <c r="C269" s="236"/>
      <c r="D269" s="214" t="s">
        <v>154</v>
      </c>
      <c r="E269" s="237" t="s">
        <v>20</v>
      </c>
      <c r="F269" s="238" t="s">
        <v>161</v>
      </c>
      <c r="G269" s="236"/>
      <c r="H269" s="237" t="s">
        <v>20</v>
      </c>
      <c r="I269" s="239"/>
      <c r="J269" s="236"/>
      <c r="K269" s="236"/>
      <c r="L269" s="240"/>
      <c r="M269" s="241"/>
      <c r="N269" s="242"/>
      <c r="O269" s="242"/>
      <c r="P269" s="242"/>
      <c r="Q269" s="242"/>
      <c r="R269" s="242"/>
      <c r="S269" s="242"/>
      <c r="T269" s="243"/>
      <c r="AT269" s="244" t="s">
        <v>154</v>
      </c>
      <c r="AU269" s="244" t="s">
        <v>79</v>
      </c>
      <c r="AV269" s="14" t="s">
        <v>77</v>
      </c>
      <c r="AW269" s="14" t="s">
        <v>34</v>
      </c>
      <c r="AX269" s="14" t="s">
        <v>70</v>
      </c>
      <c r="AY269" s="244" t="s">
        <v>144</v>
      </c>
    </row>
    <row r="270" spans="2:51" s="12" customFormat="1" ht="13.5">
      <c r="B270" s="212"/>
      <c r="C270" s="213"/>
      <c r="D270" s="214" t="s">
        <v>154</v>
      </c>
      <c r="E270" s="215" t="s">
        <v>20</v>
      </c>
      <c r="F270" s="216" t="s">
        <v>162</v>
      </c>
      <c r="G270" s="213"/>
      <c r="H270" s="217">
        <v>5.75</v>
      </c>
      <c r="I270" s="218"/>
      <c r="J270" s="213"/>
      <c r="K270" s="213"/>
      <c r="L270" s="219"/>
      <c r="M270" s="220"/>
      <c r="N270" s="221"/>
      <c r="O270" s="221"/>
      <c r="P270" s="221"/>
      <c r="Q270" s="221"/>
      <c r="R270" s="221"/>
      <c r="S270" s="221"/>
      <c r="T270" s="222"/>
      <c r="AT270" s="223" t="s">
        <v>154</v>
      </c>
      <c r="AU270" s="223" t="s">
        <v>79</v>
      </c>
      <c r="AV270" s="12" t="s">
        <v>79</v>
      </c>
      <c r="AW270" s="12" t="s">
        <v>34</v>
      </c>
      <c r="AX270" s="12" t="s">
        <v>70</v>
      </c>
      <c r="AY270" s="223" t="s">
        <v>144</v>
      </c>
    </row>
    <row r="271" spans="2:51" s="12" customFormat="1" ht="13.5">
      <c r="B271" s="212"/>
      <c r="C271" s="213"/>
      <c r="D271" s="214" t="s">
        <v>154</v>
      </c>
      <c r="E271" s="215" t="s">
        <v>20</v>
      </c>
      <c r="F271" s="216" t="s">
        <v>163</v>
      </c>
      <c r="G271" s="213"/>
      <c r="H271" s="217">
        <v>0.95</v>
      </c>
      <c r="I271" s="218"/>
      <c r="J271" s="213"/>
      <c r="K271" s="213"/>
      <c r="L271" s="219"/>
      <c r="M271" s="220"/>
      <c r="N271" s="221"/>
      <c r="O271" s="221"/>
      <c r="P271" s="221"/>
      <c r="Q271" s="221"/>
      <c r="R271" s="221"/>
      <c r="S271" s="221"/>
      <c r="T271" s="222"/>
      <c r="AT271" s="223" t="s">
        <v>154</v>
      </c>
      <c r="AU271" s="223" t="s">
        <v>79</v>
      </c>
      <c r="AV271" s="12" t="s">
        <v>79</v>
      </c>
      <c r="AW271" s="12" t="s">
        <v>34</v>
      </c>
      <c r="AX271" s="12" t="s">
        <v>70</v>
      </c>
      <c r="AY271" s="223" t="s">
        <v>144</v>
      </c>
    </row>
    <row r="272" spans="2:51" s="15" customFormat="1" ht="13.5">
      <c r="B272" s="245"/>
      <c r="C272" s="246"/>
      <c r="D272" s="214" t="s">
        <v>154</v>
      </c>
      <c r="E272" s="247" t="s">
        <v>20</v>
      </c>
      <c r="F272" s="248" t="s">
        <v>164</v>
      </c>
      <c r="G272" s="246"/>
      <c r="H272" s="249">
        <v>6.7</v>
      </c>
      <c r="I272" s="250"/>
      <c r="J272" s="246"/>
      <c r="K272" s="246"/>
      <c r="L272" s="251"/>
      <c r="M272" s="252"/>
      <c r="N272" s="253"/>
      <c r="O272" s="253"/>
      <c r="P272" s="253"/>
      <c r="Q272" s="253"/>
      <c r="R272" s="253"/>
      <c r="S272" s="253"/>
      <c r="T272" s="254"/>
      <c r="AT272" s="255" t="s">
        <v>154</v>
      </c>
      <c r="AU272" s="255" t="s">
        <v>79</v>
      </c>
      <c r="AV272" s="15" t="s">
        <v>165</v>
      </c>
      <c r="AW272" s="15" t="s">
        <v>34</v>
      </c>
      <c r="AX272" s="15" t="s">
        <v>70</v>
      </c>
      <c r="AY272" s="255" t="s">
        <v>144</v>
      </c>
    </row>
    <row r="273" spans="2:51" s="13" customFormat="1" ht="13.5">
      <c r="B273" s="224"/>
      <c r="C273" s="225"/>
      <c r="D273" s="214" t="s">
        <v>154</v>
      </c>
      <c r="E273" s="226" t="s">
        <v>20</v>
      </c>
      <c r="F273" s="227" t="s">
        <v>157</v>
      </c>
      <c r="G273" s="225"/>
      <c r="H273" s="228">
        <v>66.3</v>
      </c>
      <c r="I273" s="229"/>
      <c r="J273" s="225"/>
      <c r="K273" s="225"/>
      <c r="L273" s="230"/>
      <c r="M273" s="231"/>
      <c r="N273" s="232"/>
      <c r="O273" s="232"/>
      <c r="P273" s="232"/>
      <c r="Q273" s="232"/>
      <c r="R273" s="232"/>
      <c r="S273" s="232"/>
      <c r="T273" s="233"/>
      <c r="AT273" s="234" t="s">
        <v>154</v>
      </c>
      <c r="AU273" s="234" t="s">
        <v>79</v>
      </c>
      <c r="AV273" s="13" t="s">
        <v>152</v>
      </c>
      <c r="AW273" s="13" t="s">
        <v>34</v>
      </c>
      <c r="AX273" s="13" t="s">
        <v>77</v>
      </c>
      <c r="AY273" s="234" t="s">
        <v>144</v>
      </c>
    </row>
    <row r="274" spans="2:65" s="1" customFormat="1" ht="16.5" customHeight="1">
      <c r="B274" s="42"/>
      <c r="C274" s="200" t="s">
        <v>412</v>
      </c>
      <c r="D274" s="200" t="s">
        <v>147</v>
      </c>
      <c r="E274" s="201" t="s">
        <v>413</v>
      </c>
      <c r="F274" s="202" t="s">
        <v>414</v>
      </c>
      <c r="G274" s="203" t="s">
        <v>150</v>
      </c>
      <c r="H274" s="204">
        <v>70.79</v>
      </c>
      <c r="I274" s="205"/>
      <c r="J274" s="206">
        <f>ROUND(I274*H274,2)</f>
        <v>0</v>
      </c>
      <c r="K274" s="202" t="s">
        <v>151</v>
      </c>
      <c r="L274" s="62"/>
      <c r="M274" s="207" t="s">
        <v>20</v>
      </c>
      <c r="N274" s="208" t="s">
        <v>41</v>
      </c>
      <c r="O274" s="43"/>
      <c r="P274" s="209">
        <f>O274*H274</f>
        <v>0</v>
      </c>
      <c r="Q274" s="209">
        <v>0.0003</v>
      </c>
      <c r="R274" s="209">
        <f>Q274*H274</f>
        <v>0.021237</v>
      </c>
      <c r="S274" s="209">
        <v>0</v>
      </c>
      <c r="T274" s="210">
        <f>S274*H274</f>
        <v>0</v>
      </c>
      <c r="AR274" s="25" t="s">
        <v>232</v>
      </c>
      <c r="AT274" s="25" t="s">
        <v>147</v>
      </c>
      <c r="AU274" s="25" t="s">
        <v>79</v>
      </c>
      <c r="AY274" s="25" t="s">
        <v>144</v>
      </c>
      <c r="BE274" s="211">
        <f>IF(N274="základní",J274,0)</f>
        <v>0</v>
      </c>
      <c r="BF274" s="211">
        <f>IF(N274="snížená",J274,0)</f>
        <v>0</v>
      </c>
      <c r="BG274" s="211">
        <f>IF(N274="zákl. přenesená",J274,0)</f>
        <v>0</v>
      </c>
      <c r="BH274" s="211">
        <f>IF(N274="sníž. přenesená",J274,0)</f>
        <v>0</v>
      </c>
      <c r="BI274" s="211">
        <f>IF(N274="nulová",J274,0)</f>
        <v>0</v>
      </c>
      <c r="BJ274" s="25" t="s">
        <v>77</v>
      </c>
      <c r="BK274" s="211">
        <f>ROUND(I274*H274,2)</f>
        <v>0</v>
      </c>
      <c r="BL274" s="25" t="s">
        <v>232</v>
      </c>
      <c r="BM274" s="25" t="s">
        <v>415</v>
      </c>
    </row>
    <row r="275" spans="2:51" s="14" customFormat="1" ht="13.5">
      <c r="B275" s="235"/>
      <c r="C275" s="236"/>
      <c r="D275" s="214" t="s">
        <v>154</v>
      </c>
      <c r="E275" s="237" t="s">
        <v>20</v>
      </c>
      <c r="F275" s="238" t="s">
        <v>169</v>
      </c>
      <c r="G275" s="236"/>
      <c r="H275" s="237" t="s">
        <v>20</v>
      </c>
      <c r="I275" s="239"/>
      <c r="J275" s="236"/>
      <c r="K275" s="236"/>
      <c r="L275" s="240"/>
      <c r="M275" s="241"/>
      <c r="N275" s="242"/>
      <c r="O275" s="242"/>
      <c r="P275" s="242"/>
      <c r="Q275" s="242"/>
      <c r="R275" s="242"/>
      <c r="S275" s="242"/>
      <c r="T275" s="243"/>
      <c r="AT275" s="244" t="s">
        <v>154</v>
      </c>
      <c r="AU275" s="244" t="s">
        <v>79</v>
      </c>
      <c r="AV275" s="14" t="s">
        <v>77</v>
      </c>
      <c r="AW275" s="14" t="s">
        <v>34</v>
      </c>
      <c r="AX275" s="14" t="s">
        <v>70</v>
      </c>
      <c r="AY275" s="244" t="s">
        <v>144</v>
      </c>
    </row>
    <row r="276" spans="2:51" s="12" customFormat="1" ht="13.5">
      <c r="B276" s="212"/>
      <c r="C276" s="213"/>
      <c r="D276" s="214" t="s">
        <v>154</v>
      </c>
      <c r="E276" s="215" t="s">
        <v>20</v>
      </c>
      <c r="F276" s="216" t="s">
        <v>170</v>
      </c>
      <c r="G276" s="213"/>
      <c r="H276" s="217">
        <v>21</v>
      </c>
      <c r="I276" s="218"/>
      <c r="J276" s="213"/>
      <c r="K276" s="213"/>
      <c r="L276" s="219"/>
      <c r="M276" s="220"/>
      <c r="N276" s="221"/>
      <c r="O276" s="221"/>
      <c r="P276" s="221"/>
      <c r="Q276" s="221"/>
      <c r="R276" s="221"/>
      <c r="S276" s="221"/>
      <c r="T276" s="222"/>
      <c r="AT276" s="223" t="s">
        <v>154</v>
      </c>
      <c r="AU276" s="223" t="s">
        <v>79</v>
      </c>
      <c r="AV276" s="12" t="s">
        <v>79</v>
      </c>
      <c r="AW276" s="12" t="s">
        <v>34</v>
      </c>
      <c r="AX276" s="12" t="s">
        <v>70</v>
      </c>
      <c r="AY276" s="223" t="s">
        <v>144</v>
      </c>
    </row>
    <row r="277" spans="2:51" s="12" customFormat="1" ht="13.5">
      <c r="B277" s="212"/>
      <c r="C277" s="213"/>
      <c r="D277" s="214" t="s">
        <v>154</v>
      </c>
      <c r="E277" s="215" t="s">
        <v>20</v>
      </c>
      <c r="F277" s="216" t="s">
        <v>171</v>
      </c>
      <c r="G277" s="213"/>
      <c r="H277" s="217">
        <v>38.6</v>
      </c>
      <c r="I277" s="218"/>
      <c r="J277" s="213"/>
      <c r="K277" s="213"/>
      <c r="L277" s="219"/>
      <c r="M277" s="220"/>
      <c r="N277" s="221"/>
      <c r="O277" s="221"/>
      <c r="P277" s="221"/>
      <c r="Q277" s="221"/>
      <c r="R277" s="221"/>
      <c r="S277" s="221"/>
      <c r="T277" s="222"/>
      <c r="AT277" s="223" t="s">
        <v>154</v>
      </c>
      <c r="AU277" s="223" t="s">
        <v>79</v>
      </c>
      <c r="AV277" s="12" t="s">
        <v>79</v>
      </c>
      <c r="AW277" s="12" t="s">
        <v>34</v>
      </c>
      <c r="AX277" s="12" t="s">
        <v>70</v>
      </c>
      <c r="AY277" s="223" t="s">
        <v>144</v>
      </c>
    </row>
    <row r="278" spans="2:51" s="15" customFormat="1" ht="13.5">
      <c r="B278" s="245"/>
      <c r="C278" s="246"/>
      <c r="D278" s="214" t="s">
        <v>154</v>
      </c>
      <c r="E278" s="247" t="s">
        <v>20</v>
      </c>
      <c r="F278" s="248" t="s">
        <v>164</v>
      </c>
      <c r="G278" s="246"/>
      <c r="H278" s="249">
        <v>59.6</v>
      </c>
      <c r="I278" s="250"/>
      <c r="J278" s="246"/>
      <c r="K278" s="246"/>
      <c r="L278" s="251"/>
      <c r="M278" s="252"/>
      <c r="N278" s="253"/>
      <c r="O278" s="253"/>
      <c r="P278" s="253"/>
      <c r="Q278" s="253"/>
      <c r="R278" s="253"/>
      <c r="S278" s="253"/>
      <c r="T278" s="254"/>
      <c r="AT278" s="255" t="s">
        <v>154</v>
      </c>
      <c r="AU278" s="255" t="s">
        <v>79</v>
      </c>
      <c r="AV278" s="15" t="s">
        <v>165</v>
      </c>
      <c r="AW278" s="15" t="s">
        <v>34</v>
      </c>
      <c r="AX278" s="15" t="s">
        <v>70</v>
      </c>
      <c r="AY278" s="255" t="s">
        <v>144</v>
      </c>
    </row>
    <row r="279" spans="2:51" s="14" customFormat="1" ht="13.5">
      <c r="B279" s="235"/>
      <c r="C279" s="236"/>
      <c r="D279" s="214" t="s">
        <v>154</v>
      </c>
      <c r="E279" s="237" t="s">
        <v>20</v>
      </c>
      <c r="F279" s="238" t="s">
        <v>161</v>
      </c>
      <c r="G279" s="236"/>
      <c r="H279" s="237" t="s">
        <v>20</v>
      </c>
      <c r="I279" s="239"/>
      <c r="J279" s="236"/>
      <c r="K279" s="236"/>
      <c r="L279" s="240"/>
      <c r="M279" s="241"/>
      <c r="N279" s="242"/>
      <c r="O279" s="242"/>
      <c r="P279" s="242"/>
      <c r="Q279" s="242"/>
      <c r="R279" s="242"/>
      <c r="S279" s="242"/>
      <c r="T279" s="243"/>
      <c r="AT279" s="244" t="s">
        <v>154</v>
      </c>
      <c r="AU279" s="244" t="s">
        <v>79</v>
      </c>
      <c r="AV279" s="14" t="s">
        <v>77</v>
      </c>
      <c r="AW279" s="14" t="s">
        <v>34</v>
      </c>
      <c r="AX279" s="14" t="s">
        <v>70</v>
      </c>
      <c r="AY279" s="244" t="s">
        <v>144</v>
      </c>
    </row>
    <row r="280" spans="2:51" s="12" customFormat="1" ht="13.5">
      <c r="B280" s="212"/>
      <c r="C280" s="213"/>
      <c r="D280" s="214" t="s">
        <v>154</v>
      </c>
      <c r="E280" s="215" t="s">
        <v>20</v>
      </c>
      <c r="F280" s="216" t="s">
        <v>162</v>
      </c>
      <c r="G280" s="213"/>
      <c r="H280" s="217">
        <v>5.75</v>
      </c>
      <c r="I280" s="218"/>
      <c r="J280" s="213"/>
      <c r="K280" s="213"/>
      <c r="L280" s="219"/>
      <c r="M280" s="220"/>
      <c r="N280" s="221"/>
      <c r="O280" s="221"/>
      <c r="P280" s="221"/>
      <c r="Q280" s="221"/>
      <c r="R280" s="221"/>
      <c r="S280" s="221"/>
      <c r="T280" s="222"/>
      <c r="AT280" s="223" t="s">
        <v>154</v>
      </c>
      <c r="AU280" s="223" t="s">
        <v>79</v>
      </c>
      <c r="AV280" s="12" t="s">
        <v>79</v>
      </c>
      <c r="AW280" s="12" t="s">
        <v>34</v>
      </c>
      <c r="AX280" s="12" t="s">
        <v>70</v>
      </c>
      <c r="AY280" s="223" t="s">
        <v>144</v>
      </c>
    </row>
    <row r="281" spans="2:51" s="12" customFormat="1" ht="13.5">
      <c r="B281" s="212"/>
      <c r="C281" s="213"/>
      <c r="D281" s="214" t="s">
        <v>154</v>
      </c>
      <c r="E281" s="215" t="s">
        <v>20</v>
      </c>
      <c r="F281" s="216" t="s">
        <v>163</v>
      </c>
      <c r="G281" s="213"/>
      <c r="H281" s="217">
        <v>0.95</v>
      </c>
      <c r="I281" s="218"/>
      <c r="J281" s="213"/>
      <c r="K281" s="213"/>
      <c r="L281" s="219"/>
      <c r="M281" s="220"/>
      <c r="N281" s="221"/>
      <c r="O281" s="221"/>
      <c r="P281" s="221"/>
      <c r="Q281" s="221"/>
      <c r="R281" s="221"/>
      <c r="S281" s="221"/>
      <c r="T281" s="222"/>
      <c r="AT281" s="223" t="s">
        <v>154</v>
      </c>
      <c r="AU281" s="223" t="s">
        <v>79</v>
      </c>
      <c r="AV281" s="12" t="s">
        <v>79</v>
      </c>
      <c r="AW281" s="12" t="s">
        <v>34</v>
      </c>
      <c r="AX281" s="12" t="s">
        <v>70</v>
      </c>
      <c r="AY281" s="223" t="s">
        <v>144</v>
      </c>
    </row>
    <row r="282" spans="2:51" s="15" customFormat="1" ht="13.5">
      <c r="B282" s="245"/>
      <c r="C282" s="246"/>
      <c r="D282" s="214" t="s">
        <v>154</v>
      </c>
      <c r="E282" s="247" t="s">
        <v>20</v>
      </c>
      <c r="F282" s="248" t="s">
        <v>164</v>
      </c>
      <c r="G282" s="246"/>
      <c r="H282" s="249">
        <v>6.7</v>
      </c>
      <c r="I282" s="250"/>
      <c r="J282" s="246"/>
      <c r="K282" s="246"/>
      <c r="L282" s="251"/>
      <c r="M282" s="252"/>
      <c r="N282" s="253"/>
      <c r="O282" s="253"/>
      <c r="P282" s="253"/>
      <c r="Q282" s="253"/>
      <c r="R282" s="253"/>
      <c r="S282" s="253"/>
      <c r="T282" s="254"/>
      <c r="AT282" s="255" t="s">
        <v>154</v>
      </c>
      <c r="AU282" s="255" t="s">
        <v>79</v>
      </c>
      <c r="AV282" s="15" t="s">
        <v>165</v>
      </c>
      <c r="AW282" s="15" t="s">
        <v>34</v>
      </c>
      <c r="AX282" s="15" t="s">
        <v>70</v>
      </c>
      <c r="AY282" s="255" t="s">
        <v>144</v>
      </c>
    </row>
    <row r="283" spans="2:51" s="12" customFormat="1" ht="13.5">
      <c r="B283" s="212"/>
      <c r="C283" s="213"/>
      <c r="D283" s="214" t="s">
        <v>154</v>
      </c>
      <c r="E283" s="215" t="s">
        <v>20</v>
      </c>
      <c r="F283" s="216" t="s">
        <v>261</v>
      </c>
      <c r="G283" s="213"/>
      <c r="H283" s="217">
        <v>4.49</v>
      </c>
      <c r="I283" s="218"/>
      <c r="J283" s="213"/>
      <c r="K283" s="213"/>
      <c r="L283" s="219"/>
      <c r="M283" s="220"/>
      <c r="N283" s="221"/>
      <c r="O283" s="221"/>
      <c r="P283" s="221"/>
      <c r="Q283" s="221"/>
      <c r="R283" s="221"/>
      <c r="S283" s="221"/>
      <c r="T283" s="222"/>
      <c r="AT283" s="223" t="s">
        <v>154</v>
      </c>
      <c r="AU283" s="223" t="s">
        <v>79</v>
      </c>
      <c r="AV283" s="12" t="s">
        <v>79</v>
      </c>
      <c r="AW283" s="12" t="s">
        <v>34</v>
      </c>
      <c r="AX283" s="12" t="s">
        <v>70</v>
      </c>
      <c r="AY283" s="223" t="s">
        <v>144</v>
      </c>
    </row>
    <row r="284" spans="2:51" s="15" customFormat="1" ht="13.5">
      <c r="B284" s="245"/>
      <c r="C284" s="246"/>
      <c r="D284" s="214" t="s">
        <v>154</v>
      </c>
      <c r="E284" s="247" t="s">
        <v>20</v>
      </c>
      <c r="F284" s="248" t="s">
        <v>164</v>
      </c>
      <c r="G284" s="246"/>
      <c r="H284" s="249">
        <v>4.49</v>
      </c>
      <c r="I284" s="250"/>
      <c r="J284" s="246"/>
      <c r="K284" s="246"/>
      <c r="L284" s="251"/>
      <c r="M284" s="252"/>
      <c r="N284" s="253"/>
      <c r="O284" s="253"/>
      <c r="P284" s="253"/>
      <c r="Q284" s="253"/>
      <c r="R284" s="253"/>
      <c r="S284" s="253"/>
      <c r="T284" s="254"/>
      <c r="AT284" s="255" t="s">
        <v>154</v>
      </c>
      <c r="AU284" s="255" t="s">
        <v>79</v>
      </c>
      <c r="AV284" s="15" t="s">
        <v>165</v>
      </c>
      <c r="AW284" s="15" t="s">
        <v>34</v>
      </c>
      <c r="AX284" s="15" t="s">
        <v>70</v>
      </c>
      <c r="AY284" s="255" t="s">
        <v>144</v>
      </c>
    </row>
    <row r="285" spans="2:51" s="13" customFormat="1" ht="13.5">
      <c r="B285" s="224"/>
      <c r="C285" s="225"/>
      <c r="D285" s="214" t="s">
        <v>154</v>
      </c>
      <c r="E285" s="226" t="s">
        <v>20</v>
      </c>
      <c r="F285" s="227" t="s">
        <v>157</v>
      </c>
      <c r="G285" s="225"/>
      <c r="H285" s="228">
        <v>70.79</v>
      </c>
      <c r="I285" s="229"/>
      <c r="J285" s="225"/>
      <c r="K285" s="225"/>
      <c r="L285" s="230"/>
      <c r="M285" s="231"/>
      <c r="N285" s="232"/>
      <c r="O285" s="232"/>
      <c r="P285" s="232"/>
      <c r="Q285" s="232"/>
      <c r="R285" s="232"/>
      <c r="S285" s="232"/>
      <c r="T285" s="233"/>
      <c r="AT285" s="234" t="s">
        <v>154</v>
      </c>
      <c r="AU285" s="234" t="s">
        <v>79</v>
      </c>
      <c r="AV285" s="13" t="s">
        <v>152</v>
      </c>
      <c r="AW285" s="13" t="s">
        <v>34</v>
      </c>
      <c r="AX285" s="13" t="s">
        <v>77</v>
      </c>
      <c r="AY285" s="234" t="s">
        <v>144</v>
      </c>
    </row>
    <row r="286" spans="2:65" s="1" customFormat="1" ht="25.5" customHeight="1">
      <c r="B286" s="42"/>
      <c r="C286" s="200" t="s">
        <v>416</v>
      </c>
      <c r="D286" s="200" t="s">
        <v>147</v>
      </c>
      <c r="E286" s="201" t="s">
        <v>417</v>
      </c>
      <c r="F286" s="202" t="s">
        <v>418</v>
      </c>
      <c r="G286" s="203" t="s">
        <v>150</v>
      </c>
      <c r="H286" s="204">
        <v>70.79</v>
      </c>
      <c r="I286" s="205"/>
      <c r="J286" s="206">
        <f>ROUND(I286*H286,2)</f>
        <v>0</v>
      </c>
      <c r="K286" s="202" t="s">
        <v>151</v>
      </c>
      <c r="L286" s="62"/>
      <c r="M286" s="207" t="s">
        <v>20</v>
      </c>
      <c r="N286" s="208" t="s">
        <v>41</v>
      </c>
      <c r="O286" s="43"/>
      <c r="P286" s="209">
        <f>O286*H286</f>
        <v>0</v>
      </c>
      <c r="Q286" s="209">
        <v>0.0034</v>
      </c>
      <c r="R286" s="209">
        <f>Q286*H286</f>
        <v>0.240686</v>
      </c>
      <c r="S286" s="209">
        <v>0</v>
      </c>
      <c r="T286" s="210">
        <f>S286*H286</f>
        <v>0</v>
      </c>
      <c r="AR286" s="25" t="s">
        <v>232</v>
      </c>
      <c r="AT286" s="25" t="s">
        <v>147</v>
      </c>
      <c r="AU286" s="25" t="s">
        <v>79</v>
      </c>
      <c r="AY286" s="25" t="s">
        <v>144</v>
      </c>
      <c r="BE286" s="211">
        <f>IF(N286="základní",J286,0)</f>
        <v>0</v>
      </c>
      <c r="BF286" s="211">
        <f>IF(N286="snížená",J286,0)</f>
        <v>0</v>
      </c>
      <c r="BG286" s="211">
        <f>IF(N286="zákl. přenesená",J286,0)</f>
        <v>0</v>
      </c>
      <c r="BH286" s="211">
        <f>IF(N286="sníž. přenesená",J286,0)</f>
        <v>0</v>
      </c>
      <c r="BI286" s="211">
        <f>IF(N286="nulová",J286,0)</f>
        <v>0</v>
      </c>
      <c r="BJ286" s="25" t="s">
        <v>77</v>
      </c>
      <c r="BK286" s="211">
        <f>ROUND(I286*H286,2)</f>
        <v>0</v>
      </c>
      <c r="BL286" s="25" t="s">
        <v>232</v>
      </c>
      <c r="BM286" s="25" t="s">
        <v>419</v>
      </c>
    </row>
    <row r="287" spans="2:51" s="14" customFormat="1" ht="13.5">
      <c r="B287" s="235"/>
      <c r="C287" s="236"/>
      <c r="D287" s="214" t="s">
        <v>154</v>
      </c>
      <c r="E287" s="237" t="s">
        <v>20</v>
      </c>
      <c r="F287" s="238" t="s">
        <v>169</v>
      </c>
      <c r="G287" s="236"/>
      <c r="H287" s="237" t="s">
        <v>20</v>
      </c>
      <c r="I287" s="239"/>
      <c r="J287" s="236"/>
      <c r="K287" s="236"/>
      <c r="L287" s="240"/>
      <c r="M287" s="241"/>
      <c r="N287" s="242"/>
      <c r="O287" s="242"/>
      <c r="P287" s="242"/>
      <c r="Q287" s="242"/>
      <c r="R287" s="242"/>
      <c r="S287" s="242"/>
      <c r="T287" s="243"/>
      <c r="AT287" s="244" t="s">
        <v>154</v>
      </c>
      <c r="AU287" s="244" t="s">
        <v>79</v>
      </c>
      <c r="AV287" s="14" t="s">
        <v>77</v>
      </c>
      <c r="AW287" s="14" t="s">
        <v>34</v>
      </c>
      <c r="AX287" s="14" t="s">
        <v>70</v>
      </c>
      <c r="AY287" s="244" t="s">
        <v>144</v>
      </c>
    </row>
    <row r="288" spans="2:51" s="12" customFormat="1" ht="13.5">
      <c r="B288" s="212"/>
      <c r="C288" s="213"/>
      <c r="D288" s="214" t="s">
        <v>154</v>
      </c>
      <c r="E288" s="215" t="s">
        <v>20</v>
      </c>
      <c r="F288" s="216" t="s">
        <v>170</v>
      </c>
      <c r="G288" s="213"/>
      <c r="H288" s="217">
        <v>21</v>
      </c>
      <c r="I288" s="218"/>
      <c r="J288" s="213"/>
      <c r="K288" s="213"/>
      <c r="L288" s="219"/>
      <c r="M288" s="220"/>
      <c r="N288" s="221"/>
      <c r="O288" s="221"/>
      <c r="P288" s="221"/>
      <c r="Q288" s="221"/>
      <c r="R288" s="221"/>
      <c r="S288" s="221"/>
      <c r="T288" s="222"/>
      <c r="AT288" s="223" t="s">
        <v>154</v>
      </c>
      <c r="AU288" s="223" t="s">
        <v>79</v>
      </c>
      <c r="AV288" s="12" t="s">
        <v>79</v>
      </c>
      <c r="AW288" s="12" t="s">
        <v>34</v>
      </c>
      <c r="AX288" s="12" t="s">
        <v>70</v>
      </c>
      <c r="AY288" s="223" t="s">
        <v>144</v>
      </c>
    </row>
    <row r="289" spans="2:51" s="12" customFormat="1" ht="13.5">
      <c r="B289" s="212"/>
      <c r="C289" s="213"/>
      <c r="D289" s="214" t="s">
        <v>154</v>
      </c>
      <c r="E289" s="215" t="s">
        <v>20</v>
      </c>
      <c r="F289" s="216" t="s">
        <v>171</v>
      </c>
      <c r="G289" s="213"/>
      <c r="H289" s="217">
        <v>38.6</v>
      </c>
      <c r="I289" s="218"/>
      <c r="J289" s="213"/>
      <c r="K289" s="213"/>
      <c r="L289" s="219"/>
      <c r="M289" s="220"/>
      <c r="N289" s="221"/>
      <c r="O289" s="221"/>
      <c r="P289" s="221"/>
      <c r="Q289" s="221"/>
      <c r="R289" s="221"/>
      <c r="S289" s="221"/>
      <c r="T289" s="222"/>
      <c r="AT289" s="223" t="s">
        <v>154</v>
      </c>
      <c r="AU289" s="223" t="s">
        <v>79</v>
      </c>
      <c r="AV289" s="12" t="s">
        <v>79</v>
      </c>
      <c r="AW289" s="12" t="s">
        <v>34</v>
      </c>
      <c r="AX289" s="12" t="s">
        <v>70</v>
      </c>
      <c r="AY289" s="223" t="s">
        <v>144</v>
      </c>
    </row>
    <row r="290" spans="2:51" s="15" customFormat="1" ht="13.5">
      <c r="B290" s="245"/>
      <c r="C290" s="246"/>
      <c r="D290" s="214" t="s">
        <v>154</v>
      </c>
      <c r="E290" s="247" t="s">
        <v>20</v>
      </c>
      <c r="F290" s="248" t="s">
        <v>164</v>
      </c>
      <c r="G290" s="246"/>
      <c r="H290" s="249">
        <v>59.6</v>
      </c>
      <c r="I290" s="250"/>
      <c r="J290" s="246"/>
      <c r="K290" s="246"/>
      <c r="L290" s="251"/>
      <c r="M290" s="252"/>
      <c r="N290" s="253"/>
      <c r="O290" s="253"/>
      <c r="P290" s="253"/>
      <c r="Q290" s="253"/>
      <c r="R290" s="253"/>
      <c r="S290" s="253"/>
      <c r="T290" s="254"/>
      <c r="AT290" s="255" t="s">
        <v>154</v>
      </c>
      <c r="AU290" s="255" t="s">
        <v>79</v>
      </c>
      <c r="AV290" s="15" t="s">
        <v>165</v>
      </c>
      <c r="AW290" s="15" t="s">
        <v>34</v>
      </c>
      <c r="AX290" s="15" t="s">
        <v>70</v>
      </c>
      <c r="AY290" s="255" t="s">
        <v>144</v>
      </c>
    </row>
    <row r="291" spans="2:51" s="14" customFormat="1" ht="13.5">
      <c r="B291" s="235"/>
      <c r="C291" s="236"/>
      <c r="D291" s="214" t="s">
        <v>154</v>
      </c>
      <c r="E291" s="237" t="s">
        <v>20</v>
      </c>
      <c r="F291" s="238" t="s">
        <v>161</v>
      </c>
      <c r="G291" s="236"/>
      <c r="H291" s="237" t="s">
        <v>20</v>
      </c>
      <c r="I291" s="239"/>
      <c r="J291" s="236"/>
      <c r="K291" s="236"/>
      <c r="L291" s="240"/>
      <c r="M291" s="241"/>
      <c r="N291" s="242"/>
      <c r="O291" s="242"/>
      <c r="P291" s="242"/>
      <c r="Q291" s="242"/>
      <c r="R291" s="242"/>
      <c r="S291" s="242"/>
      <c r="T291" s="243"/>
      <c r="AT291" s="244" t="s">
        <v>154</v>
      </c>
      <c r="AU291" s="244" t="s">
        <v>79</v>
      </c>
      <c r="AV291" s="14" t="s">
        <v>77</v>
      </c>
      <c r="AW291" s="14" t="s">
        <v>34</v>
      </c>
      <c r="AX291" s="14" t="s">
        <v>70</v>
      </c>
      <c r="AY291" s="244" t="s">
        <v>144</v>
      </c>
    </row>
    <row r="292" spans="2:51" s="12" customFormat="1" ht="13.5">
      <c r="B292" s="212"/>
      <c r="C292" s="213"/>
      <c r="D292" s="214" t="s">
        <v>154</v>
      </c>
      <c r="E292" s="215" t="s">
        <v>20</v>
      </c>
      <c r="F292" s="216" t="s">
        <v>162</v>
      </c>
      <c r="G292" s="213"/>
      <c r="H292" s="217">
        <v>5.75</v>
      </c>
      <c r="I292" s="218"/>
      <c r="J292" s="213"/>
      <c r="K292" s="213"/>
      <c r="L292" s="219"/>
      <c r="M292" s="220"/>
      <c r="N292" s="221"/>
      <c r="O292" s="221"/>
      <c r="P292" s="221"/>
      <c r="Q292" s="221"/>
      <c r="R292" s="221"/>
      <c r="S292" s="221"/>
      <c r="T292" s="222"/>
      <c r="AT292" s="223" t="s">
        <v>154</v>
      </c>
      <c r="AU292" s="223" t="s">
        <v>79</v>
      </c>
      <c r="AV292" s="12" t="s">
        <v>79</v>
      </c>
      <c r="AW292" s="12" t="s">
        <v>34</v>
      </c>
      <c r="AX292" s="12" t="s">
        <v>70</v>
      </c>
      <c r="AY292" s="223" t="s">
        <v>144</v>
      </c>
    </row>
    <row r="293" spans="2:51" s="12" customFormat="1" ht="13.5">
      <c r="B293" s="212"/>
      <c r="C293" s="213"/>
      <c r="D293" s="214" t="s">
        <v>154</v>
      </c>
      <c r="E293" s="215" t="s">
        <v>20</v>
      </c>
      <c r="F293" s="216" t="s">
        <v>163</v>
      </c>
      <c r="G293" s="213"/>
      <c r="H293" s="217">
        <v>0.95</v>
      </c>
      <c r="I293" s="218"/>
      <c r="J293" s="213"/>
      <c r="K293" s="213"/>
      <c r="L293" s="219"/>
      <c r="M293" s="220"/>
      <c r="N293" s="221"/>
      <c r="O293" s="221"/>
      <c r="P293" s="221"/>
      <c r="Q293" s="221"/>
      <c r="R293" s="221"/>
      <c r="S293" s="221"/>
      <c r="T293" s="222"/>
      <c r="AT293" s="223" t="s">
        <v>154</v>
      </c>
      <c r="AU293" s="223" t="s">
        <v>79</v>
      </c>
      <c r="AV293" s="12" t="s">
        <v>79</v>
      </c>
      <c r="AW293" s="12" t="s">
        <v>34</v>
      </c>
      <c r="AX293" s="12" t="s">
        <v>70</v>
      </c>
      <c r="AY293" s="223" t="s">
        <v>144</v>
      </c>
    </row>
    <row r="294" spans="2:51" s="15" customFormat="1" ht="13.5">
      <c r="B294" s="245"/>
      <c r="C294" s="246"/>
      <c r="D294" s="214" t="s">
        <v>154</v>
      </c>
      <c r="E294" s="247" t="s">
        <v>20</v>
      </c>
      <c r="F294" s="248" t="s">
        <v>164</v>
      </c>
      <c r="G294" s="246"/>
      <c r="H294" s="249">
        <v>6.7</v>
      </c>
      <c r="I294" s="250"/>
      <c r="J294" s="246"/>
      <c r="K294" s="246"/>
      <c r="L294" s="251"/>
      <c r="M294" s="252"/>
      <c r="N294" s="253"/>
      <c r="O294" s="253"/>
      <c r="P294" s="253"/>
      <c r="Q294" s="253"/>
      <c r="R294" s="253"/>
      <c r="S294" s="253"/>
      <c r="T294" s="254"/>
      <c r="AT294" s="255" t="s">
        <v>154</v>
      </c>
      <c r="AU294" s="255" t="s">
        <v>79</v>
      </c>
      <c r="AV294" s="15" t="s">
        <v>165</v>
      </c>
      <c r="AW294" s="15" t="s">
        <v>34</v>
      </c>
      <c r="AX294" s="15" t="s">
        <v>70</v>
      </c>
      <c r="AY294" s="255" t="s">
        <v>144</v>
      </c>
    </row>
    <row r="295" spans="2:51" s="12" customFormat="1" ht="13.5">
      <c r="B295" s="212"/>
      <c r="C295" s="213"/>
      <c r="D295" s="214" t="s">
        <v>154</v>
      </c>
      <c r="E295" s="215" t="s">
        <v>20</v>
      </c>
      <c r="F295" s="216" t="s">
        <v>261</v>
      </c>
      <c r="G295" s="213"/>
      <c r="H295" s="217">
        <v>4.49</v>
      </c>
      <c r="I295" s="218"/>
      <c r="J295" s="213"/>
      <c r="K295" s="213"/>
      <c r="L295" s="219"/>
      <c r="M295" s="220"/>
      <c r="N295" s="221"/>
      <c r="O295" s="221"/>
      <c r="P295" s="221"/>
      <c r="Q295" s="221"/>
      <c r="R295" s="221"/>
      <c r="S295" s="221"/>
      <c r="T295" s="222"/>
      <c r="AT295" s="223" t="s">
        <v>154</v>
      </c>
      <c r="AU295" s="223" t="s">
        <v>79</v>
      </c>
      <c r="AV295" s="12" t="s">
        <v>79</v>
      </c>
      <c r="AW295" s="12" t="s">
        <v>34</v>
      </c>
      <c r="AX295" s="12" t="s">
        <v>70</v>
      </c>
      <c r="AY295" s="223" t="s">
        <v>144</v>
      </c>
    </row>
    <row r="296" spans="2:51" s="15" customFormat="1" ht="13.5">
      <c r="B296" s="245"/>
      <c r="C296" s="246"/>
      <c r="D296" s="214" t="s">
        <v>154</v>
      </c>
      <c r="E296" s="247" t="s">
        <v>20</v>
      </c>
      <c r="F296" s="248" t="s">
        <v>164</v>
      </c>
      <c r="G296" s="246"/>
      <c r="H296" s="249">
        <v>4.49</v>
      </c>
      <c r="I296" s="250"/>
      <c r="J296" s="246"/>
      <c r="K296" s="246"/>
      <c r="L296" s="251"/>
      <c r="M296" s="252"/>
      <c r="N296" s="253"/>
      <c r="O296" s="253"/>
      <c r="P296" s="253"/>
      <c r="Q296" s="253"/>
      <c r="R296" s="253"/>
      <c r="S296" s="253"/>
      <c r="T296" s="254"/>
      <c r="AT296" s="255" t="s">
        <v>154</v>
      </c>
      <c r="AU296" s="255" t="s">
        <v>79</v>
      </c>
      <c r="AV296" s="15" t="s">
        <v>165</v>
      </c>
      <c r="AW296" s="15" t="s">
        <v>34</v>
      </c>
      <c r="AX296" s="15" t="s">
        <v>70</v>
      </c>
      <c r="AY296" s="255" t="s">
        <v>144</v>
      </c>
    </row>
    <row r="297" spans="2:51" s="13" customFormat="1" ht="13.5">
      <c r="B297" s="224"/>
      <c r="C297" s="225"/>
      <c r="D297" s="214" t="s">
        <v>154</v>
      </c>
      <c r="E297" s="226" t="s">
        <v>20</v>
      </c>
      <c r="F297" s="227" t="s">
        <v>157</v>
      </c>
      <c r="G297" s="225"/>
      <c r="H297" s="228">
        <v>70.79</v>
      </c>
      <c r="I297" s="229"/>
      <c r="J297" s="225"/>
      <c r="K297" s="225"/>
      <c r="L297" s="230"/>
      <c r="M297" s="231"/>
      <c r="N297" s="232"/>
      <c r="O297" s="232"/>
      <c r="P297" s="232"/>
      <c r="Q297" s="232"/>
      <c r="R297" s="232"/>
      <c r="S297" s="232"/>
      <c r="T297" s="233"/>
      <c r="AT297" s="234" t="s">
        <v>154</v>
      </c>
      <c r="AU297" s="234" t="s">
        <v>79</v>
      </c>
      <c r="AV297" s="13" t="s">
        <v>152</v>
      </c>
      <c r="AW297" s="13" t="s">
        <v>34</v>
      </c>
      <c r="AX297" s="13" t="s">
        <v>77</v>
      </c>
      <c r="AY297" s="234" t="s">
        <v>144</v>
      </c>
    </row>
    <row r="298" spans="2:65" s="1" customFormat="1" ht="16.5" customHeight="1">
      <c r="B298" s="42"/>
      <c r="C298" s="200" t="s">
        <v>420</v>
      </c>
      <c r="D298" s="200" t="s">
        <v>147</v>
      </c>
      <c r="E298" s="201" t="s">
        <v>421</v>
      </c>
      <c r="F298" s="202" t="s">
        <v>422</v>
      </c>
      <c r="G298" s="203" t="s">
        <v>222</v>
      </c>
      <c r="H298" s="204">
        <v>0.262</v>
      </c>
      <c r="I298" s="205"/>
      <c r="J298" s="206">
        <f>ROUND(I298*H298,2)</f>
        <v>0</v>
      </c>
      <c r="K298" s="202" t="s">
        <v>151</v>
      </c>
      <c r="L298" s="62"/>
      <c r="M298" s="207" t="s">
        <v>20</v>
      </c>
      <c r="N298" s="208" t="s">
        <v>41</v>
      </c>
      <c r="O298" s="43"/>
      <c r="P298" s="209">
        <f>O298*H298</f>
        <v>0</v>
      </c>
      <c r="Q298" s="209">
        <v>0</v>
      </c>
      <c r="R298" s="209">
        <f>Q298*H298</f>
        <v>0</v>
      </c>
      <c r="S298" s="209">
        <v>0</v>
      </c>
      <c r="T298" s="210">
        <f>S298*H298</f>
        <v>0</v>
      </c>
      <c r="AR298" s="25" t="s">
        <v>232</v>
      </c>
      <c r="AT298" s="25" t="s">
        <v>147</v>
      </c>
      <c r="AU298" s="25" t="s">
        <v>79</v>
      </c>
      <c r="AY298" s="25" t="s">
        <v>144</v>
      </c>
      <c r="BE298" s="211">
        <f>IF(N298="základní",J298,0)</f>
        <v>0</v>
      </c>
      <c r="BF298" s="211">
        <f>IF(N298="snížená",J298,0)</f>
        <v>0</v>
      </c>
      <c r="BG298" s="211">
        <f>IF(N298="zákl. přenesená",J298,0)</f>
        <v>0</v>
      </c>
      <c r="BH298" s="211">
        <f>IF(N298="sníž. přenesená",J298,0)</f>
        <v>0</v>
      </c>
      <c r="BI298" s="211">
        <f>IF(N298="nulová",J298,0)</f>
        <v>0</v>
      </c>
      <c r="BJ298" s="25" t="s">
        <v>77</v>
      </c>
      <c r="BK298" s="211">
        <f>ROUND(I298*H298,2)</f>
        <v>0</v>
      </c>
      <c r="BL298" s="25" t="s">
        <v>232</v>
      </c>
      <c r="BM298" s="25" t="s">
        <v>423</v>
      </c>
    </row>
    <row r="299" spans="2:63" s="11" customFormat="1" ht="29.85" customHeight="1">
      <c r="B299" s="184"/>
      <c r="C299" s="185"/>
      <c r="D299" s="186" t="s">
        <v>69</v>
      </c>
      <c r="E299" s="198" t="s">
        <v>424</v>
      </c>
      <c r="F299" s="198" t="s">
        <v>425</v>
      </c>
      <c r="G299" s="185"/>
      <c r="H299" s="185"/>
      <c r="I299" s="188"/>
      <c r="J299" s="199">
        <f>BK299</f>
        <v>0</v>
      </c>
      <c r="K299" s="185"/>
      <c r="L299" s="190"/>
      <c r="M299" s="191"/>
      <c r="N299" s="192"/>
      <c r="O299" s="192"/>
      <c r="P299" s="193">
        <f>SUM(P300:P326)</f>
        <v>0</v>
      </c>
      <c r="Q299" s="192"/>
      <c r="R299" s="193">
        <f>SUM(R300:R326)</f>
        <v>0.0995956</v>
      </c>
      <c r="S299" s="192"/>
      <c r="T299" s="194">
        <f>SUM(T300:T326)</f>
        <v>0.085741</v>
      </c>
      <c r="AR299" s="195" t="s">
        <v>79</v>
      </c>
      <c r="AT299" s="196" t="s">
        <v>69</v>
      </c>
      <c r="AU299" s="196" t="s">
        <v>77</v>
      </c>
      <c r="AY299" s="195" t="s">
        <v>144</v>
      </c>
      <c r="BK299" s="197">
        <f>SUM(BK300:BK326)</f>
        <v>0</v>
      </c>
    </row>
    <row r="300" spans="2:65" s="1" customFormat="1" ht="16.5" customHeight="1">
      <c r="B300" s="42"/>
      <c r="C300" s="200" t="s">
        <v>426</v>
      </c>
      <c r="D300" s="200" t="s">
        <v>147</v>
      </c>
      <c r="E300" s="201" t="s">
        <v>427</v>
      </c>
      <c r="F300" s="202" t="s">
        <v>428</v>
      </c>
      <c r="G300" s="203" t="s">
        <v>150</v>
      </c>
      <c r="H300" s="204">
        <v>3.106</v>
      </c>
      <c r="I300" s="205"/>
      <c r="J300" s="206">
        <f>ROUND(I300*H300,2)</f>
        <v>0</v>
      </c>
      <c r="K300" s="202" t="s">
        <v>151</v>
      </c>
      <c r="L300" s="62"/>
      <c r="M300" s="207" t="s">
        <v>20</v>
      </c>
      <c r="N300" s="208" t="s">
        <v>41</v>
      </c>
      <c r="O300" s="43"/>
      <c r="P300" s="209">
        <f>O300*H300</f>
        <v>0</v>
      </c>
      <c r="Q300" s="209">
        <v>0</v>
      </c>
      <c r="R300" s="209">
        <f>Q300*H300</f>
        <v>0</v>
      </c>
      <c r="S300" s="209">
        <v>0.0272</v>
      </c>
      <c r="T300" s="210">
        <f>S300*H300</f>
        <v>0.0844832</v>
      </c>
      <c r="AR300" s="25" t="s">
        <v>232</v>
      </c>
      <c r="AT300" s="25" t="s">
        <v>147</v>
      </c>
      <c r="AU300" s="25" t="s">
        <v>79</v>
      </c>
      <c r="AY300" s="25" t="s">
        <v>144</v>
      </c>
      <c r="BE300" s="211">
        <f>IF(N300="základní",J300,0)</f>
        <v>0</v>
      </c>
      <c r="BF300" s="211">
        <f>IF(N300="snížená",J300,0)</f>
        <v>0</v>
      </c>
      <c r="BG300" s="211">
        <f>IF(N300="zákl. přenesená",J300,0)</f>
        <v>0</v>
      </c>
      <c r="BH300" s="211">
        <f>IF(N300="sníž. přenesená",J300,0)</f>
        <v>0</v>
      </c>
      <c r="BI300" s="211">
        <f>IF(N300="nulová",J300,0)</f>
        <v>0</v>
      </c>
      <c r="BJ300" s="25" t="s">
        <v>77</v>
      </c>
      <c r="BK300" s="211">
        <f>ROUND(I300*H300,2)</f>
        <v>0</v>
      </c>
      <c r="BL300" s="25" t="s">
        <v>232</v>
      </c>
      <c r="BM300" s="25" t="s">
        <v>429</v>
      </c>
    </row>
    <row r="301" spans="2:51" s="12" customFormat="1" ht="13.5">
      <c r="B301" s="212"/>
      <c r="C301" s="213"/>
      <c r="D301" s="214" t="s">
        <v>154</v>
      </c>
      <c r="E301" s="215" t="s">
        <v>20</v>
      </c>
      <c r="F301" s="216" t="s">
        <v>430</v>
      </c>
      <c r="G301" s="213"/>
      <c r="H301" s="217">
        <v>3.106</v>
      </c>
      <c r="I301" s="218"/>
      <c r="J301" s="213"/>
      <c r="K301" s="213"/>
      <c r="L301" s="219"/>
      <c r="M301" s="220"/>
      <c r="N301" s="221"/>
      <c r="O301" s="221"/>
      <c r="P301" s="221"/>
      <c r="Q301" s="221"/>
      <c r="R301" s="221"/>
      <c r="S301" s="221"/>
      <c r="T301" s="222"/>
      <c r="AT301" s="223" t="s">
        <v>154</v>
      </c>
      <c r="AU301" s="223" t="s">
        <v>79</v>
      </c>
      <c r="AV301" s="12" t="s">
        <v>79</v>
      </c>
      <c r="AW301" s="12" t="s">
        <v>34</v>
      </c>
      <c r="AX301" s="12" t="s">
        <v>70</v>
      </c>
      <c r="AY301" s="223" t="s">
        <v>144</v>
      </c>
    </row>
    <row r="302" spans="2:51" s="13" customFormat="1" ht="13.5">
      <c r="B302" s="224"/>
      <c r="C302" s="225"/>
      <c r="D302" s="214" t="s">
        <v>154</v>
      </c>
      <c r="E302" s="226" t="s">
        <v>20</v>
      </c>
      <c r="F302" s="227" t="s">
        <v>157</v>
      </c>
      <c r="G302" s="225"/>
      <c r="H302" s="228">
        <v>3.106</v>
      </c>
      <c r="I302" s="229"/>
      <c r="J302" s="225"/>
      <c r="K302" s="225"/>
      <c r="L302" s="230"/>
      <c r="M302" s="231"/>
      <c r="N302" s="232"/>
      <c r="O302" s="232"/>
      <c r="P302" s="232"/>
      <c r="Q302" s="232"/>
      <c r="R302" s="232"/>
      <c r="S302" s="232"/>
      <c r="T302" s="233"/>
      <c r="AT302" s="234" t="s">
        <v>154</v>
      </c>
      <c r="AU302" s="234" t="s">
        <v>79</v>
      </c>
      <c r="AV302" s="13" t="s">
        <v>152</v>
      </c>
      <c r="AW302" s="13" t="s">
        <v>34</v>
      </c>
      <c r="AX302" s="13" t="s">
        <v>77</v>
      </c>
      <c r="AY302" s="234" t="s">
        <v>144</v>
      </c>
    </row>
    <row r="303" spans="2:65" s="1" customFormat="1" ht="25.5" customHeight="1">
      <c r="B303" s="42"/>
      <c r="C303" s="200" t="s">
        <v>431</v>
      </c>
      <c r="D303" s="200" t="s">
        <v>147</v>
      </c>
      <c r="E303" s="201" t="s">
        <v>432</v>
      </c>
      <c r="F303" s="202" t="s">
        <v>433</v>
      </c>
      <c r="G303" s="203" t="s">
        <v>150</v>
      </c>
      <c r="H303" s="204">
        <v>3.168</v>
      </c>
      <c r="I303" s="205"/>
      <c r="J303" s="206">
        <f>ROUND(I303*H303,2)</f>
        <v>0</v>
      </c>
      <c r="K303" s="202" t="s">
        <v>151</v>
      </c>
      <c r="L303" s="62"/>
      <c r="M303" s="207" t="s">
        <v>20</v>
      </c>
      <c r="N303" s="208" t="s">
        <v>41</v>
      </c>
      <c r="O303" s="43"/>
      <c r="P303" s="209">
        <f>O303*H303</f>
        <v>0</v>
      </c>
      <c r="Q303" s="209">
        <v>0.003</v>
      </c>
      <c r="R303" s="209">
        <f>Q303*H303</f>
        <v>0.009504</v>
      </c>
      <c r="S303" s="209">
        <v>0</v>
      </c>
      <c r="T303" s="210">
        <f>S303*H303</f>
        <v>0</v>
      </c>
      <c r="AR303" s="25" t="s">
        <v>232</v>
      </c>
      <c r="AT303" s="25" t="s">
        <v>147</v>
      </c>
      <c r="AU303" s="25" t="s">
        <v>79</v>
      </c>
      <c r="AY303" s="25" t="s">
        <v>144</v>
      </c>
      <c r="BE303" s="211">
        <f>IF(N303="základní",J303,0)</f>
        <v>0</v>
      </c>
      <c r="BF303" s="211">
        <f>IF(N303="snížená",J303,0)</f>
        <v>0</v>
      </c>
      <c r="BG303" s="211">
        <f>IF(N303="zákl. přenesená",J303,0)</f>
        <v>0</v>
      </c>
      <c r="BH303" s="211">
        <f>IF(N303="sníž. přenesená",J303,0)</f>
        <v>0</v>
      </c>
      <c r="BI303" s="211">
        <f>IF(N303="nulová",J303,0)</f>
        <v>0</v>
      </c>
      <c r="BJ303" s="25" t="s">
        <v>77</v>
      </c>
      <c r="BK303" s="211">
        <f>ROUND(I303*H303,2)</f>
        <v>0</v>
      </c>
      <c r="BL303" s="25" t="s">
        <v>232</v>
      </c>
      <c r="BM303" s="25" t="s">
        <v>434</v>
      </c>
    </row>
    <row r="304" spans="2:51" s="12" customFormat="1" ht="13.5">
      <c r="B304" s="212"/>
      <c r="C304" s="213"/>
      <c r="D304" s="214" t="s">
        <v>154</v>
      </c>
      <c r="E304" s="215" t="s">
        <v>20</v>
      </c>
      <c r="F304" s="216" t="s">
        <v>435</v>
      </c>
      <c r="G304" s="213"/>
      <c r="H304" s="217">
        <v>3.168</v>
      </c>
      <c r="I304" s="218"/>
      <c r="J304" s="213"/>
      <c r="K304" s="213"/>
      <c r="L304" s="219"/>
      <c r="M304" s="220"/>
      <c r="N304" s="221"/>
      <c r="O304" s="221"/>
      <c r="P304" s="221"/>
      <c r="Q304" s="221"/>
      <c r="R304" s="221"/>
      <c r="S304" s="221"/>
      <c r="T304" s="222"/>
      <c r="AT304" s="223" t="s">
        <v>154</v>
      </c>
      <c r="AU304" s="223" t="s">
        <v>79</v>
      </c>
      <c r="AV304" s="12" t="s">
        <v>79</v>
      </c>
      <c r="AW304" s="12" t="s">
        <v>34</v>
      </c>
      <c r="AX304" s="12" t="s">
        <v>70</v>
      </c>
      <c r="AY304" s="223" t="s">
        <v>144</v>
      </c>
    </row>
    <row r="305" spans="2:51" s="13" customFormat="1" ht="13.5">
      <c r="B305" s="224"/>
      <c r="C305" s="225"/>
      <c r="D305" s="214" t="s">
        <v>154</v>
      </c>
      <c r="E305" s="226" t="s">
        <v>20</v>
      </c>
      <c r="F305" s="227" t="s">
        <v>157</v>
      </c>
      <c r="G305" s="225"/>
      <c r="H305" s="228">
        <v>3.168</v>
      </c>
      <c r="I305" s="229"/>
      <c r="J305" s="225"/>
      <c r="K305" s="225"/>
      <c r="L305" s="230"/>
      <c r="M305" s="231"/>
      <c r="N305" s="232"/>
      <c r="O305" s="232"/>
      <c r="P305" s="232"/>
      <c r="Q305" s="232"/>
      <c r="R305" s="232"/>
      <c r="S305" s="232"/>
      <c r="T305" s="233"/>
      <c r="AT305" s="234" t="s">
        <v>154</v>
      </c>
      <c r="AU305" s="234" t="s">
        <v>79</v>
      </c>
      <c r="AV305" s="13" t="s">
        <v>152</v>
      </c>
      <c r="AW305" s="13" t="s">
        <v>34</v>
      </c>
      <c r="AX305" s="13" t="s">
        <v>77</v>
      </c>
      <c r="AY305" s="234" t="s">
        <v>144</v>
      </c>
    </row>
    <row r="306" spans="2:65" s="1" customFormat="1" ht="25.5" customHeight="1">
      <c r="B306" s="42"/>
      <c r="C306" s="256" t="s">
        <v>436</v>
      </c>
      <c r="D306" s="256" t="s">
        <v>251</v>
      </c>
      <c r="E306" s="257" t="s">
        <v>437</v>
      </c>
      <c r="F306" s="258" t="s">
        <v>438</v>
      </c>
      <c r="G306" s="259" t="s">
        <v>150</v>
      </c>
      <c r="H306" s="260">
        <v>3.485</v>
      </c>
      <c r="I306" s="261"/>
      <c r="J306" s="262">
        <f>ROUND(I306*H306,2)</f>
        <v>0</v>
      </c>
      <c r="K306" s="258" t="s">
        <v>20</v>
      </c>
      <c r="L306" s="263"/>
      <c r="M306" s="264" t="s">
        <v>20</v>
      </c>
      <c r="N306" s="265" t="s">
        <v>41</v>
      </c>
      <c r="O306" s="43"/>
      <c r="P306" s="209">
        <f>O306*H306</f>
        <v>0</v>
      </c>
      <c r="Q306" s="209">
        <v>0.025</v>
      </c>
      <c r="R306" s="209">
        <f>Q306*H306</f>
        <v>0.08712500000000001</v>
      </c>
      <c r="S306" s="209">
        <v>0</v>
      </c>
      <c r="T306" s="210">
        <f>S306*H306</f>
        <v>0</v>
      </c>
      <c r="AR306" s="25" t="s">
        <v>254</v>
      </c>
      <c r="AT306" s="25" t="s">
        <v>251</v>
      </c>
      <c r="AU306" s="25" t="s">
        <v>79</v>
      </c>
      <c r="AY306" s="25" t="s">
        <v>144</v>
      </c>
      <c r="BE306" s="211">
        <f>IF(N306="základní",J306,0)</f>
        <v>0</v>
      </c>
      <c r="BF306" s="211">
        <f>IF(N306="snížená",J306,0)</f>
        <v>0</v>
      </c>
      <c r="BG306" s="211">
        <f>IF(N306="zákl. přenesená",J306,0)</f>
        <v>0</v>
      </c>
      <c r="BH306" s="211">
        <f>IF(N306="sníž. přenesená",J306,0)</f>
        <v>0</v>
      </c>
      <c r="BI306" s="211">
        <f>IF(N306="nulová",J306,0)</f>
        <v>0</v>
      </c>
      <c r="BJ306" s="25" t="s">
        <v>77</v>
      </c>
      <c r="BK306" s="211">
        <f>ROUND(I306*H306,2)</f>
        <v>0</v>
      </c>
      <c r="BL306" s="25" t="s">
        <v>232</v>
      </c>
      <c r="BM306" s="25" t="s">
        <v>439</v>
      </c>
    </row>
    <row r="307" spans="2:51" s="12" customFormat="1" ht="13.5">
      <c r="B307" s="212"/>
      <c r="C307" s="213"/>
      <c r="D307" s="214" t="s">
        <v>154</v>
      </c>
      <c r="E307" s="213"/>
      <c r="F307" s="216" t="s">
        <v>440</v>
      </c>
      <c r="G307" s="213"/>
      <c r="H307" s="217">
        <v>3.485</v>
      </c>
      <c r="I307" s="218"/>
      <c r="J307" s="213"/>
      <c r="K307" s="213"/>
      <c r="L307" s="219"/>
      <c r="M307" s="220"/>
      <c r="N307" s="221"/>
      <c r="O307" s="221"/>
      <c r="P307" s="221"/>
      <c r="Q307" s="221"/>
      <c r="R307" s="221"/>
      <c r="S307" s="221"/>
      <c r="T307" s="222"/>
      <c r="AT307" s="223" t="s">
        <v>154</v>
      </c>
      <c r="AU307" s="223" t="s">
        <v>79</v>
      </c>
      <c r="AV307" s="12" t="s">
        <v>79</v>
      </c>
      <c r="AW307" s="12" t="s">
        <v>6</v>
      </c>
      <c r="AX307" s="12" t="s">
        <v>77</v>
      </c>
      <c r="AY307" s="223" t="s">
        <v>144</v>
      </c>
    </row>
    <row r="308" spans="2:65" s="1" customFormat="1" ht="16.5" customHeight="1">
      <c r="B308" s="42"/>
      <c r="C308" s="200" t="s">
        <v>441</v>
      </c>
      <c r="D308" s="200" t="s">
        <v>147</v>
      </c>
      <c r="E308" s="201" t="s">
        <v>442</v>
      </c>
      <c r="F308" s="202" t="s">
        <v>443</v>
      </c>
      <c r="G308" s="203" t="s">
        <v>178</v>
      </c>
      <c r="H308" s="204">
        <v>1.53</v>
      </c>
      <c r="I308" s="205"/>
      <c r="J308" s="206">
        <f>ROUND(I308*H308,2)</f>
        <v>0</v>
      </c>
      <c r="K308" s="202" t="s">
        <v>151</v>
      </c>
      <c r="L308" s="62"/>
      <c r="M308" s="207" t="s">
        <v>20</v>
      </c>
      <c r="N308" s="208" t="s">
        <v>41</v>
      </c>
      <c r="O308" s="43"/>
      <c r="P308" s="209">
        <f>O308*H308</f>
        <v>0</v>
      </c>
      <c r="Q308" s="209">
        <v>0</v>
      </c>
      <c r="R308" s="209">
        <f>Q308*H308</f>
        <v>0</v>
      </c>
      <c r="S308" s="209">
        <v>0.00019</v>
      </c>
      <c r="T308" s="210">
        <f>S308*H308</f>
        <v>0.0002907</v>
      </c>
      <c r="AR308" s="25" t="s">
        <v>232</v>
      </c>
      <c r="AT308" s="25" t="s">
        <v>147</v>
      </c>
      <c r="AU308" s="25" t="s">
        <v>79</v>
      </c>
      <c r="AY308" s="25" t="s">
        <v>144</v>
      </c>
      <c r="BE308" s="211">
        <f>IF(N308="základní",J308,0)</f>
        <v>0</v>
      </c>
      <c r="BF308" s="211">
        <f>IF(N308="snížená",J308,0)</f>
        <v>0</v>
      </c>
      <c r="BG308" s="211">
        <f>IF(N308="zákl. přenesená",J308,0)</f>
        <v>0</v>
      </c>
      <c r="BH308" s="211">
        <f>IF(N308="sníž. přenesená",J308,0)</f>
        <v>0</v>
      </c>
      <c r="BI308" s="211">
        <f>IF(N308="nulová",J308,0)</f>
        <v>0</v>
      </c>
      <c r="BJ308" s="25" t="s">
        <v>77</v>
      </c>
      <c r="BK308" s="211">
        <f>ROUND(I308*H308,2)</f>
        <v>0</v>
      </c>
      <c r="BL308" s="25" t="s">
        <v>232</v>
      </c>
      <c r="BM308" s="25" t="s">
        <v>444</v>
      </c>
    </row>
    <row r="309" spans="2:51" s="12" customFormat="1" ht="13.5">
      <c r="B309" s="212"/>
      <c r="C309" s="213"/>
      <c r="D309" s="214" t="s">
        <v>154</v>
      </c>
      <c r="E309" s="215" t="s">
        <v>20</v>
      </c>
      <c r="F309" s="216" t="s">
        <v>445</v>
      </c>
      <c r="G309" s="213"/>
      <c r="H309" s="217">
        <v>1.53</v>
      </c>
      <c r="I309" s="218"/>
      <c r="J309" s="213"/>
      <c r="K309" s="213"/>
      <c r="L309" s="219"/>
      <c r="M309" s="220"/>
      <c r="N309" s="221"/>
      <c r="O309" s="221"/>
      <c r="P309" s="221"/>
      <c r="Q309" s="221"/>
      <c r="R309" s="221"/>
      <c r="S309" s="221"/>
      <c r="T309" s="222"/>
      <c r="AT309" s="223" t="s">
        <v>154</v>
      </c>
      <c r="AU309" s="223" t="s">
        <v>79</v>
      </c>
      <c r="AV309" s="12" t="s">
        <v>79</v>
      </c>
      <c r="AW309" s="12" t="s">
        <v>34</v>
      </c>
      <c r="AX309" s="12" t="s">
        <v>70</v>
      </c>
      <c r="AY309" s="223" t="s">
        <v>144</v>
      </c>
    </row>
    <row r="310" spans="2:51" s="13" customFormat="1" ht="13.5">
      <c r="B310" s="224"/>
      <c r="C310" s="225"/>
      <c r="D310" s="214" t="s">
        <v>154</v>
      </c>
      <c r="E310" s="226" t="s">
        <v>20</v>
      </c>
      <c r="F310" s="227" t="s">
        <v>157</v>
      </c>
      <c r="G310" s="225"/>
      <c r="H310" s="228">
        <v>1.53</v>
      </c>
      <c r="I310" s="229"/>
      <c r="J310" s="225"/>
      <c r="K310" s="225"/>
      <c r="L310" s="230"/>
      <c r="M310" s="231"/>
      <c r="N310" s="232"/>
      <c r="O310" s="232"/>
      <c r="P310" s="232"/>
      <c r="Q310" s="232"/>
      <c r="R310" s="232"/>
      <c r="S310" s="232"/>
      <c r="T310" s="233"/>
      <c r="AT310" s="234" t="s">
        <v>154</v>
      </c>
      <c r="AU310" s="234" t="s">
        <v>79</v>
      </c>
      <c r="AV310" s="13" t="s">
        <v>152</v>
      </c>
      <c r="AW310" s="13" t="s">
        <v>34</v>
      </c>
      <c r="AX310" s="13" t="s">
        <v>77</v>
      </c>
      <c r="AY310" s="234" t="s">
        <v>144</v>
      </c>
    </row>
    <row r="311" spans="2:65" s="1" customFormat="1" ht="16.5" customHeight="1">
      <c r="B311" s="42"/>
      <c r="C311" s="200" t="s">
        <v>446</v>
      </c>
      <c r="D311" s="200" t="s">
        <v>147</v>
      </c>
      <c r="E311" s="201" t="s">
        <v>447</v>
      </c>
      <c r="F311" s="202" t="s">
        <v>448</v>
      </c>
      <c r="G311" s="203" t="s">
        <v>178</v>
      </c>
      <c r="H311" s="204">
        <v>5.09</v>
      </c>
      <c r="I311" s="205"/>
      <c r="J311" s="206">
        <f>ROUND(I311*H311,2)</f>
        <v>0</v>
      </c>
      <c r="K311" s="202" t="s">
        <v>151</v>
      </c>
      <c r="L311" s="62"/>
      <c r="M311" s="207" t="s">
        <v>20</v>
      </c>
      <c r="N311" s="208" t="s">
        <v>41</v>
      </c>
      <c r="O311" s="43"/>
      <c r="P311" s="209">
        <f>O311*H311</f>
        <v>0</v>
      </c>
      <c r="Q311" s="209">
        <v>0</v>
      </c>
      <c r="R311" s="209">
        <f>Q311*H311</f>
        <v>0</v>
      </c>
      <c r="S311" s="209">
        <v>0.00019</v>
      </c>
      <c r="T311" s="210">
        <f>S311*H311</f>
        <v>0.0009671</v>
      </c>
      <c r="AR311" s="25" t="s">
        <v>232</v>
      </c>
      <c r="AT311" s="25" t="s">
        <v>147</v>
      </c>
      <c r="AU311" s="25" t="s">
        <v>79</v>
      </c>
      <c r="AY311" s="25" t="s">
        <v>144</v>
      </c>
      <c r="BE311" s="211">
        <f>IF(N311="základní",J311,0)</f>
        <v>0</v>
      </c>
      <c r="BF311" s="211">
        <f>IF(N311="snížená",J311,0)</f>
        <v>0</v>
      </c>
      <c r="BG311" s="211">
        <f>IF(N311="zákl. přenesená",J311,0)</f>
        <v>0</v>
      </c>
      <c r="BH311" s="211">
        <f>IF(N311="sníž. přenesená",J311,0)</f>
        <v>0</v>
      </c>
      <c r="BI311" s="211">
        <f>IF(N311="nulová",J311,0)</f>
        <v>0</v>
      </c>
      <c r="BJ311" s="25" t="s">
        <v>77</v>
      </c>
      <c r="BK311" s="211">
        <f>ROUND(I311*H311,2)</f>
        <v>0</v>
      </c>
      <c r="BL311" s="25" t="s">
        <v>232</v>
      </c>
      <c r="BM311" s="25" t="s">
        <v>449</v>
      </c>
    </row>
    <row r="312" spans="2:51" s="12" customFormat="1" ht="13.5">
      <c r="B312" s="212"/>
      <c r="C312" s="213"/>
      <c r="D312" s="214" t="s">
        <v>154</v>
      </c>
      <c r="E312" s="215" t="s">
        <v>20</v>
      </c>
      <c r="F312" s="216" t="s">
        <v>450</v>
      </c>
      <c r="G312" s="213"/>
      <c r="H312" s="217">
        <v>5.09</v>
      </c>
      <c r="I312" s="218"/>
      <c r="J312" s="213"/>
      <c r="K312" s="213"/>
      <c r="L312" s="219"/>
      <c r="M312" s="220"/>
      <c r="N312" s="221"/>
      <c r="O312" s="221"/>
      <c r="P312" s="221"/>
      <c r="Q312" s="221"/>
      <c r="R312" s="221"/>
      <c r="S312" s="221"/>
      <c r="T312" s="222"/>
      <c r="AT312" s="223" t="s">
        <v>154</v>
      </c>
      <c r="AU312" s="223" t="s">
        <v>79</v>
      </c>
      <c r="AV312" s="12" t="s">
        <v>79</v>
      </c>
      <c r="AW312" s="12" t="s">
        <v>34</v>
      </c>
      <c r="AX312" s="12" t="s">
        <v>70</v>
      </c>
      <c r="AY312" s="223" t="s">
        <v>144</v>
      </c>
    </row>
    <row r="313" spans="2:51" s="13" customFormat="1" ht="13.5">
      <c r="B313" s="224"/>
      <c r="C313" s="225"/>
      <c r="D313" s="214" t="s">
        <v>154</v>
      </c>
      <c r="E313" s="226" t="s">
        <v>20</v>
      </c>
      <c r="F313" s="227" t="s">
        <v>157</v>
      </c>
      <c r="G313" s="225"/>
      <c r="H313" s="228">
        <v>5.09</v>
      </c>
      <c r="I313" s="229"/>
      <c r="J313" s="225"/>
      <c r="K313" s="225"/>
      <c r="L313" s="230"/>
      <c r="M313" s="231"/>
      <c r="N313" s="232"/>
      <c r="O313" s="232"/>
      <c r="P313" s="232"/>
      <c r="Q313" s="232"/>
      <c r="R313" s="232"/>
      <c r="S313" s="232"/>
      <c r="T313" s="233"/>
      <c r="AT313" s="234" t="s">
        <v>154</v>
      </c>
      <c r="AU313" s="234" t="s">
        <v>79</v>
      </c>
      <c r="AV313" s="13" t="s">
        <v>152</v>
      </c>
      <c r="AW313" s="13" t="s">
        <v>34</v>
      </c>
      <c r="AX313" s="13" t="s">
        <v>77</v>
      </c>
      <c r="AY313" s="234" t="s">
        <v>144</v>
      </c>
    </row>
    <row r="314" spans="2:65" s="1" customFormat="1" ht="16.5" customHeight="1">
      <c r="B314" s="42"/>
      <c r="C314" s="200" t="s">
        <v>451</v>
      </c>
      <c r="D314" s="200" t="s">
        <v>147</v>
      </c>
      <c r="E314" s="201" t="s">
        <v>452</v>
      </c>
      <c r="F314" s="202" t="s">
        <v>453</v>
      </c>
      <c r="G314" s="203" t="s">
        <v>178</v>
      </c>
      <c r="H314" s="204">
        <v>1.6</v>
      </c>
      <c r="I314" s="205"/>
      <c r="J314" s="206">
        <f>ROUND(I314*H314,2)</f>
        <v>0</v>
      </c>
      <c r="K314" s="202" t="s">
        <v>151</v>
      </c>
      <c r="L314" s="62"/>
      <c r="M314" s="207" t="s">
        <v>20</v>
      </c>
      <c r="N314" s="208" t="s">
        <v>41</v>
      </c>
      <c r="O314" s="43"/>
      <c r="P314" s="209">
        <f>O314*H314</f>
        <v>0</v>
      </c>
      <c r="Q314" s="209">
        <v>0.00031</v>
      </c>
      <c r="R314" s="209">
        <f>Q314*H314</f>
        <v>0.000496</v>
      </c>
      <c r="S314" s="209">
        <v>0</v>
      </c>
      <c r="T314" s="210">
        <f>S314*H314</f>
        <v>0</v>
      </c>
      <c r="AR314" s="25" t="s">
        <v>232</v>
      </c>
      <c r="AT314" s="25" t="s">
        <v>147</v>
      </c>
      <c r="AU314" s="25" t="s">
        <v>79</v>
      </c>
      <c r="AY314" s="25" t="s">
        <v>144</v>
      </c>
      <c r="BE314" s="211">
        <f>IF(N314="základní",J314,0)</f>
        <v>0</v>
      </c>
      <c r="BF314" s="211">
        <f>IF(N314="snížená",J314,0)</f>
        <v>0</v>
      </c>
      <c r="BG314" s="211">
        <f>IF(N314="zákl. přenesená",J314,0)</f>
        <v>0</v>
      </c>
      <c r="BH314" s="211">
        <f>IF(N314="sníž. přenesená",J314,0)</f>
        <v>0</v>
      </c>
      <c r="BI314" s="211">
        <f>IF(N314="nulová",J314,0)</f>
        <v>0</v>
      </c>
      <c r="BJ314" s="25" t="s">
        <v>77</v>
      </c>
      <c r="BK314" s="211">
        <f>ROUND(I314*H314,2)</f>
        <v>0</v>
      </c>
      <c r="BL314" s="25" t="s">
        <v>232</v>
      </c>
      <c r="BM314" s="25" t="s">
        <v>454</v>
      </c>
    </row>
    <row r="315" spans="2:51" s="12" customFormat="1" ht="13.5">
      <c r="B315" s="212"/>
      <c r="C315" s="213"/>
      <c r="D315" s="214" t="s">
        <v>154</v>
      </c>
      <c r="E315" s="215" t="s">
        <v>20</v>
      </c>
      <c r="F315" s="216" t="s">
        <v>455</v>
      </c>
      <c r="G315" s="213"/>
      <c r="H315" s="217">
        <v>1.6</v>
      </c>
      <c r="I315" s="218"/>
      <c r="J315" s="213"/>
      <c r="K315" s="213"/>
      <c r="L315" s="219"/>
      <c r="M315" s="220"/>
      <c r="N315" s="221"/>
      <c r="O315" s="221"/>
      <c r="P315" s="221"/>
      <c r="Q315" s="221"/>
      <c r="R315" s="221"/>
      <c r="S315" s="221"/>
      <c r="T315" s="222"/>
      <c r="AT315" s="223" t="s">
        <v>154</v>
      </c>
      <c r="AU315" s="223" t="s">
        <v>79</v>
      </c>
      <c r="AV315" s="12" t="s">
        <v>79</v>
      </c>
      <c r="AW315" s="12" t="s">
        <v>34</v>
      </c>
      <c r="AX315" s="12" t="s">
        <v>70</v>
      </c>
      <c r="AY315" s="223" t="s">
        <v>144</v>
      </c>
    </row>
    <row r="316" spans="2:51" s="13" customFormat="1" ht="13.5">
      <c r="B316" s="224"/>
      <c r="C316" s="225"/>
      <c r="D316" s="214" t="s">
        <v>154</v>
      </c>
      <c r="E316" s="226" t="s">
        <v>20</v>
      </c>
      <c r="F316" s="227" t="s">
        <v>157</v>
      </c>
      <c r="G316" s="225"/>
      <c r="H316" s="228">
        <v>1.6</v>
      </c>
      <c r="I316" s="229"/>
      <c r="J316" s="225"/>
      <c r="K316" s="225"/>
      <c r="L316" s="230"/>
      <c r="M316" s="231"/>
      <c r="N316" s="232"/>
      <c r="O316" s="232"/>
      <c r="P316" s="232"/>
      <c r="Q316" s="232"/>
      <c r="R316" s="232"/>
      <c r="S316" s="232"/>
      <c r="T316" s="233"/>
      <c r="AT316" s="234" t="s">
        <v>154</v>
      </c>
      <c r="AU316" s="234" t="s">
        <v>79</v>
      </c>
      <c r="AV316" s="13" t="s">
        <v>152</v>
      </c>
      <c r="AW316" s="13" t="s">
        <v>34</v>
      </c>
      <c r="AX316" s="13" t="s">
        <v>77</v>
      </c>
      <c r="AY316" s="234" t="s">
        <v>144</v>
      </c>
    </row>
    <row r="317" spans="2:65" s="1" customFormat="1" ht="16.5" customHeight="1">
      <c r="B317" s="42"/>
      <c r="C317" s="200" t="s">
        <v>456</v>
      </c>
      <c r="D317" s="200" t="s">
        <v>147</v>
      </c>
      <c r="E317" s="201" t="s">
        <v>457</v>
      </c>
      <c r="F317" s="202" t="s">
        <v>458</v>
      </c>
      <c r="G317" s="203" t="s">
        <v>178</v>
      </c>
      <c r="H317" s="204">
        <v>5.18</v>
      </c>
      <c r="I317" s="205"/>
      <c r="J317" s="206">
        <f>ROUND(I317*H317,2)</f>
        <v>0</v>
      </c>
      <c r="K317" s="202" t="s">
        <v>151</v>
      </c>
      <c r="L317" s="62"/>
      <c r="M317" s="207" t="s">
        <v>20</v>
      </c>
      <c r="N317" s="208" t="s">
        <v>41</v>
      </c>
      <c r="O317" s="43"/>
      <c r="P317" s="209">
        <f>O317*H317</f>
        <v>0</v>
      </c>
      <c r="Q317" s="209">
        <v>0.00026</v>
      </c>
      <c r="R317" s="209">
        <f>Q317*H317</f>
        <v>0.0013467999999999998</v>
      </c>
      <c r="S317" s="209">
        <v>0</v>
      </c>
      <c r="T317" s="210">
        <f>S317*H317</f>
        <v>0</v>
      </c>
      <c r="AR317" s="25" t="s">
        <v>232</v>
      </c>
      <c r="AT317" s="25" t="s">
        <v>147</v>
      </c>
      <c r="AU317" s="25" t="s">
        <v>79</v>
      </c>
      <c r="AY317" s="25" t="s">
        <v>144</v>
      </c>
      <c r="BE317" s="211">
        <f>IF(N317="základní",J317,0)</f>
        <v>0</v>
      </c>
      <c r="BF317" s="211">
        <f>IF(N317="snížená",J317,0)</f>
        <v>0</v>
      </c>
      <c r="BG317" s="211">
        <f>IF(N317="zákl. přenesená",J317,0)</f>
        <v>0</v>
      </c>
      <c r="BH317" s="211">
        <f>IF(N317="sníž. přenesená",J317,0)</f>
        <v>0</v>
      </c>
      <c r="BI317" s="211">
        <f>IF(N317="nulová",J317,0)</f>
        <v>0</v>
      </c>
      <c r="BJ317" s="25" t="s">
        <v>77</v>
      </c>
      <c r="BK317" s="211">
        <f>ROUND(I317*H317,2)</f>
        <v>0</v>
      </c>
      <c r="BL317" s="25" t="s">
        <v>232</v>
      </c>
      <c r="BM317" s="25" t="s">
        <v>459</v>
      </c>
    </row>
    <row r="318" spans="2:51" s="12" customFormat="1" ht="13.5">
      <c r="B318" s="212"/>
      <c r="C318" s="213"/>
      <c r="D318" s="214" t="s">
        <v>154</v>
      </c>
      <c r="E318" s="215" t="s">
        <v>20</v>
      </c>
      <c r="F318" s="216" t="s">
        <v>460</v>
      </c>
      <c r="G318" s="213"/>
      <c r="H318" s="217">
        <v>5.18</v>
      </c>
      <c r="I318" s="218"/>
      <c r="J318" s="213"/>
      <c r="K318" s="213"/>
      <c r="L318" s="219"/>
      <c r="M318" s="220"/>
      <c r="N318" s="221"/>
      <c r="O318" s="221"/>
      <c r="P318" s="221"/>
      <c r="Q318" s="221"/>
      <c r="R318" s="221"/>
      <c r="S318" s="221"/>
      <c r="T318" s="222"/>
      <c r="AT318" s="223" t="s">
        <v>154</v>
      </c>
      <c r="AU318" s="223" t="s">
        <v>79</v>
      </c>
      <c r="AV318" s="12" t="s">
        <v>79</v>
      </c>
      <c r="AW318" s="12" t="s">
        <v>34</v>
      </c>
      <c r="AX318" s="12" t="s">
        <v>70</v>
      </c>
      <c r="AY318" s="223" t="s">
        <v>144</v>
      </c>
    </row>
    <row r="319" spans="2:51" s="13" customFormat="1" ht="13.5">
      <c r="B319" s="224"/>
      <c r="C319" s="225"/>
      <c r="D319" s="214" t="s">
        <v>154</v>
      </c>
      <c r="E319" s="226" t="s">
        <v>20</v>
      </c>
      <c r="F319" s="227" t="s">
        <v>157</v>
      </c>
      <c r="G319" s="225"/>
      <c r="H319" s="228">
        <v>5.18</v>
      </c>
      <c r="I319" s="229"/>
      <c r="J319" s="225"/>
      <c r="K319" s="225"/>
      <c r="L319" s="230"/>
      <c r="M319" s="231"/>
      <c r="N319" s="232"/>
      <c r="O319" s="232"/>
      <c r="P319" s="232"/>
      <c r="Q319" s="232"/>
      <c r="R319" s="232"/>
      <c r="S319" s="232"/>
      <c r="T319" s="233"/>
      <c r="AT319" s="234" t="s">
        <v>154</v>
      </c>
      <c r="AU319" s="234" t="s">
        <v>79</v>
      </c>
      <c r="AV319" s="13" t="s">
        <v>152</v>
      </c>
      <c r="AW319" s="13" t="s">
        <v>34</v>
      </c>
      <c r="AX319" s="13" t="s">
        <v>77</v>
      </c>
      <c r="AY319" s="234" t="s">
        <v>144</v>
      </c>
    </row>
    <row r="320" spans="2:65" s="1" customFormat="1" ht="16.5" customHeight="1">
      <c r="B320" s="42"/>
      <c r="C320" s="200" t="s">
        <v>461</v>
      </c>
      <c r="D320" s="200" t="s">
        <v>147</v>
      </c>
      <c r="E320" s="201" t="s">
        <v>462</v>
      </c>
      <c r="F320" s="202" t="s">
        <v>463</v>
      </c>
      <c r="G320" s="203" t="s">
        <v>150</v>
      </c>
      <c r="H320" s="204">
        <v>3.168</v>
      </c>
      <c r="I320" s="205"/>
      <c r="J320" s="206">
        <f>ROUND(I320*H320,2)</f>
        <v>0</v>
      </c>
      <c r="K320" s="202" t="s">
        <v>151</v>
      </c>
      <c r="L320" s="62"/>
      <c r="M320" s="207" t="s">
        <v>20</v>
      </c>
      <c r="N320" s="208" t="s">
        <v>41</v>
      </c>
      <c r="O320" s="43"/>
      <c r="P320" s="209">
        <f>O320*H320</f>
        <v>0</v>
      </c>
      <c r="Q320" s="209">
        <v>0.0003</v>
      </c>
      <c r="R320" s="209">
        <f>Q320*H320</f>
        <v>0.0009504</v>
      </c>
      <c r="S320" s="209">
        <v>0</v>
      </c>
      <c r="T320" s="210">
        <f>S320*H320</f>
        <v>0</v>
      </c>
      <c r="AR320" s="25" t="s">
        <v>232</v>
      </c>
      <c r="AT320" s="25" t="s">
        <v>147</v>
      </c>
      <c r="AU320" s="25" t="s">
        <v>79</v>
      </c>
      <c r="AY320" s="25" t="s">
        <v>144</v>
      </c>
      <c r="BE320" s="211">
        <f>IF(N320="základní",J320,0)</f>
        <v>0</v>
      </c>
      <c r="BF320" s="211">
        <f>IF(N320="snížená",J320,0)</f>
        <v>0</v>
      </c>
      <c r="BG320" s="211">
        <f>IF(N320="zákl. přenesená",J320,0)</f>
        <v>0</v>
      </c>
      <c r="BH320" s="211">
        <f>IF(N320="sníž. přenesená",J320,0)</f>
        <v>0</v>
      </c>
      <c r="BI320" s="211">
        <f>IF(N320="nulová",J320,0)</f>
        <v>0</v>
      </c>
      <c r="BJ320" s="25" t="s">
        <v>77</v>
      </c>
      <c r="BK320" s="211">
        <f>ROUND(I320*H320,2)</f>
        <v>0</v>
      </c>
      <c r="BL320" s="25" t="s">
        <v>232</v>
      </c>
      <c r="BM320" s="25" t="s">
        <v>464</v>
      </c>
    </row>
    <row r="321" spans="2:51" s="12" customFormat="1" ht="13.5">
      <c r="B321" s="212"/>
      <c r="C321" s="213"/>
      <c r="D321" s="214" t="s">
        <v>154</v>
      </c>
      <c r="E321" s="215" t="s">
        <v>20</v>
      </c>
      <c r="F321" s="216" t="s">
        <v>435</v>
      </c>
      <c r="G321" s="213"/>
      <c r="H321" s="217">
        <v>3.168</v>
      </c>
      <c r="I321" s="218"/>
      <c r="J321" s="213"/>
      <c r="K321" s="213"/>
      <c r="L321" s="219"/>
      <c r="M321" s="220"/>
      <c r="N321" s="221"/>
      <c r="O321" s="221"/>
      <c r="P321" s="221"/>
      <c r="Q321" s="221"/>
      <c r="R321" s="221"/>
      <c r="S321" s="221"/>
      <c r="T321" s="222"/>
      <c r="AT321" s="223" t="s">
        <v>154</v>
      </c>
      <c r="AU321" s="223" t="s">
        <v>79</v>
      </c>
      <c r="AV321" s="12" t="s">
        <v>79</v>
      </c>
      <c r="AW321" s="12" t="s">
        <v>34</v>
      </c>
      <c r="AX321" s="12" t="s">
        <v>70</v>
      </c>
      <c r="AY321" s="223" t="s">
        <v>144</v>
      </c>
    </row>
    <row r="322" spans="2:51" s="13" customFormat="1" ht="13.5">
      <c r="B322" s="224"/>
      <c r="C322" s="225"/>
      <c r="D322" s="214" t="s">
        <v>154</v>
      </c>
      <c r="E322" s="226" t="s">
        <v>20</v>
      </c>
      <c r="F322" s="227" t="s">
        <v>157</v>
      </c>
      <c r="G322" s="225"/>
      <c r="H322" s="228">
        <v>3.168</v>
      </c>
      <c r="I322" s="229"/>
      <c r="J322" s="225"/>
      <c r="K322" s="225"/>
      <c r="L322" s="230"/>
      <c r="M322" s="231"/>
      <c r="N322" s="232"/>
      <c r="O322" s="232"/>
      <c r="P322" s="232"/>
      <c r="Q322" s="232"/>
      <c r="R322" s="232"/>
      <c r="S322" s="232"/>
      <c r="T322" s="233"/>
      <c r="AT322" s="234" t="s">
        <v>154</v>
      </c>
      <c r="AU322" s="234" t="s">
        <v>79</v>
      </c>
      <c r="AV322" s="13" t="s">
        <v>152</v>
      </c>
      <c r="AW322" s="13" t="s">
        <v>34</v>
      </c>
      <c r="AX322" s="13" t="s">
        <v>77</v>
      </c>
      <c r="AY322" s="234" t="s">
        <v>144</v>
      </c>
    </row>
    <row r="323" spans="2:65" s="1" customFormat="1" ht="16.5" customHeight="1">
      <c r="B323" s="42"/>
      <c r="C323" s="200" t="s">
        <v>465</v>
      </c>
      <c r="D323" s="200" t="s">
        <v>147</v>
      </c>
      <c r="E323" s="201" t="s">
        <v>466</v>
      </c>
      <c r="F323" s="202" t="s">
        <v>467</v>
      </c>
      <c r="G323" s="203" t="s">
        <v>178</v>
      </c>
      <c r="H323" s="204">
        <v>5.78</v>
      </c>
      <c r="I323" s="205"/>
      <c r="J323" s="206">
        <f>ROUND(I323*H323,2)</f>
        <v>0</v>
      </c>
      <c r="K323" s="202" t="s">
        <v>151</v>
      </c>
      <c r="L323" s="62"/>
      <c r="M323" s="207" t="s">
        <v>20</v>
      </c>
      <c r="N323" s="208" t="s">
        <v>41</v>
      </c>
      <c r="O323" s="43"/>
      <c r="P323" s="209">
        <f>O323*H323</f>
        <v>0</v>
      </c>
      <c r="Q323" s="209">
        <v>3E-05</v>
      </c>
      <c r="R323" s="209">
        <f>Q323*H323</f>
        <v>0.0001734</v>
      </c>
      <c r="S323" s="209">
        <v>0</v>
      </c>
      <c r="T323" s="210">
        <f>S323*H323</f>
        <v>0</v>
      </c>
      <c r="AR323" s="25" t="s">
        <v>232</v>
      </c>
      <c r="AT323" s="25" t="s">
        <v>147</v>
      </c>
      <c r="AU323" s="25" t="s">
        <v>79</v>
      </c>
      <c r="AY323" s="25" t="s">
        <v>144</v>
      </c>
      <c r="BE323" s="211">
        <f>IF(N323="základní",J323,0)</f>
        <v>0</v>
      </c>
      <c r="BF323" s="211">
        <f>IF(N323="snížená",J323,0)</f>
        <v>0</v>
      </c>
      <c r="BG323" s="211">
        <f>IF(N323="zákl. přenesená",J323,0)</f>
        <v>0</v>
      </c>
      <c r="BH323" s="211">
        <f>IF(N323="sníž. přenesená",J323,0)</f>
        <v>0</v>
      </c>
      <c r="BI323" s="211">
        <f>IF(N323="nulová",J323,0)</f>
        <v>0</v>
      </c>
      <c r="BJ323" s="25" t="s">
        <v>77</v>
      </c>
      <c r="BK323" s="211">
        <f>ROUND(I323*H323,2)</f>
        <v>0</v>
      </c>
      <c r="BL323" s="25" t="s">
        <v>232</v>
      </c>
      <c r="BM323" s="25" t="s">
        <v>468</v>
      </c>
    </row>
    <row r="324" spans="2:51" s="12" customFormat="1" ht="13.5">
      <c r="B324" s="212"/>
      <c r="C324" s="213"/>
      <c r="D324" s="214" t="s">
        <v>154</v>
      </c>
      <c r="E324" s="215" t="s">
        <v>20</v>
      </c>
      <c r="F324" s="216" t="s">
        <v>469</v>
      </c>
      <c r="G324" s="213"/>
      <c r="H324" s="217">
        <v>5.78</v>
      </c>
      <c r="I324" s="218"/>
      <c r="J324" s="213"/>
      <c r="K324" s="213"/>
      <c r="L324" s="219"/>
      <c r="M324" s="220"/>
      <c r="N324" s="221"/>
      <c r="O324" s="221"/>
      <c r="P324" s="221"/>
      <c r="Q324" s="221"/>
      <c r="R324" s="221"/>
      <c r="S324" s="221"/>
      <c r="T324" s="222"/>
      <c r="AT324" s="223" t="s">
        <v>154</v>
      </c>
      <c r="AU324" s="223" t="s">
        <v>79</v>
      </c>
      <c r="AV324" s="12" t="s">
        <v>79</v>
      </c>
      <c r="AW324" s="12" t="s">
        <v>34</v>
      </c>
      <c r="AX324" s="12" t="s">
        <v>70</v>
      </c>
      <c r="AY324" s="223" t="s">
        <v>144</v>
      </c>
    </row>
    <row r="325" spans="2:51" s="13" customFormat="1" ht="13.5">
      <c r="B325" s="224"/>
      <c r="C325" s="225"/>
      <c r="D325" s="214" t="s">
        <v>154</v>
      </c>
      <c r="E325" s="226" t="s">
        <v>20</v>
      </c>
      <c r="F325" s="227" t="s">
        <v>157</v>
      </c>
      <c r="G325" s="225"/>
      <c r="H325" s="228">
        <v>5.78</v>
      </c>
      <c r="I325" s="229"/>
      <c r="J325" s="225"/>
      <c r="K325" s="225"/>
      <c r="L325" s="230"/>
      <c r="M325" s="231"/>
      <c r="N325" s="232"/>
      <c r="O325" s="232"/>
      <c r="P325" s="232"/>
      <c r="Q325" s="232"/>
      <c r="R325" s="232"/>
      <c r="S325" s="232"/>
      <c r="T325" s="233"/>
      <c r="AT325" s="234" t="s">
        <v>154</v>
      </c>
      <c r="AU325" s="234" t="s">
        <v>79</v>
      </c>
      <c r="AV325" s="13" t="s">
        <v>152</v>
      </c>
      <c r="AW325" s="13" t="s">
        <v>34</v>
      </c>
      <c r="AX325" s="13" t="s">
        <v>77</v>
      </c>
      <c r="AY325" s="234" t="s">
        <v>144</v>
      </c>
    </row>
    <row r="326" spans="2:65" s="1" customFormat="1" ht="16.5" customHeight="1">
      <c r="B326" s="42"/>
      <c r="C326" s="200" t="s">
        <v>470</v>
      </c>
      <c r="D326" s="200" t="s">
        <v>147</v>
      </c>
      <c r="E326" s="201" t="s">
        <v>471</v>
      </c>
      <c r="F326" s="202" t="s">
        <v>472</v>
      </c>
      <c r="G326" s="203" t="s">
        <v>222</v>
      </c>
      <c r="H326" s="204">
        <v>0.1</v>
      </c>
      <c r="I326" s="205"/>
      <c r="J326" s="206">
        <f>ROUND(I326*H326,2)</f>
        <v>0</v>
      </c>
      <c r="K326" s="202" t="s">
        <v>151</v>
      </c>
      <c r="L326" s="62"/>
      <c r="M326" s="207" t="s">
        <v>20</v>
      </c>
      <c r="N326" s="208" t="s">
        <v>41</v>
      </c>
      <c r="O326" s="43"/>
      <c r="P326" s="209">
        <f>O326*H326</f>
        <v>0</v>
      </c>
      <c r="Q326" s="209">
        <v>0</v>
      </c>
      <c r="R326" s="209">
        <f>Q326*H326</f>
        <v>0</v>
      </c>
      <c r="S326" s="209">
        <v>0</v>
      </c>
      <c r="T326" s="210">
        <f>S326*H326</f>
        <v>0</v>
      </c>
      <c r="AR326" s="25" t="s">
        <v>232</v>
      </c>
      <c r="AT326" s="25" t="s">
        <v>147</v>
      </c>
      <c r="AU326" s="25" t="s">
        <v>79</v>
      </c>
      <c r="AY326" s="25" t="s">
        <v>144</v>
      </c>
      <c r="BE326" s="211">
        <f>IF(N326="základní",J326,0)</f>
        <v>0</v>
      </c>
      <c r="BF326" s="211">
        <f>IF(N326="snížená",J326,0)</f>
        <v>0</v>
      </c>
      <c r="BG326" s="211">
        <f>IF(N326="zákl. přenesená",J326,0)</f>
        <v>0</v>
      </c>
      <c r="BH326" s="211">
        <f>IF(N326="sníž. přenesená",J326,0)</f>
        <v>0</v>
      </c>
      <c r="BI326" s="211">
        <f>IF(N326="nulová",J326,0)</f>
        <v>0</v>
      </c>
      <c r="BJ326" s="25" t="s">
        <v>77</v>
      </c>
      <c r="BK326" s="211">
        <f>ROUND(I326*H326,2)</f>
        <v>0</v>
      </c>
      <c r="BL326" s="25" t="s">
        <v>232</v>
      </c>
      <c r="BM326" s="25" t="s">
        <v>473</v>
      </c>
    </row>
    <row r="327" spans="2:63" s="11" customFormat="1" ht="29.85" customHeight="1">
      <c r="B327" s="184"/>
      <c r="C327" s="185"/>
      <c r="D327" s="186" t="s">
        <v>69</v>
      </c>
      <c r="E327" s="198" t="s">
        <v>474</v>
      </c>
      <c r="F327" s="198" t="s">
        <v>475</v>
      </c>
      <c r="G327" s="185"/>
      <c r="H327" s="185"/>
      <c r="I327" s="188"/>
      <c r="J327" s="199">
        <f>BK327</f>
        <v>0</v>
      </c>
      <c r="K327" s="185"/>
      <c r="L327" s="190"/>
      <c r="M327" s="191"/>
      <c r="N327" s="192"/>
      <c r="O327" s="192"/>
      <c r="P327" s="193">
        <f>SUM(P328:P383)</f>
        <v>0</v>
      </c>
      <c r="Q327" s="192"/>
      <c r="R327" s="193">
        <f>SUM(R328:R383)</f>
        <v>0.01071967</v>
      </c>
      <c r="S327" s="192"/>
      <c r="T327" s="194">
        <f>SUM(T328:T383)</f>
        <v>0</v>
      </c>
      <c r="AR327" s="195" t="s">
        <v>79</v>
      </c>
      <c r="AT327" s="196" t="s">
        <v>69</v>
      </c>
      <c r="AU327" s="196" t="s">
        <v>77</v>
      </c>
      <c r="AY327" s="195" t="s">
        <v>144</v>
      </c>
      <c r="BK327" s="197">
        <f>SUM(BK328:BK383)</f>
        <v>0</v>
      </c>
    </row>
    <row r="328" spans="2:65" s="1" customFormat="1" ht="25.5" customHeight="1">
      <c r="B328" s="42"/>
      <c r="C328" s="200" t="s">
        <v>476</v>
      </c>
      <c r="D328" s="200" t="s">
        <v>147</v>
      </c>
      <c r="E328" s="201" t="s">
        <v>477</v>
      </c>
      <c r="F328" s="202" t="s">
        <v>478</v>
      </c>
      <c r="G328" s="203" t="s">
        <v>150</v>
      </c>
      <c r="H328" s="204">
        <v>6.152</v>
      </c>
      <c r="I328" s="205"/>
      <c r="J328" s="206">
        <f>ROUND(I328*H328,2)</f>
        <v>0</v>
      </c>
      <c r="K328" s="202" t="s">
        <v>151</v>
      </c>
      <c r="L328" s="62"/>
      <c r="M328" s="207" t="s">
        <v>20</v>
      </c>
      <c r="N328" s="208" t="s">
        <v>41</v>
      </c>
      <c r="O328" s="43"/>
      <c r="P328" s="209">
        <f>O328*H328</f>
        <v>0</v>
      </c>
      <c r="Q328" s="209">
        <v>2E-05</v>
      </c>
      <c r="R328" s="209">
        <f>Q328*H328</f>
        <v>0.00012304000000000001</v>
      </c>
      <c r="S328" s="209">
        <v>0</v>
      </c>
      <c r="T328" s="210">
        <f>S328*H328</f>
        <v>0</v>
      </c>
      <c r="AR328" s="25" t="s">
        <v>232</v>
      </c>
      <c r="AT328" s="25" t="s">
        <v>147</v>
      </c>
      <c r="AU328" s="25" t="s">
        <v>79</v>
      </c>
      <c r="AY328" s="25" t="s">
        <v>144</v>
      </c>
      <c r="BE328" s="211">
        <f>IF(N328="základní",J328,0)</f>
        <v>0</v>
      </c>
      <c r="BF328" s="211">
        <f>IF(N328="snížená",J328,0)</f>
        <v>0</v>
      </c>
      <c r="BG328" s="211">
        <f>IF(N328="zákl. přenesená",J328,0)</f>
        <v>0</v>
      </c>
      <c r="BH328" s="211">
        <f>IF(N328="sníž. přenesená",J328,0)</f>
        <v>0</v>
      </c>
      <c r="BI328" s="211">
        <f>IF(N328="nulová",J328,0)</f>
        <v>0</v>
      </c>
      <c r="BJ328" s="25" t="s">
        <v>77</v>
      </c>
      <c r="BK328" s="211">
        <f>ROUND(I328*H328,2)</f>
        <v>0</v>
      </c>
      <c r="BL328" s="25" t="s">
        <v>232</v>
      </c>
      <c r="BM328" s="25" t="s">
        <v>479</v>
      </c>
    </row>
    <row r="329" spans="2:51" s="12" customFormat="1" ht="13.5">
      <c r="B329" s="212"/>
      <c r="C329" s="213"/>
      <c r="D329" s="214" t="s">
        <v>154</v>
      </c>
      <c r="E329" s="215" t="s">
        <v>20</v>
      </c>
      <c r="F329" s="216" t="s">
        <v>480</v>
      </c>
      <c r="G329" s="213"/>
      <c r="H329" s="217">
        <v>3.418</v>
      </c>
      <c r="I329" s="218"/>
      <c r="J329" s="213"/>
      <c r="K329" s="213"/>
      <c r="L329" s="219"/>
      <c r="M329" s="220"/>
      <c r="N329" s="221"/>
      <c r="O329" s="221"/>
      <c r="P329" s="221"/>
      <c r="Q329" s="221"/>
      <c r="R329" s="221"/>
      <c r="S329" s="221"/>
      <c r="T329" s="222"/>
      <c r="AT329" s="223" t="s">
        <v>154</v>
      </c>
      <c r="AU329" s="223" t="s">
        <v>79</v>
      </c>
      <c r="AV329" s="12" t="s">
        <v>79</v>
      </c>
      <c r="AW329" s="12" t="s">
        <v>34</v>
      </c>
      <c r="AX329" s="12" t="s">
        <v>70</v>
      </c>
      <c r="AY329" s="223" t="s">
        <v>144</v>
      </c>
    </row>
    <row r="330" spans="2:51" s="12" customFormat="1" ht="13.5">
      <c r="B330" s="212"/>
      <c r="C330" s="213"/>
      <c r="D330" s="214" t="s">
        <v>154</v>
      </c>
      <c r="E330" s="215" t="s">
        <v>20</v>
      </c>
      <c r="F330" s="216" t="s">
        <v>481</v>
      </c>
      <c r="G330" s="213"/>
      <c r="H330" s="217">
        <v>2.734</v>
      </c>
      <c r="I330" s="218"/>
      <c r="J330" s="213"/>
      <c r="K330" s="213"/>
      <c r="L330" s="219"/>
      <c r="M330" s="220"/>
      <c r="N330" s="221"/>
      <c r="O330" s="221"/>
      <c r="P330" s="221"/>
      <c r="Q330" s="221"/>
      <c r="R330" s="221"/>
      <c r="S330" s="221"/>
      <c r="T330" s="222"/>
      <c r="AT330" s="223" t="s">
        <v>154</v>
      </c>
      <c r="AU330" s="223" t="s">
        <v>79</v>
      </c>
      <c r="AV330" s="12" t="s">
        <v>79</v>
      </c>
      <c r="AW330" s="12" t="s">
        <v>34</v>
      </c>
      <c r="AX330" s="12" t="s">
        <v>70</v>
      </c>
      <c r="AY330" s="223" t="s">
        <v>144</v>
      </c>
    </row>
    <row r="331" spans="2:51" s="13" customFormat="1" ht="13.5">
      <c r="B331" s="224"/>
      <c r="C331" s="225"/>
      <c r="D331" s="214" t="s">
        <v>154</v>
      </c>
      <c r="E331" s="226" t="s">
        <v>20</v>
      </c>
      <c r="F331" s="227" t="s">
        <v>157</v>
      </c>
      <c r="G331" s="225"/>
      <c r="H331" s="228">
        <v>6.152</v>
      </c>
      <c r="I331" s="229"/>
      <c r="J331" s="225"/>
      <c r="K331" s="225"/>
      <c r="L331" s="230"/>
      <c r="M331" s="231"/>
      <c r="N331" s="232"/>
      <c r="O331" s="232"/>
      <c r="P331" s="232"/>
      <c r="Q331" s="232"/>
      <c r="R331" s="232"/>
      <c r="S331" s="232"/>
      <c r="T331" s="233"/>
      <c r="AT331" s="234" t="s">
        <v>154</v>
      </c>
      <c r="AU331" s="234" t="s">
        <v>79</v>
      </c>
      <c r="AV331" s="13" t="s">
        <v>152</v>
      </c>
      <c r="AW331" s="13" t="s">
        <v>34</v>
      </c>
      <c r="AX331" s="13" t="s">
        <v>77</v>
      </c>
      <c r="AY331" s="234" t="s">
        <v>144</v>
      </c>
    </row>
    <row r="332" spans="2:65" s="1" customFormat="1" ht="16.5" customHeight="1">
      <c r="B332" s="42"/>
      <c r="C332" s="200" t="s">
        <v>482</v>
      </c>
      <c r="D332" s="200" t="s">
        <v>147</v>
      </c>
      <c r="E332" s="201" t="s">
        <v>483</v>
      </c>
      <c r="F332" s="202" t="s">
        <v>484</v>
      </c>
      <c r="G332" s="203" t="s">
        <v>150</v>
      </c>
      <c r="H332" s="204">
        <v>6.152</v>
      </c>
      <c r="I332" s="205"/>
      <c r="J332" s="206">
        <f>ROUND(I332*H332,2)</f>
        <v>0</v>
      </c>
      <c r="K332" s="202" t="s">
        <v>151</v>
      </c>
      <c r="L332" s="62"/>
      <c r="M332" s="207" t="s">
        <v>20</v>
      </c>
      <c r="N332" s="208" t="s">
        <v>41</v>
      </c>
      <c r="O332" s="43"/>
      <c r="P332" s="209">
        <f>O332*H332</f>
        <v>0</v>
      </c>
      <c r="Q332" s="209">
        <v>2E-05</v>
      </c>
      <c r="R332" s="209">
        <f>Q332*H332</f>
        <v>0.00012304000000000001</v>
      </c>
      <c r="S332" s="209">
        <v>0</v>
      </c>
      <c r="T332" s="210">
        <f>S332*H332</f>
        <v>0</v>
      </c>
      <c r="AR332" s="25" t="s">
        <v>232</v>
      </c>
      <c r="AT332" s="25" t="s">
        <v>147</v>
      </c>
      <c r="AU332" s="25" t="s">
        <v>79</v>
      </c>
      <c r="AY332" s="25" t="s">
        <v>144</v>
      </c>
      <c r="BE332" s="211">
        <f>IF(N332="základní",J332,0)</f>
        <v>0</v>
      </c>
      <c r="BF332" s="211">
        <f>IF(N332="snížená",J332,0)</f>
        <v>0</v>
      </c>
      <c r="BG332" s="211">
        <f>IF(N332="zákl. přenesená",J332,0)</f>
        <v>0</v>
      </c>
      <c r="BH332" s="211">
        <f>IF(N332="sníž. přenesená",J332,0)</f>
        <v>0</v>
      </c>
      <c r="BI332" s="211">
        <f>IF(N332="nulová",J332,0)</f>
        <v>0</v>
      </c>
      <c r="BJ332" s="25" t="s">
        <v>77</v>
      </c>
      <c r="BK332" s="211">
        <f>ROUND(I332*H332,2)</f>
        <v>0</v>
      </c>
      <c r="BL332" s="25" t="s">
        <v>232</v>
      </c>
      <c r="BM332" s="25" t="s">
        <v>485</v>
      </c>
    </row>
    <row r="333" spans="2:51" s="12" customFormat="1" ht="13.5">
      <c r="B333" s="212"/>
      <c r="C333" s="213"/>
      <c r="D333" s="214" t="s">
        <v>154</v>
      </c>
      <c r="E333" s="215" t="s">
        <v>20</v>
      </c>
      <c r="F333" s="216" t="s">
        <v>480</v>
      </c>
      <c r="G333" s="213"/>
      <c r="H333" s="217">
        <v>3.418</v>
      </c>
      <c r="I333" s="218"/>
      <c r="J333" s="213"/>
      <c r="K333" s="213"/>
      <c r="L333" s="219"/>
      <c r="M333" s="220"/>
      <c r="N333" s="221"/>
      <c r="O333" s="221"/>
      <c r="P333" s="221"/>
      <c r="Q333" s="221"/>
      <c r="R333" s="221"/>
      <c r="S333" s="221"/>
      <c r="T333" s="222"/>
      <c r="AT333" s="223" t="s">
        <v>154</v>
      </c>
      <c r="AU333" s="223" t="s">
        <v>79</v>
      </c>
      <c r="AV333" s="12" t="s">
        <v>79</v>
      </c>
      <c r="AW333" s="12" t="s">
        <v>34</v>
      </c>
      <c r="AX333" s="12" t="s">
        <v>70</v>
      </c>
      <c r="AY333" s="223" t="s">
        <v>144</v>
      </c>
    </row>
    <row r="334" spans="2:51" s="12" customFormat="1" ht="13.5">
      <c r="B334" s="212"/>
      <c r="C334" s="213"/>
      <c r="D334" s="214" t="s">
        <v>154</v>
      </c>
      <c r="E334" s="215" t="s">
        <v>20</v>
      </c>
      <c r="F334" s="216" t="s">
        <v>481</v>
      </c>
      <c r="G334" s="213"/>
      <c r="H334" s="217">
        <v>2.734</v>
      </c>
      <c r="I334" s="218"/>
      <c r="J334" s="213"/>
      <c r="K334" s="213"/>
      <c r="L334" s="219"/>
      <c r="M334" s="220"/>
      <c r="N334" s="221"/>
      <c r="O334" s="221"/>
      <c r="P334" s="221"/>
      <c r="Q334" s="221"/>
      <c r="R334" s="221"/>
      <c r="S334" s="221"/>
      <c r="T334" s="222"/>
      <c r="AT334" s="223" t="s">
        <v>154</v>
      </c>
      <c r="AU334" s="223" t="s">
        <v>79</v>
      </c>
      <c r="AV334" s="12" t="s">
        <v>79</v>
      </c>
      <c r="AW334" s="12" t="s">
        <v>34</v>
      </c>
      <c r="AX334" s="12" t="s">
        <v>70</v>
      </c>
      <c r="AY334" s="223" t="s">
        <v>144</v>
      </c>
    </row>
    <row r="335" spans="2:51" s="13" customFormat="1" ht="13.5">
      <c r="B335" s="224"/>
      <c r="C335" s="225"/>
      <c r="D335" s="214" t="s">
        <v>154</v>
      </c>
      <c r="E335" s="226" t="s">
        <v>20</v>
      </c>
      <c r="F335" s="227" t="s">
        <v>157</v>
      </c>
      <c r="G335" s="225"/>
      <c r="H335" s="228">
        <v>6.152</v>
      </c>
      <c r="I335" s="229"/>
      <c r="J335" s="225"/>
      <c r="K335" s="225"/>
      <c r="L335" s="230"/>
      <c r="M335" s="231"/>
      <c r="N335" s="232"/>
      <c r="O335" s="232"/>
      <c r="P335" s="232"/>
      <c r="Q335" s="232"/>
      <c r="R335" s="232"/>
      <c r="S335" s="232"/>
      <c r="T335" s="233"/>
      <c r="AT335" s="234" t="s">
        <v>154</v>
      </c>
      <c r="AU335" s="234" t="s">
        <v>79</v>
      </c>
      <c r="AV335" s="13" t="s">
        <v>152</v>
      </c>
      <c r="AW335" s="13" t="s">
        <v>34</v>
      </c>
      <c r="AX335" s="13" t="s">
        <v>77</v>
      </c>
      <c r="AY335" s="234" t="s">
        <v>144</v>
      </c>
    </row>
    <row r="336" spans="2:65" s="1" customFormat="1" ht="25.5" customHeight="1">
      <c r="B336" s="42"/>
      <c r="C336" s="200" t="s">
        <v>486</v>
      </c>
      <c r="D336" s="200" t="s">
        <v>147</v>
      </c>
      <c r="E336" s="201" t="s">
        <v>487</v>
      </c>
      <c r="F336" s="202" t="s">
        <v>488</v>
      </c>
      <c r="G336" s="203" t="s">
        <v>150</v>
      </c>
      <c r="H336" s="204">
        <v>6.152</v>
      </c>
      <c r="I336" s="205"/>
      <c r="J336" s="206">
        <f>ROUND(I336*H336,2)</f>
        <v>0</v>
      </c>
      <c r="K336" s="202" t="s">
        <v>151</v>
      </c>
      <c r="L336" s="62"/>
      <c r="M336" s="207" t="s">
        <v>20</v>
      </c>
      <c r="N336" s="208" t="s">
        <v>41</v>
      </c>
      <c r="O336" s="43"/>
      <c r="P336" s="209">
        <f>O336*H336</f>
        <v>0</v>
      </c>
      <c r="Q336" s="209">
        <v>3E-05</v>
      </c>
      <c r="R336" s="209">
        <f>Q336*H336</f>
        <v>0.00018456</v>
      </c>
      <c r="S336" s="209">
        <v>0</v>
      </c>
      <c r="T336" s="210">
        <f>S336*H336</f>
        <v>0</v>
      </c>
      <c r="AR336" s="25" t="s">
        <v>232</v>
      </c>
      <c r="AT336" s="25" t="s">
        <v>147</v>
      </c>
      <c r="AU336" s="25" t="s">
        <v>79</v>
      </c>
      <c r="AY336" s="25" t="s">
        <v>144</v>
      </c>
      <c r="BE336" s="211">
        <f>IF(N336="základní",J336,0)</f>
        <v>0</v>
      </c>
      <c r="BF336" s="211">
        <f>IF(N336="snížená",J336,0)</f>
        <v>0</v>
      </c>
      <c r="BG336" s="211">
        <f>IF(N336="zákl. přenesená",J336,0)</f>
        <v>0</v>
      </c>
      <c r="BH336" s="211">
        <f>IF(N336="sníž. přenesená",J336,0)</f>
        <v>0</v>
      </c>
      <c r="BI336" s="211">
        <f>IF(N336="nulová",J336,0)</f>
        <v>0</v>
      </c>
      <c r="BJ336" s="25" t="s">
        <v>77</v>
      </c>
      <c r="BK336" s="211">
        <f>ROUND(I336*H336,2)</f>
        <v>0</v>
      </c>
      <c r="BL336" s="25" t="s">
        <v>232</v>
      </c>
      <c r="BM336" s="25" t="s">
        <v>489</v>
      </c>
    </row>
    <row r="337" spans="2:51" s="12" customFormat="1" ht="13.5">
      <c r="B337" s="212"/>
      <c r="C337" s="213"/>
      <c r="D337" s="214" t="s">
        <v>154</v>
      </c>
      <c r="E337" s="215" t="s">
        <v>20</v>
      </c>
      <c r="F337" s="216" t="s">
        <v>480</v>
      </c>
      <c r="G337" s="213"/>
      <c r="H337" s="217">
        <v>3.418</v>
      </c>
      <c r="I337" s="218"/>
      <c r="J337" s="213"/>
      <c r="K337" s="213"/>
      <c r="L337" s="219"/>
      <c r="M337" s="220"/>
      <c r="N337" s="221"/>
      <c r="O337" s="221"/>
      <c r="P337" s="221"/>
      <c r="Q337" s="221"/>
      <c r="R337" s="221"/>
      <c r="S337" s="221"/>
      <c r="T337" s="222"/>
      <c r="AT337" s="223" t="s">
        <v>154</v>
      </c>
      <c r="AU337" s="223" t="s">
        <v>79</v>
      </c>
      <c r="AV337" s="12" t="s">
        <v>79</v>
      </c>
      <c r="AW337" s="12" t="s">
        <v>34</v>
      </c>
      <c r="AX337" s="12" t="s">
        <v>70</v>
      </c>
      <c r="AY337" s="223" t="s">
        <v>144</v>
      </c>
    </row>
    <row r="338" spans="2:51" s="12" customFormat="1" ht="13.5">
      <c r="B338" s="212"/>
      <c r="C338" s="213"/>
      <c r="D338" s="214" t="s">
        <v>154</v>
      </c>
      <c r="E338" s="215" t="s">
        <v>20</v>
      </c>
      <c r="F338" s="216" t="s">
        <v>481</v>
      </c>
      <c r="G338" s="213"/>
      <c r="H338" s="217">
        <v>2.734</v>
      </c>
      <c r="I338" s="218"/>
      <c r="J338" s="213"/>
      <c r="K338" s="213"/>
      <c r="L338" s="219"/>
      <c r="M338" s="220"/>
      <c r="N338" s="221"/>
      <c r="O338" s="221"/>
      <c r="P338" s="221"/>
      <c r="Q338" s="221"/>
      <c r="R338" s="221"/>
      <c r="S338" s="221"/>
      <c r="T338" s="222"/>
      <c r="AT338" s="223" t="s">
        <v>154</v>
      </c>
      <c r="AU338" s="223" t="s">
        <v>79</v>
      </c>
      <c r="AV338" s="12" t="s">
        <v>79</v>
      </c>
      <c r="AW338" s="12" t="s">
        <v>34</v>
      </c>
      <c r="AX338" s="12" t="s">
        <v>70</v>
      </c>
      <c r="AY338" s="223" t="s">
        <v>144</v>
      </c>
    </row>
    <row r="339" spans="2:51" s="13" customFormat="1" ht="13.5">
      <c r="B339" s="224"/>
      <c r="C339" s="225"/>
      <c r="D339" s="214" t="s">
        <v>154</v>
      </c>
      <c r="E339" s="226" t="s">
        <v>20</v>
      </c>
      <c r="F339" s="227" t="s">
        <v>157</v>
      </c>
      <c r="G339" s="225"/>
      <c r="H339" s="228">
        <v>6.152</v>
      </c>
      <c r="I339" s="229"/>
      <c r="J339" s="225"/>
      <c r="K339" s="225"/>
      <c r="L339" s="230"/>
      <c r="M339" s="231"/>
      <c r="N339" s="232"/>
      <c r="O339" s="232"/>
      <c r="P339" s="232"/>
      <c r="Q339" s="232"/>
      <c r="R339" s="232"/>
      <c r="S339" s="232"/>
      <c r="T339" s="233"/>
      <c r="AT339" s="234" t="s">
        <v>154</v>
      </c>
      <c r="AU339" s="234" t="s">
        <v>79</v>
      </c>
      <c r="AV339" s="13" t="s">
        <v>152</v>
      </c>
      <c r="AW339" s="13" t="s">
        <v>34</v>
      </c>
      <c r="AX339" s="13" t="s">
        <v>77</v>
      </c>
      <c r="AY339" s="234" t="s">
        <v>144</v>
      </c>
    </row>
    <row r="340" spans="2:65" s="1" customFormat="1" ht="16.5" customHeight="1">
      <c r="B340" s="42"/>
      <c r="C340" s="200" t="s">
        <v>490</v>
      </c>
      <c r="D340" s="200" t="s">
        <v>147</v>
      </c>
      <c r="E340" s="201" t="s">
        <v>491</v>
      </c>
      <c r="F340" s="202" t="s">
        <v>492</v>
      </c>
      <c r="G340" s="203" t="s">
        <v>150</v>
      </c>
      <c r="H340" s="204">
        <v>6.152</v>
      </c>
      <c r="I340" s="205"/>
      <c r="J340" s="206">
        <f>ROUND(I340*H340,2)</f>
        <v>0</v>
      </c>
      <c r="K340" s="202" t="s">
        <v>151</v>
      </c>
      <c r="L340" s="62"/>
      <c r="M340" s="207" t="s">
        <v>20</v>
      </c>
      <c r="N340" s="208" t="s">
        <v>41</v>
      </c>
      <c r="O340" s="43"/>
      <c r="P340" s="209">
        <f>O340*H340</f>
        <v>0</v>
      </c>
      <c r="Q340" s="209">
        <v>0.00013</v>
      </c>
      <c r="R340" s="209">
        <f>Q340*H340</f>
        <v>0.0007997599999999999</v>
      </c>
      <c r="S340" s="209">
        <v>0</v>
      </c>
      <c r="T340" s="210">
        <f>S340*H340</f>
        <v>0</v>
      </c>
      <c r="AR340" s="25" t="s">
        <v>232</v>
      </c>
      <c r="AT340" s="25" t="s">
        <v>147</v>
      </c>
      <c r="AU340" s="25" t="s">
        <v>79</v>
      </c>
      <c r="AY340" s="25" t="s">
        <v>144</v>
      </c>
      <c r="BE340" s="211">
        <f>IF(N340="základní",J340,0)</f>
        <v>0</v>
      </c>
      <c r="BF340" s="211">
        <f>IF(N340="snížená",J340,0)</f>
        <v>0</v>
      </c>
      <c r="BG340" s="211">
        <f>IF(N340="zákl. přenesená",J340,0)</f>
        <v>0</v>
      </c>
      <c r="BH340" s="211">
        <f>IF(N340="sníž. přenesená",J340,0)</f>
        <v>0</v>
      </c>
      <c r="BI340" s="211">
        <f>IF(N340="nulová",J340,0)</f>
        <v>0</v>
      </c>
      <c r="BJ340" s="25" t="s">
        <v>77</v>
      </c>
      <c r="BK340" s="211">
        <f>ROUND(I340*H340,2)</f>
        <v>0</v>
      </c>
      <c r="BL340" s="25" t="s">
        <v>232</v>
      </c>
      <c r="BM340" s="25" t="s">
        <v>493</v>
      </c>
    </row>
    <row r="341" spans="2:51" s="12" customFormat="1" ht="13.5">
      <c r="B341" s="212"/>
      <c r="C341" s="213"/>
      <c r="D341" s="214" t="s">
        <v>154</v>
      </c>
      <c r="E341" s="215" t="s">
        <v>20</v>
      </c>
      <c r="F341" s="216" t="s">
        <v>480</v>
      </c>
      <c r="G341" s="213"/>
      <c r="H341" s="217">
        <v>3.418</v>
      </c>
      <c r="I341" s="218"/>
      <c r="J341" s="213"/>
      <c r="K341" s="213"/>
      <c r="L341" s="219"/>
      <c r="M341" s="220"/>
      <c r="N341" s="221"/>
      <c r="O341" s="221"/>
      <c r="P341" s="221"/>
      <c r="Q341" s="221"/>
      <c r="R341" s="221"/>
      <c r="S341" s="221"/>
      <c r="T341" s="222"/>
      <c r="AT341" s="223" t="s">
        <v>154</v>
      </c>
      <c r="AU341" s="223" t="s">
        <v>79</v>
      </c>
      <c r="AV341" s="12" t="s">
        <v>79</v>
      </c>
      <c r="AW341" s="12" t="s">
        <v>34</v>
      </c>
      <c r="AX341" s="12" t="s">
        <v>70</v>
      </c>
      <c r="AY341" s="223" t="s">
        <v>144</v>
      </c>
    </row>
    <row r="342" spans="2:51" s="12" customFormat="1" ht="13.5">
      <c r="B342" s="212"/>
      <c r="C342" s="213"/>
      <c r="D342" s="214" t="s">
        <v>154</v>
      </c>
      <c r="E342" s="215" t="s">
        <v>20</v>
      </c>
      <c r="F342" s="216" t="s">
        <v>481</v>
      </c>
      <c r="G342" s="213"/>
      <c r="H342" s="217">
        <v>2.734</v>
      </c>
      <c r="I342" s="218"/>
      <c r="J342" s="213"/>
      <c r="K342" s="213"/>
      <c r="L342" s="219"/>
      <c r="M342" s="220"/>
      <c r="N342" s="221"/>
      <c r="O342" s="221"/>
      <c r="P342" s="221"/>
      <c r="Q342" s="221"/>
      <c r="R342" s="221"/>
      <c r="S342" s="221"/>
      <c r="T342" s="222"/>
      <c r="AT342" s="223" t="s">
        <v>154</v>
      </c>
      <c r="AU342" s="223" t="s">
        <v>79</v>
      </c>
      <c r="AV342" s="12" t="s">
        <v>79</v>
      </c>
      <c r="AW342" s="12" t="s">
        <v>34</v>
      </c>
      <c r="AX342" s="12" t="s">
        <v>70</v>
      </c>
      <c r="AY342" s="223" t="s">
        <v>144</v>
      </c>
    </row>
    <row r="343" spans="2:51" s="13" customFormat="1" ht="13.5">
      <c r="B343" s="224"/>
      <c r="C343" s="225"/>
      <c r="D343" s="214" t="s">
        <v>154</v>
      </c>
      <c r="E343" s="226" t="s">
        <v>20</v>
      </c>
      <c r="F343" s="227" t="s">
        <v>157</v>
      </c>
      <c r="G343" s="225"/>
      <c r="H343" s="228">
        <v>6.152</v>
      </c>
      <c r="I343" s="229"/>
      <c r="J343" s="225"/>
      <c r="K343" s="225"/>
      <c r="L343" s="230"/>
      <c r="M343" s="231"/>
      <c r="N343" s="232"/>
      <c r="O343" s="232"/>
      <c r="P343" s="232"/>
      <c r="Q343" s="232"/>
      <c r="R343" s="232"/>
      <c r="S343" s="232"/>
      <c r="T343" s="233"/>
      <c r="AT343" s="234" t="s">
        <v>154</v>
      </c>
      <c r="AU343" s="234" t="s">
        <v>79</v>
      </c>
      <c r="AV343" s="13" t="s">
        <v>152</v>
      </c>
      <c r="AW343" s="13" t="s">
        <v>34</v>
      </c>
      <c r="AX343" s="13" t="s">
        <v>77</v>
      </c>
      <c r="AY343" s="234" t="s">
        <v>144</v>
      </c>
    </row>
    <row r="344" spans="2:65" s="1" customFormat="1" ht="16.5" customHeight="1">
      <c r="B344" s="42"/>
      <c r="C344" s="200" t="s">
        <v>494</v>
      </c>
      <c r="D344" s="200" t="s">
        <v>147</v>
      </c>
      <c r="E344" s="201" t="s">
        <v>495</v>
      </c>
      <c r="F344" s="202" t="s">
        <v>496</v>
      </c>
      <c r="G344" s="203" t="s">
        <v>150</v>
      </c>
      <c r="H344" s="204">
        <v>6.152</v>
      </c>
      <c r="I344" s="205"/>
      <c r="J344" s="206">
        <f>ROUND(I344*H344,2)</f>
        <v>0</v>
      </c>
      <c r="K344" s="202" t="s">
        <v>151</v>
      </c>
      <c r="L344" s="62"/>
      <c r="M344" s="207" t="s">
        <v>20</v>
      </c>
      <c r="N344" s="208" t="s">
        <v>41</v>
      </c>
      <c r="O344" s="43"/>
      <c r="P344" s="209">
        <f>O344*H344</f>
        <v>0</v>
      </c>
      <c r="Q344" s="209">
        <v>9E-05</v>
      </c>
      <c r="R344" s="209">
        <f>Q344*H344</f>
        <v>0.0005536800000000001</v>
      </c>
      <c r="S344" s="209">
        <v>0</v>
      </c>
      <c r="T344" s="210">
        <f>S344*H344</f>
        <v>0</v>
      </c>
      <c r="AR344" s="25" t="s">
        <v>232</v>
      </c>
      <c r="AT344" s="25" t="s">
        <v>147</v>
      </c>
      <c r="AU344" s="25" t="s">
        <v>79</v>
      </c>
      <c r="AY344" s="25" t="s">
        <v>144</v>
      </c>
      <c r="BE344" s="211">
        <f>IF(N344="základní",J344,0)</f>
        <v>0</v>
      </c>
      <c r="BF344" s="211">
        <f>IF(N344="snížená",J344,0)</f>
        <v>0</v>
      </c>
      <c r="BG344" s="211">
        <f>IF(N344="zákl. přenesená",J344,0)</f>
        <v>0</v>
      </c>
      <c r="BH344" s="211">
        <f>IF(N344="sníž. přenesená",J344,0)</f>
        <v>0</v>
      </c>
      <c r="BI344" s="211">
        <f>IF(N344="nulová",J344,0)</f>
        <v>0</v>
      </c>
      <c r="BJ344" s="25" t="s">
        <v>77</v>
      </c>
      <c r="BK344" s="211">
        <f>ROUND(I344*H344,2)</f>
        <v>0</v>
      </c>
      <c r="BL344" s="25" t="s">
        <v>232</v>
      </c>
      <c r="BM344" s="25" t="s">
        <v>497</v>
      </c>
    </row>
    <row r="345" spans="2:51" s="12" customFormat="1" ht="13.5">
      <c r="B345" s="212"/>
      <c r="C345" s="213"/>
      <c r="D345" s="214" t="s">
        <v>154</v>
      </c>
      <c r="E345" s="215" t="s">
        <v>20</v>
      </c>
      <c r="F345" s="216" t="s">
        <v>480</v>
      </c>
      <c r="G345" s="213"/>
      <c r="H345" s="217">
        <v>3.418</v>
      </c>
      <c r="I345" s="218"/>
      <c r="J345" s="213"/>
      <c r="K345" s="213"/>
      <c r="L345" s="219"/>
      <c r="M345" s="220"/>
      <c r="N345" s="221"/>
      <c r="O345" s="221"/>
      <c r="P345" s="221"/>
      <c r="Q345" s="221"/>
      <c r="R345" s="221"/>
      <c r="S345" s="221"/>
      <c r="T345" s="222"/>
      <c r="AT345" s="223" t="s">
        <v>154</v>
      </c>
      <c r="AU345" s="223" t="s">
        <v>79</v>
      </c>
      <c r="AV345" s="12" t="s">
        <v>79</v>
      </c>
      <c r="AW345" s="12" t="s">
        <v>34</v>
      </c>
      <c r="AX345" s="12" t="s">
        <v>70</v>
      </c>
      <c r="AY345" s="223" t="s">
        <v>144</v>
      </c>
    </row>
    <row r="346" spans="2:51" s="12" customFormat="1" ht="13.5">
      <c r="B346" s="212"/>
      <c r="C346" s="213"/>
      <c r="D346" s="214" t="s">
        <v>154</v>
      </c>
      <c r="E346" s="215" t="s">
        <v>20</v>
      </c>
      <c r="F346" s="216" t="s">
        <v>481</v>
      </c>
      <c r="G346" s="213"/>
      <c r="H346" s="217">
        <v>2.734</v>
      </c>
      <c r="I346" s="218"/>
      <c r="J346" s="213"/>
      <c r="K346" s="213"/>
      <c r="L346" s="219"/>
      <c r="M346" s="220"/>
      <c r="N346" s="221"/>
      <c r="O346" s="221"/>
      <c r="P346" s="221"/>
      <c r="Q346" s="221"/>
      <c r="R346" s="221"/>
      <c r="S346" s="221"/>
      <c r="T346" s="222"/>
      <c r="AT346" s="223" t="s">
        <v>154</v>
      </c>
      <c r="AU346" s="223" t="s">
        <v>79</v>
      </c>
      <c r="AV346" s="12" t="s">
        <v>79</v>
      </c>
      <c r="AW346" s="12" t="s">
        <v>34</v>
      </c>
      <c r="AX346" s="12" t="s">
        <v>70</v>
      </c>
      <c r="AY346" s="223" t="s">
        <v>144</v>
      </c>
    </row>
    <row r="347" spans="2:51" s="13" customFormat="1" ht="13.5">
      <c r="B347" s="224"/>
      <c r="C347" s="225"/>
      <c r="D347" s="214" t="s">
        <v>154</v>
      </c>
      <c r="E347" s="226" t="s">
        <v>20</v>
      </c>
      <c r="F347" s="227" t="s">
        <v>157</v>
      </c>
      <c r="G347" s="225"/>
      <c r="H347" s="228">
        <v>6.152</v>
      </c>
      <c r="I347" s="229"/>
      <c r="J347" s="225"/>
      <c r="K347" s="225"/>
      <c r="L347" s="230"/>
      <c r="M347" s="231"/>
      <c r="N347" s="232"/>
      <c r="O347" s="232"/>
      <c r="P347" s="232"/>
      <c r="Q347" s="232"/>
      <c r="R347" s="232"/>
      <c r="S347" s="232"/>
      <c r="T347" s="233"/>
      <c r="AT347" s="234" t="s">
        <v>154</v>
      </c>
      <c r="AU347" s="234" t="s">
        <v>79</v>
      </c>
      <c r="AV347" s="13" t="s">
        <v>152</v>
      </c>
      <c r="AW347" s="13" t="s">
        <v>34</v>
      </c>
      <c r="AX347" s="13" t="s">
        <v>77</v>
      </c>
      <c r="AY347" s="234" t="s">
        <v>144</v>
      </c>
    </row>
    <row r="348" spans="2:65" s="1" customFormat="1" ht="16.5" customHeight="1">
      <c r="B348" s="42"/>
      <c r="C348" s="200" t="s">
        <v>498</v>
      </c>
      <c r="D348" s="200" t="s">
        <v>147</v>
      </c>
      <c r="E348" s="201" t="s">
        <v>499</v>
      </c>
      <c r="F348" s="202" t="s">
        <v>500</v>
      </c>
      <c r="G348" s="203" t="s">
        <v>150</v>
      </c>
      <c r="H348" s="204">
        <v>3.323</v>
      </c>
      <c r="I348" s="205"/>
      <c r="J348" s="206">
        <f>ROUND(I348*H348,2)</f>
        <v>0</v>
      </c>
      <c r="K348" s="202" t="s">
        <v>151</v>
      </c>
      <c r="L348" s="62"/>
      <c r="M348" s="207" t="s">
        <v>20</v>
      </c>
      <c r="N348" s="208" t="s">
        <v>41</v>
      </c>
      <c r="O348" s="43"/>
      <c r="P348" s="209">
        <f>O348*H348</f>
        <v>0</v>
      </c>
      <c r="Q348" s="209">
        <v>8E-05</v>
      </c>
      <c r="R348" s="209">
        <f>Q348*H348</f>
        <v>0.00026584000000000004</v>
      </c>
      <c r="S348" s="209">
        <v>0</v>
      </c>
      <c r="T348" s="210">
        <f>S348*H348</f>
        <v>0</v>
      </c>
      <c r="AR348" s="25" t="s">
        <v>232</v>
      </c>
      <c r="AT348" s="25" t="s">
        <v>147</v>
      </c>
      <c r="AU348" s="25" t="s">
        <v>79</v>
      </c>
      <c r="AY348" s="25" t="s">
        <v>144</v>
      </c>
      <c r="BE348" s="211">
        <f>IF(N348="základní",J348,0)</f>
        <v>0</v>
      </c>
      <c r="BF348" s="211">
        <f>IF(N348="snížená",J348,0)</f>
        <v>0</v>
      </c>
      <c r="BG348" s="211">
        <f>IF(N348="zákl. přenesená",J348,0)</f>
        <v>0</v>
      </c>
      <c r="BH348" s="211">
        <f>IF(N348="sníž. přenesená",J348,0)</f>
        <v>0</v>
      </c>
      <c r="BI348" s="211">
        <f>IF(N348="nulová",J348,0)</f>
        <v>0</v>
      </c>
      <c r="BJ348" s="25" t="s">
        <v>77</v>
      </c>
      <c r="BK348" s="211">
        <f>ROUND(I348*H348,2)</f>
        <v>0</v>
      </c>
      <c r="BL348" s="25" t="s">
        <v>232</v>
      </c>
      <c r="BM348" s="25" t="s">
        <v>501</v>
      </c>
    </row>
    <row r="349" spans="2:51" s="14" customFormat="1" ht="13.5">
      <c r="B349" s="235"/>
      <c r="C349" s="236"/>
      <c r="D349" s="214" t="s">
        <v>154</v>
      </c>
      <c r="E349" s="237" t="s">
        <v>20</v>
      </c>
      <c r="F349" s="238" t="s">
        <v>502</v>
      </c>
      <c r="G349" s="236"/>
      <c r="H349" s="237" t="s">
        <v>20</v>
      </c>
      <c r="I349" s="239"/>
      <c r="J349" s="236"/>
      <c r="K349" s="236"/>
      <c r="L349" s="240"/>
      <c r="M349" s="241"/>
      <c r="N349" s="242"/>
      <c r="O349" s="242"/>
      <c r="P349" s="242"/>
      <c r="Q349" s="242"/>
      <c r="R349" s="242"/>
      <c r="S349" s="242"/>
      <c r="T349" s="243"/>
      <c r="AT349" s="244" t="s">
        <v>154</v>
      </c>
      <c r="AU349" s="244" t="s">
        <v>79</v>
      </c>
      <c r="AV349" s="14" t="s">
        <v>77</v>
      </c>
      <c r="AW349" s="14" t="s">
        <v>34</v>
      </c>
      <c r="AX349" s="14" t="s">
        <v>70</v>
      </c>
      <c r="AY349" s="244" t="s">
        <v>144</v>
      </c>
    </row>
    <row r="350" spans="2:51" s="12" customFormat="1" ht="13.5">
      <c r="B350" s="212"/>
      <c r="C350" s="213"/>
      <c r="D350" s="214" t="s">
        <v>154</v>
      </c>
      <c r="E350" s="215" t="s">
        <v>20</v>
      </c>
      <c r="F350" s="216" t="s">
        <v>503</v>
      </c>
      <c r="G350" s="213"/>
      <c r="H350" s="217">
        <v>1.17</v>
      </c>
      <c r="I350" s="218"/>
      <c r="J350" s="213"/>
      <c r="K350" s="213"/>
      <c r="L350" s="219"/>
      <c r="M350" s="220"/>
      <c r="N350" s="221"/>
      <c r="O350" s="221"/>
      <c r="P350" s="221"/>
      <c r="Q350" s="221"/>
      <c r="R350" s="221"/>
      <c r="S350" s="221"/>
      <c r="T350" s="222"/>
      <c r="AT350" s="223" t="s">
        <v>154</v>
      </c>
      <c r="AU350" s="223" t="s">
        <v>79</v>
      </c>
      <c r="AV350" s="12" t="s">
        <v>79</v>
      </c>
      <c r="AW350" s="12" t="s">
        <v>34</v>
      </c>
      <c r="AX350" s="12" t="s">
        <v>70</v>
      </c>
      <c r="AY350" s="223" t="s">
        <v>144</v>
      </c>
    </row>
    <row r="351" spans="2:51" s="12" customFormat="1" ht="13.5">
      <c r="B351" s="212"/>
      <c r="C351" s="213"/>
      <c r="D351" s="214" t="s">
        <v>154</v>
      </c>
      <c r="E351" s="215" t="s">
        <v>20</v>
      </c>
      <c r="F351" s="216" t="s">
        <v>504</v>
      </c>
      <c r="G351" s="213"/>
      <c r="H351" s="217">
        <v>1.185</v>
      </c>
      <c r="I351" s="218"/>
      <c r="J351" s="213"/>
      <c r="K351" s="213"/>
      <c r="L351" s="219"/>
      <c r="M351" s="220"/>
      <c r="N351" s="221"/>
      <c r="O351" s="221"/>
      <c r="P351" s="221"/>
      <c r="Q351" s="221"/>
      <c r="R351" s="221"/>
      <c r="S351" s="221"/>
      <c r="T351" s="222"/>
      <c r="AT351" s="223" t="s">
        <v>154</v>
      </c>
      <c r="AU351" s="223" t="s">
        <v>79</v>
      </c>
      <c r="AV351" s="12" t="s">
        <v>79</v>
      </c>
      <c r="AW351" s="12" t="s">
        <v>34</v>
      </c>
      <c r="AX351" s="12" t="s">
        <v>70</v>
      </c>
      <c r="AY351" s="223" t="s">
        <v>144</v>
      </c>
    </row>
    <row r="352" spans="2:51" s="12" customFormat="1" ht="13.5">
      <c r="B352" s="212"/>
      <c r="C352" s="213"/>
      <c r="D352" s="214" t="s">
        <v>154</v>
      </c>
      <c r="E352" s="215" t="s">
        <v>20</v>
      </c>
      <c r="F352" s="216" t="s">
        <v>505</v>
      </c>
      <c r="G352" s="213"/>
      <c r="H352" s="217">
        <v>0.968</v>
      </c>
      <c r="I352" s="218"/>
      <c r="J352" s="213"/>
      <c r="K352" s="213"/>
      <c r="L352" s="219"/>
      <c r="M352" s="220"/>
      <c r="N352" s="221"/>
      <c r="O352" s="221"/>
      <c r="P352" s="221"/>
      <c r="Q352" s="221"/>
      <c r="R352" s="221"/>
      <c r="S352" s="221"/>
      <c r="T352" s="222"/>
      <c r="AT352" s="223" t="s">
        <v>154</v>
      </c>
      <c r="AU352" s="223" t="s">
        <v>79</v>
      </c>
      <c r="AV352" s="12" t="s">
        <v>79</v>
      </c>
      <c r="AW352" s="12" t="s">
        <v>34</v>
      </c>
      <c r="AX352" s="12" t="s">
        <v>70</v>
      </c>
      <c r="AY352" s="223" t="s">
        <v>144</v>
      </c>
    </row>
    <row r="353" spans="2:51" s="13" customFormat="1" ht="13.5">
      <c r="B353" s="224"/>
      <c r="C353" s="225"/>
      <c r="D353" s="214" t="s">
        <v>154</v>
      </c>
      <c r="E353" s="226" t="s">
        <v>20</v>
      </c>
      <c r="F353" s="227" t="s">
        <v>157</v>
      </c>
      <c r="G353" s="225"/>
      <c r="H353" s="228">
        <v>3.323</v>
      </c>
      <c r="I353" s="229"/>
      <c r="J353" s="225"/>
      <c r="K353" s="225"/>
      <c r="L353" s="230"/>
      <c r="M353" s="231"/>
      <c r="N353" s="232"/>
      <c r="O353" s="232"/>
      <c r="P353" s="232"/>
      <c r="Q353" s="232"/>
      <c r="R353" s="232"/>
      <c r="S353" s="232"/>
      <c r="T353" s="233"/>
      <c r="AT353" s="234" t="s">
        <v>154</v>
      </c>
      <c r="AU353" s="234" t="s">
        <v>79</v>
      </c>
      <c r="AV353" s="13" t="s">
        <v>152</v>
      </c>
      <c r="AW353" s="13" t="s">
        <v>34</v>
      </c>
      <c r="AX353" s="13" t="s">
        <v>77</v>
      </c>
      <c r="AY353" s="234" t="s">
        <v>144</v>
      </c>
    </row>
    <row r="354" spans="2:65" s="1" customFormat="1" ht="16.5" customHeight="1">
      <c r="B354" s="42"/>
      <c r="C354" s="200" t="s">
        <v>506</v>
      </c>
      <c r="D354" s="200" t="s">
        <v>147</v>
      </c>
      <c r="E354" s="201" t="s">
        <v>507</v>
      </c>
      <c r="F354" s="202" t="s">
        <v>508</v>
      </c>
      <c r="G354" s="203" t="s">
        <v>150</v>
      </c>
      <c r="H354" s="204">
        <v>3.323</v>
      </c>
      <c r="I354" s="205"/>
      <c r="J354" s="206">
        <f>ROUND(I354*H354,2)</f>
        <v>0</v>
      </c>
      <c r="K354" s="202" t="s">
        <v>151</v>
      </c>
      <c r="L354" s="62"/>
      <c r="M354" s="207" t="s">
        <v>20</v>
      </c>
      <c r="N354" s="208" t="s">
        <v>41</v>
      </c>
      <c r="O354" s="43"/>
      <c r="P354" s="209">
        <f>O354*H354</f>
        <v>0</v>
      </c>
      <c r="Q354" s="209">
        <v>0.00011</v>
      </c>
      <c r="R354" s="209">
        <f>Q354*H354</f>
        <v>0.00036553000000000003</v>
      </c>
      <c r="S354" s="209">
        <v>0</v>
      </c>
      <c r="T354" s="210">
        <f>S354*H354</f>
        <v>0</v>
      </c>
      <c r="AR354" s="25" t="s">
        <v>232</v>
      </c>
      <c r="AT354" s="25" t="s">
        <v>147</v>
      </c>
      <c r="AU354" s="25" t="s">
        <v>79</v>
      </c>
      <c r="AY354" s="25" t="s">
        <v>144</v>
      </c>
      <c r="BE354" s="211">
        <f>IF(N354="základní",J354,0)</f>
        <v>0</v>
      </c>
      <c r="BF354" s="211">
        <f>IF(N354="snížená",J354,0)</f>
        <v>0</v>
      </c>
      <c r="BG354" s="211">
        <f>IF(N354="zákl. přenesená",J354,0)</f>
        <v>0</v>
      </c>
      <c r="BH354" s="211">
        <f>IF(N354="sníž. přenesená",J354,0)</f>
        <v>0</v>
      </c>
      <c r="BI354" s="211">
        <f>IF(N354="nulová",J354,0)</f>
        <v>0</v>
      </c>
      <c r="BJ354" s="25" t="s">
        <v>77</v>
      </c>
      <c r="BK354" s="211">
        <f>ROUND(I354*H354,2)</f>
        <v>0</v>
      </c>
      <c r="BL354" s="25" t="s">
        <v>232</v>
      </c>
      <c r="BM354" s="25" t="s">
        <v>509</v>
      </c>
    </row>
    <row r="355" spans="2:51" s="14" customFormat="1" ht="13.5">
      <c r="B355" s="235"/>
      <c r="C355" s="236"/>
      <c r="D355" s="214" t="s">
        <v>154</v>
      </c>
      <c r="E355" s="237" t="s">
        <v>20</v>
      </c>
      <c r="F355" s="238" t="s">
        <v>502</v>
      </c>
      <c r="G355" s="236"/>
      <c r="H355" s="237" t="s">
        <v>20</v>
      </c>
      <c r="I355" s="239"/>
      <c r="J355" s="236"/>
      <c r="K355" s="236"/>
      <c r="L355" s="240"/>
      <c r="M355" s="241"/>
      <c r="N355" s="242"/>
      <c r="O355" s="242"/>
      <c r="P355" s="242"/>
      <c r="Q355" s="242"/>
      <c r="R355" s="242"/>
      <c r="S355" s="242"/>
      <c r="T355" s="243"/>
      <c r="AT355" s="244" t="s">
        <v>154</v>
      </c>
      <c r="AU355" s="244" t="s">
        <v>79</v>
      </c>
      <c r="AV355" s="14" t="s">
        <v>77</v>
      </c>
      <c r="AW355" s="14" t="s">
        <v>34</v>
      </c>
      <c r="AX355" s="14" t="s">
        <v>70</v>
      </c>
      <c r="AY355" s="244" t="s">
        <v>144</v>
      </c>
    </row>
    <row r="356" spans="2:51" s="12" customFormat="1" ht="13.5">
      <c r="B356" s="212"/>
      <c r="C356" s="213"/>
      <c r="D356" s="214" t="s">
        <v>154</v>
      </c>
      <c r="E356" s="215" t="s">
        <v>20</v>
      </c>
      <c r="F356" s="216" t="s">
        <v>503</v>
      </c>
      <c r="G356" s="213"/>
      <c r="H356" s="217">
        <v>1.17</v>
      </c>
      <c r="I356" s="218"/>
      <c r="J356" s="213"/>
      <c r="K356" s="213"/>
      <c r="L356" s="219"/>
      <c r="M356" s="220"/>
      <c r="N356" s="221"/>
      <c r="O356" s="221"/>
      <c r="P356" s="221"/>
      <c r="Q356" s="221"/>
      <c r="R356" s="221"/>
      <c r="S356" s="221"/>
      <c r="T356" s="222"/>
      <c r="AT356" s="223" t="s">
        <v>154</v>
      </c>
      <c r="AU356" s="223" t="s">
        <v>79</v>
      </c>
      <c r="AV356" s="12" t="s">
        <v>79</v>
      </c>
      <c r="AW356" s="12" t="s">
        <v>34</v>
      </c>
      <c r="AX356" s="12" t="s">
        <v>70</v>
      </c>
      <c r="AY356" s="223" t="s">
        <v>144</v>
      </c>
    </row>
    <row r="357" spans="2:51" s="12" customFormat="1" ht="13.5">
      <c r="B357" s="212"/>
      <c r="C357" s="213"/>
      <c r="D357" s="214" t="s">
        <v>154</v>
      </c>
      <c r="E357" s="215" t="s">
        <v>20</v>
      </c>
      <c r="F357" s="216" t="s">
        <v>504</v>
      </c>
      <c r="G357" s="213"/>
      <c r="H357" s="217">
        <v>1.185</v>
      </c>
      <c r="I357" s="218"/>
      <c r="J357" s="213"/>
      <c r="K357" s="213"/>
      <c r="L357" s="219"/>
      <c r="M357" s="220"/>
      <c r="N357" s="221"/>
      <c r="O357" s="221"/>
      <c r="P357" s="221"/>
      <c r="Q357" s="221"/>
      <c r="R357" s="221"/>
      <c r="S357" s="221"/>
      <c r="T357" s="222"/>
      <c r="AT357" s="223" t="s">
        <v>154</v>
      </c>
      <c r="AU357" s="223" t="s">
        <v>79</v>
      </c>
      <c r="AV357" s="12" t="s">
        <v>79</v>
      </c>
      <c r="AW357" s="12" t="s">
        <v>34</v>
      </c>
      <c r="AX357" s="12" t="s">
        <v>70</v>
      </c>
      <c r="AY357" s="223" t="s">
        <v>144</v>
      </c>
    </row>
    <row r="358" spans="2:51" s="12" customFormat="1" ht="13.5">
      <c r="B358" s="212"/>
      <c r="C358" s="213"/>
      <c r="D358" s="214" t="s">
        <v>154</v>
      </c>
      <c r="E358" s="215" t="s">
        <v>20</v>
      </c>
      <c r="F358" s="216" t="s">
        <v>505</v>
      </c>
      <c r="G358" s="213"/>
      <c r="H358" s="217">
        <v>0.968</v>
      </c>
      <c r="I358" s="218"/>
      <c r="J358" s="213"/>
      <c r="K358" s="213"/>
      <c r="L358" s="219"/>
      <c r="M358" s="220"/>
      <c r="N358" s="221"/>
      <c r="O358" s="221"/>
      <c r="P358" s="221"/>
      <c r="Q358" s="221"/>
      <c r="R358" s="221"/>
      <c r="S358" s="221"/>
      <c r="T358" s="222"/>
      <c r="AT358" s="223" t="s">
        <v>154</v>
      </c>
      <c r="AU358" s="223" t="s">
        <v>79</v>
      </c>
      <c r="AV358" s="12" t="s">
        <v>79</v>
      </c>
      <c r="AW358" s="12" t="s">
        <v>34</v>
      </c>
      <c r="AX358" s="12" t="s">
        <v>70</v>
      </c>
      <c r="AY358" s="223" t="s">
        <v>144</v>
      </c>
    </row>
    <row r="359" spans="2:51" s="13" customFormat="1" ht="13.5">
      <c r="B359" s="224"/>
      <c r="C359" s="225"/>
      <c r="D359" s="214" t="s">
        <v>154</v>
      </c>
      <c r="E359" s="226" t="s">
        <v>20</v>
      </c>
      <c r="F359" s="227" t="s">
        <v>157</v>
      </c>
      <c r="G359" s="225"/>
      <c r="H359" s="228">
        <v>3.323</v>
      </c>
      <c r="I359" s="229"/>
      <c r="J359" s="225"/>
      <c r="K359" s="225"/>
      <c r="L359" s="230"/>
      <c r="M359" s="231"/>
      <c r="N359" s="232"/>
      <c r="O359" s="232"/>
      <c r="P359" s="232"/>
      <c r="Q359" s="232"/>
      <c r="R359" s="232"/>
      <c r="S359" s="232"/>
      <c r="T359" s="233"/>
      <c r="AT359" s="234" t="s">
        <v>154</v>
      </c>
      <c r="AU359" s="234" t="s">
        <v>79</v>
      </c>
      <c r="AV359" s="13" t="s">
        <v>152</v>
      </c>
      <c r="AW359" s="13" t="s">
        <v>34</v>
      </c>
      <c r="AX359" s="13" t="s">
        <v>77</v>
      </c>
      <c r="AY359" s="234" t="s">
        <v>144</v>
      </c>
    </row>
    <row r="360" spans="2:65" s="1" customFormat="1" ht="16.5" customHeight="1">
      <c r="B360" s="42"/>
      <c r="C360" s="200" t="s">
        <v>510</v>
      </c>
      <c r="D360" s="200" t="s">
        <v>147</v>
      </c>
      <c r="E360" s="201" t="s">
        <v>511</v>
      </c>
      <c r="F360" s="202" t="s">
        <v>512</v>
      </c>
      <c r="G360" s="203" t="s">
        <v>150</v>
      </c>
      <c r="H360" s="204">
        <v>3.323</v>
      </c>
      <c r="I360" s="205"/>
      <c r="J360" s="206">
        <f>ROUND(I360*H360,2)</f>
        <v>0</v>
      </c>
      <c r="K360" s="202" t="s">
        <v>151</v>
      </c>
      <c r="L360" s="62"/>
      <c r="M360" s="207" t="s">
        <v>20</v>
      </c>
      <c r="N360" s="208" t="s">
        <v>41</v>
      </c>
      <c r="O360" s="43"/>
      <c r="P360" s="209">
        <f>O360*H360</f>
        <v>0</v>
      </c>
      <c r="Q360" s="209">
        <v>0.00013</v>
      </c>
      <c r="R360" s="209">
        <f>Q360*H360</f>
        <v>0.00043198999999999993</v>
      </c>
      <c r="S360" s="209">
        <v>0</v>
      </c>
      <c r="T360" s="210">
        <f>S360*H360</f>
        <v>0</v>
      </c>
      <c r="AR360" s="25" t="s">
        <v>232</v>
      </c>
      <c r="AT360" s="25" t="s">
        <v>147</v>
      </c>
      <c r="AU360" s="25" t="s">
        <v>79</v>
      </c>
      <c r="AY360" s="25" t="s">
        <v>144</v>
      </c>
      <c r="BE360" s="211">
        <f>IF(N360="základní",J360,0)</f>
        <v>0</v>
      </c>
      <c r="BF360" s="211">
        <f>IF(N360="snížená",J360,0)</f>
        <v>0</v>
      </c>
      <c r="BG360" s="211">
        <f>IF(N360="zákl. přenesená",J360,0)</f>
        <v>0</v>
      </c>
      <c r="BH360" s="211">
        <f>IF(N360="sníž. přenesená",J360,0)</f>
        <v>0</v>
      </c>
      <c r="BI360" s="211">
        <f>IF(N360="nulová",J360,0)</f>
        <v>0</v>
      </c>
      <c r="BJ360" s="25" t="s">
        <v>77</v>
      </c>
      <c r="BK360" s="211">
        <f>ROUND(I360*H360,2)</f>
        <v>0</v>
      </c>
      <c r="BL360" s="25" t="s">
        <v>232</v>
      </c>
      <c r="BM360" s="25" t="s">
        <v>513</v>
      </c>
    </row>
    <row r="361" spans="2:51" s="14" customFormat="1" ht="13.5">
      <c r="B361" s="235"/>
      <c r="C361" s="236"/>
      <c r="D361" s="214" t="s">
        <v>154</v>
      </c>
      <c r="E361" s="237" t="s">
        <v>20</v>
      </c>
      <c r="F361" s="238" t="s">
        <v>502</v>
      </c>
      <c r="G361" s="236"/>
      <c r="H361" s="237" t="s">
        <v>20</v>
      </c>
      <c r="I361" s="239"/>
      <c r="J361" s="236"/>
      <c r="K361" s="236"/>
      <c r="L361" s="240"/>
      <c r="M361" s="241"/>
      <c r="N361" s="242"/>
      <c r="O361" s="242"/>
      <c r="P361" s="242"/>
      <c r="Q361" s="242"/>
      <c r="R361" s="242"/>
      <c r="S361" s="242"/>
      <c r="T361" s="243"/>
      <c r="AT361" s="244" t="s">
        <v>154</v>
      </c>
      <c r="AU361" s="244" t="s">
        <v>79</v>
      </c>
      <c r="AV361" s="14" t="s">
        <v>77</v>
      </c>
      <c r="AW361" s="14" t="s">
        <v>34</v>
      </c>
      <c r="AX361" s="14" t="s">
        <v>70</v>
      </c>
      <c r="AY361" s="244" t="s">
        <v>144</v>
      </c>
    </row>
    <row r="362" spans="2:51" s="12" customFormat="1" ht="13.5">
      <c r="B362" s="212"/>
      <c r="C362" s="213"/>
      <c r="D362" s="214" t="s">
        <v>154</v>
      </c>
      <c r="E362" s="215" t="s">
        <v>20</v>
      </c>
      <c r="F362" s="216" t="s">
        <v>503</v>
      </c>
      <c r="G362" s="213"/>
      <c r="H362" s="217">
        <v>1.17</v>
      </c>
      <c r="I362" s="218"/>
      <c r="J362" s="213"/>
      <c r="K362" s="213"/>
      <c r="L362" s="219"/>
      <c r="M362" s="220"/>
      <c r="N362" s="221"/>
      <c r="O362" s="221"/>
      <c r="P362" s="221"/>
      <c r="Q362" s="221"/>
      <c r="R362" s="221"/>
      <c r="S362" s="221"/>
      <c r="T362" s="222"/>
      <c r="AT362" s="223" t="s">
        <v>154</v>
      </c>
      <c r="AU362" s="223" t="s">
        <v>79</v>
      </c>
      <c r="AV362" s="12" t="s">
        <v>79</v>
      </c>
      <c r="AW362" s="12" t="s">
        <v>34</v>
      </c>
      <c r="AX362" s="12" t="s">
        <v>70</v>
      </c>
      <c r="AY362" s="223" t="s">
        <v>144</v>
      </c>
    </row>
    <row r="363" spans="2:51" s="12" customFormat="1" ht="13.5">
      <c r="B363" s="212"/>
      <c r="C363" s="213"/>
      <c r="D363" s="214" t="s">
        <v>154</v>
      </c>
      <c r="E363" s="215" t="s">
        <v>20</v>
      </c>
      <c r="F363" s="216" t="s">
        <v>504</v>
      </c>
      <c r="G363" s="213"/>
      <c r="H363" s="217">
        <v>1.185</v>
      </c>
      <c r="I363" s="218"/>
      <c r="J363" s="213"/>
      <c r="K363" s="213"/>
      <c r="L363" s="219"/>
      <c r="M363" s="220"/>
      <c r="N363" s="221"/>
      <c r="O363" s="221"/>
      <c r="P363" s="221"/>
      <c r="Q363" s="221"/>
      <c r="R363" s="221"/>
      <c r="S363" s="221"/>
      <c r="T363" s="222"/>
      <c r="AT363" s="223" t="s">
        <v>154</v>
      </c>
      <c r="AU363" s="223" t="s">
        <v>79</v>
      </c>
      <c r="AV363" s="12" t="s">
        <v>79</v>
      </c>
      <c r="AW363" s="12" t="s">
        <v>34</v>
      </c>
      <c r="AX363" s="12" t="s">
        <v>70</v>
      </c>
      <c r="AY363" s="223" t="s">
        <v>144</v>
      </c>
    </row>
    <row r="364" spans="2:51" s="12" customFormat="1" ht="13.5">
      <c r="B364" s="212"/>
      <c r="C364" s="213"/>
      <c r="D364" s="214" t="s">
        <v>154</v>
      </c>
      <c r="E364" s="215" t="s">
        <v>20</v>
      </c>
      <c r="F364" s="216" t="s">
        <v>505</v>
      </c>
      <c r="G364" s="213"/>
      <c r="H364" s="217">
        <v>0.968</v>
      </c>
      <c r="I364" s="218"/>
      <c r="J364" s="213"/>
      <c r="K364" s="213"/>
      <c r="L364" s="219"/>
      <c r="M364" s="220"/>
      <c r="N364" s="221"/>
      <c r="O364" s="221"/>
      <c r="P364" s="221"/>
      <c r="Q364" s="221"/>
      <c r="R364" s="221"/>
      <c r="S364" s="221"/>
      <c r="T364" s="222"/>
      <c r="AT364" s="223" t="s">
        <v>154</v>
      </c>
      <c r="AU364" s="223" t="s">
        <v>79</v>
      </c>
      <c r="AV364" s="12" t="s">
        <v>79</v>
      </c>
      <c r="AW364" s="12" t="s">
        <v>34</v>
      </c>
      <c r="AX364" s="12" t="s">
        <v>70</v>
      </c>
      <c r="AY364" s="223" t="s">
        <v>144</v>
      </c>
    </row>
    <row r="365" spans="2:51" s="13" customFormat="1" ht="13.5">
      <c r="B365" s="224"/>
      <c r="C365" s="225"/>
      <c r="D365" s="214" t="s">
        <v>154</v>
      </c>
      <c r="E365" s="226" t="s">
        <v>20</v>
      </c>
      <c r="F365" s="227" t="s">
        <v>157</v>
      </c>
      <c r="G365" s="225"/>
      <c r="H365" s="228">
        <v>3.323</v>
      </c>
      <c r="I365" s="229"/>
      <c r="J365" s="225"/>
      <c r="K365" s="225"/>
      <c r="L365" s="230"/>
      <c r="M365" s="231"/>
      <c r="N365" s="232"/>
      <c r="O365" s="232"/>
      <c r="P365" s="232"/>
      <c r="Q365" s="232"/>
      <c r="R365" s="232"/>
      <c r="S365" s="232"/>
      <c r="T365" s="233"/>
      <c r="AT365" s="234" t="s">
        <v>154</v>
      </c>
      <c r="AU365" s="234" t="s">
        <v>79</v>
      </c>
      <c r="AV365" s="13" t="s">
        <v>152</v>
      </c>
      <c r="AW365" s="13" t="s">
        <v>34</v>
      </c>
      <c r="AX365" s="13" t="s">
        <v>77</v>
      </c>
      <c r="AY365" s="234" t="s">
        <v>144</v>
      </c>
    </row>
    <row r="366" spans="2:65" s="1" customFormat="1" ht="16.5" customHeight="1">
      <c r="B366" s="42"/>
      <c r="C366" s="200" t="s">
        <v>514</v>
      </c>
      <c r="D366" s="200" t="s">
        <v>147</v>
      </c>
      <c r="E366" s="201" t="s">
        <v>515</v>
      </c>
      <c r="F366" s="202" t="s">
        <v>516</v>
      </c>
      <c r="G366" s="203" t="s">
        <v>150</v>
      </c>
      <c r="H366" s="204">
        <v>3.323</v>
      </c>
      <c r="I366" s="205"/>
      <c r="J366" s="206">
        <f>ROUND(I366*H366,2)</f>
        <v>0</v>
      </c>
      <c r="K366" s="202" t="s">
        <v>151</v>
      </c>
      <c r="L366" s="62"/>
      <c r="M366" s="207" t="s">
        <v>20</v>
      </c>
      <c r="N366" s="208" t="s">
        <v>41</v>
      </c>
      <c r="O366" s="43"/>
      <c r="P366" s="209">
        <f>O366*H366</f>
        <v>0</v>
      </c>
      <c r="Q366" s="209">
        <v>9E-05</v>
      </c>
      <c r="R366" s="209">
        <f>Q366*H366</f>
        <v>0.00029907</v>
      </c>
      <c r="S366" s="209">
        <v>0</v>
      </c>
      <c r="T366" s="210">
        <f>S366*H366</f>
        <v>0</v>
      </c>
      <c r="AR366" s="25" t="s">
        <v>232</v>
      </c>
      <c r="AT366" s="25" t="s">
        <v>147</v>
      </c>
      <c r="AU366" s="25" t="s">
        <v>79</v>
      </c>
      <c r="AY366" s="25" t="s">
        <v>144</v>
      </c>
      <c r="BE366" s="211">
        <f>IF(N366="základní",J366,0)</f>
        <v>0</v>
      </c>
      <c r="BF366" s="211">
        <f>IF(N366="snížená",J366,0)</f>
        <v>0</v>
      </c>
      <c r="BG366" s="211">
        <f>IF(N366="zákl. přenesená",J366,0)</f>
        <v>0</v>
      </c>
      <c r="BH366" s="211">
        <f>IF(N366="sníž. přenesená",J366,0)</f>
        <v>0</v>
      </c>
      <c r="BI366" s="211">
        <f>IF(N366="nulová",J366,0)</f>
        <v>0</v>
      </c>
      <c r="BJ366" s="25" t="s">
        <v>77</v>
      </c>
      <c r="BK366" s="211">
        <f>ROUND(I366*H366,2)</f>
        <v>0</v>
      </c>
      <c r="BL366" s="25" t="s">
        <v>232</v>
      </c>
      <c r="BM366" s="25" t="s">
        <v>517</v>
      </c>
    </row>
    <row r="367" spans="2:51" s="14" customFormat="1" ht="13.5">
      <c r="B367" s="235"/>
      <c r="C367" s="236"/>
      <c r="D367" s="214" t="s">
        <v>154</v>
      </c>
      <c r="E367" s="237" t="s">
        <v>20</v>
      </c>
      <c r="F367" s="238" t="s">
        <v>502</v>
      </c>
      <c r="G367" s="236"/>
      <c r="H367" s="237" t="s">
        <v>20</v>
      </c>
      <c r="I367" s="239"/>
      <c r="J367" s="236"/>
      <c r="K367" s="236"/>
      <c r="L367" s="240"/>
      <c r="M367" s="241"/>
      <c r="N367" s="242"/>
      <c r="O367" s="242"/>
      <c r="P367" s="242"/>
      <c r="Q367" s="242"/>
      <c r="R367" s="242"/>
      <c r="S367" s="242"/>
      <c r="T367" s="243"/>
      <c r="AT367" s="244" t="s">
        <v>154</v>
      </c>
      <c r="AU367" s="244" t="s">
        <v>79</v>
      </c>
      <c r="AV367" s="14" t="s">
        <v>77</v>
      </c>
      <c r="AW367" s="14" t="s">
        <v>34</v>
      </c>
      <c r="AX367" s="14" t="s">
        <v>70</v>
      </c>
      <c r="AY367" s="244" t="s">
        <v>144</v>
      </c>
    </row>
    <row r="368" spans="2:51" s="12" customFormat="1" ht="13.5">
      <c r="B368" s="212"/>
      <c r="C368" s="213"/>
      <c r="D368" s="214" t="s">
        <v>154</v>
      </c>
      <c r="E368" s="215" t="s">
        <v>20</v>
      </c>
      <c r="F368" s="216" t="s">
        <v>503</v>
      </c>
      <c r="G368" s="213"/>
      <c r="H368" s="217">
        <v>1.17</v>
      </c>
      <c r="I368" s="218"/>
      <c r="J368" s="213"/>
      <c r="K368" s="213"/>
      <c r="L368" s="219"/>
      <c r="M368" s="220"/>
      <c r="N368" s="221"/>
      <c r="O368" s="221"/>
      <c r="P368" s="221"/>
      <c r="Q368" s="221"/>
      <c r="R368" s="221"/>
      <c r="S368" s="221"/>
      <c r="T368" s="222"/>
      <c r="AT368" s="223" t="s">
        <v>154</v>
      </c>
      <c r="AU368" s="223" t="s">
        <v>79</v>
      </c>
      <c r="AV368" s="12" t="s">
        <v>79</v>
      </c>
      <c r="AW368" s="12" t="s">
        <v>34</v>
      </c>
      <c r="AX368" s="12" t="s">
        <v>70</v>
      </c>
      <c r="AY368" s="223" t="s">
        <v>144</v>
      </c>
    </row>
    <row r="369" spans="2:51" s="12" customFormat="1" ht="13.5">
      <c r="B369" s="212"/>
      <c r="C369" s="213"/>
      <c r="D369" s="214" t="s">
        <v>154</v>
      </c>
      <c r="E369" s="215" t="s">
        <v>20</v>
      </c>
      <c r="F369" s="216" t="s">
        <v>504</v>
      </c>
      <c r="G369" s="213"/>
      <c r="H369" s="217">
        <v>1.185</v>
      </c>
      <c r="I369" s="218"/>
      <c r="J369" s="213"/>
      <c r="K369" s="213"/>
      <c r="L369" s="219"/>
      <c r="M369" s="220"/>
      <c r="N369" s="221"/>
      <c r="O369" s="221"/>
      <c r="P369" s="221"/>
      <c r="Q369" s="221"/>
      <c r="R369" s="221"/>
      <c r="S369" s="221"/>
      <c r="T369" s="222"/>
      <c r="AT369" s="223" t="s">
        <v>154</v>
      </c>
      <c r="AU369" s="223" t="s">
        <v>79</v>
      </c>
      <c r="AV369" s="12" t="s">
        <v>79</v>
      </c>
      <c r="AW369" s="12" t="s">
        <v>34</v>
      </c>
      <c r="AX369" s="12" t="s">
        <v>70</v>
      </c>
      <c r="AY369" s="223" t="s">
        <v>144</v>
      </c>
    </row>
    <row r="370" spans="2:51" s="12" customFormat="1" ht="13.5">
      <c r="B370" s="212"/>
      <c r="C370" s="213"/>
      <c r="D370" s="214" t="s">
        <v>154</v>
      </c>
      <c r="E370" s="215" t="s">
        <v>20</v>
      </c>
      <c r="F370" s="216" t="s">
        <v>505</v>
      </c>
      <c r="G370" s="213"/>
      <c r="H370" s="217">
        <v>0.968</v>
      </c>
      <c r="I370" s="218"/>
      <c r="J370" s="213"/>
      <c r="K370" s="213"/>
      <c r="L370" s="219"/>
      <c r="M370" s="220"/>
      <c r="N370" s="221"/>
      <c r="O370" s="221"/>
      <c r="P370" s="221"/>
      <c r="Q370" s="221"/>
      <c r="R370" s="221"/>
      <c r="S370" s="221"/>
      <c r="T370" s="222"/>
      <c r="AT370" s="223" t="s">
        <v>154</v>
      </c>
      <c r="AU370" s="223" t="s">
        <v>79</v>
      </c>
      <c r="AV370" s="12" t="s">
        <v>79</v>
      </c>
      <c r="AW370" s="12" t="s">
        <v>34</v>
      </c>
      <c r="AX370" s="12" t="s">
        <v>70</v>
      </c>
      <c r="AY370" s="223" t="s">
        <v>144</v>
      </c>
    </row>
    <row r="371" spans="2:51" s="13" customFormat="1" ht="13.5">
      <c r="B371" s="224"/>
      <c r="C371" s="225"/>
      <c r="D371" s="214" t="s">
        <v>154</v>
      </c>
      <c r="E371" s="226" t="s">
        <v>20</v>
      </c>
      <c r="F371" s="227" t="s">
        <v>157</v>
      </c>
      <c r="G371" s="225"/>
      <c r="H371" s="228">
        <v>3.323</v>
      </c>
      <c r="I371" s="229"/>
      <c r="J371" s="225"/>
      <c r="K371" s="225"/>
      <c r="L371" s="230"/>
      <c r="M371" s="231"/>
      <c r="N371" s="232"/>
      <c r="O371" s="232"/>
      <c r="P371" s="232"/>
      <c r="Q371" s="232"/>
      <c r="R371" s="232"/>
      <c r="S371" s="232"/>
      <c r="T371" s="233"/>
      <c r="AT371" s="234" t="s">
        <v>154</v>
      </c>
      <c r="AU371" s="234" t="s">
        <v>79</v>
      </c>
      <c r="AV371" s="13" t="s">
        <v>152</v>
      </c>
      <c r="AW371" s="13" t="s">
        <v>34</v>
      </c>
      <c r="AX371" s="13" t="s">
        <v>77</v>
      </c>
      <c r="AY371" s="234" t="s">
        <v>144</v>
      </c>
    </row>
    <row r="372" spans="2:65" s="1" customFormat="1" ht="16.5" customHeight="1">
      <c r="B372" s="42"/>
      <c r="C372" s="200" t="s">
        <v>518</v>
      </c>
      <c r="D372" s="200" t="s">
        <v>147</v>
      </c>
      <c r="E372" s="201" t="s">
        <v>519</v>
      </c>
      <c r="F372" s="202" t="s">
        <v>520</v>
      </c>
      <c r="G372" s="203" t="s">
        <v>150</v>
      </c>
      <c r="H372" s="204">
        <v>8.806</v>
      </c>
      <c r="I372" s="205"/>
      <c r="J372" s="206">
        <f>ROUND(I372*H372,2)</f>
        <v>0</v>
      </c>
      <c r="K372" s="202" t="s">
        <v>151</v>
      </c>
      <c r="L372" s="62"/>
      <c r="M372" s="207" t="s">
        <v>20</v>
      </c>
      <c r="N372" s="208" t="s">
        <v>41</v>
      </c>
      <c r="O372" s="43"/>
      <c r="P372" s="209">
        <f>O372*H372</f>
        <v>0</v>
      </c>
      <c r="Q372" s="209">
        <v>0</v>
      </c>
      <c r="R372" s="209">
        <f>Q372*H372</f>
        <v>0</v>
      </c>
      <c r="S372" s="209">
        <v>0</v>
      </c>
      <c r="T372" s="210">
        <f>S372*H372</f>
        <v>0</v>
      </c>
      <c r="AR372" s="25" t="s">
        <v>232</v>
      </c>
      <c r="AT372" s="25" t="s">
        <v>147</v>
      </c>
      <c r="AU372" s="25" t="s">
        <v>79</v>
      </c>
      <c r="AY372" s="25" t="s">
        <v>144</v>
      </c>
      <c r="BE372" s="211">
        <f>IF(N372="základní",J372,0)</f>
        <v>0</v>
      </c>
      <c r="BF372" s="211">
        <f>IF(N372="snížená",J372,0)</f>
        <v>0</v>
      </c>
      <c r="BG372" s="211">
        <f>IF(N372="zákl. přenesená",J372,0)</f>
        <v>0</v>
      </c>
      <c r="BH372" s="211">
        <f>IF(N372="sníž. přenesená",J372,0)</f>
        <v>0</v>
      </c>
      <c r="BI372" s="211">
        <f>IF(N372="nulová",J372,0)</f>
        <v>0</v>
      </c>
      <c r="BJ372" s="25" t="s">
        <v>77</v>
      </c>
      <c r="BK372" s="211">
        <f>ROUND(I372*H372,2)</f>
        <v>0</v>
      </c>
      <c r="BL372" s="25" t="s">
        <v>232</v>
      </c>
      <c r="BM372" s="25" t="s">
        <v>521</v>
      </c>
    </row>
    <row r="373" spans="2:51" s="12" customFormat="1" ht="27">
      <c r="B373" s="212"/>
      <c r="C373" s="213"/>
      <c r="D373" s="214" t="s">
        <v>154</v>
      </c>
      <c r="E373" s="215" t="s">
        <v>20</v>
      </c>
      <c r="F373" s="216" t="s">
        <v>522</v>
      </c>
      <c r="G373" s="213"/>
      <c r="H373" s="217">
        <v>8.806</v>
      </c>
      <c r="I373" s="218"/>
      <c r="J373" s="213"/>
      <c r="K373" s="213"/>
      <c r="L373" s="219"/>
      <c r="M373" s="220"/>
      <c r="N373" s="221"/>
      <c r="O373" s="221"/>
      <c r="P373" s="221"/>
      <c r="Q373" s="221"/>
      <c r="R373" s="221"/>
      <c r="S373" s="221"/>
      <c r="T373" s="222"/>
      <c r="AT373" s="223" t="s">
        <v>154</v>
      </c>
      <c r="AU373" s="223" t="s">
        <v>79</v>
      </c>
      <c r="AV373" s="12" t="s">
        <v>79</v>
      </c>
      <c r="AW373" s="12" t="s">
        <v>34</v>
      </c>
      <c r="AX373" s="12" t="s">
        <v>70</v>
      </c>
      <c r="AY373" s="223" t="s">
        <v>144</v>
      </c>
    </row>
    <row r="374" spans="2:51" s="13" customFormat="1" ht="13.5">
      <c r="B374" s="224"/>
      <c r="C374" s="225"/>
      <c r="D374" s="214" t="s">
        <v>154</v>
      </c>
      <c r="E374" s="226" t="s">
        <v>20</v>
      </c>
      <c r="F374" s="227" t="s">
        <v>157</v>
      </c>
      <c r="G374" s="225"/>
      <c r="H374" s="228">
        <v>8.806</v>
      </c>
      <c r="I374" s="229"/>
      <c r="J374" s="225"/>
      <c r="K374" s="225"/>
      <c r="L374" s="230"/>
      <c r="M374" s="231"/>
      <c r="N374" s="232"/>
      <c r="O374" s="232"/>
      <c r="P374" s="232"/>
      <c r="Q374" s="232"/>
      <c r="R374" s="232"/>
      <c r="S374" s="232"/>
      <c r="T374" s="233"/>
      <c r="AT374" s="234" t="s">
        <v>154</v>
      </c>
      <c r="AU374" s="234" t="s">
        <v>79</v>
      </c>
      <c r="AV374" s="13" t="s">
        <v>152</v>
      </c>
      <c r="AW374" s="13" t="s">
        <v>34</v>
      </c>
      <c r="AX374" s="13" t="s">
        <v>77</v>
      </c>
      <c r="AY374" s="234" t="s">
        <v>144</v>
      </c>
    </row>
    <row r="375" spans="2:65" s="1" customFormat="1" ht="16.5" customHeight="1">
      <c r="B375" s="42"/>
      <c r="C375" s="200" t="s">
        <v>523</v>
      </c>
      <c r="D375" s="200" t="s">
        <v>147</v>
      </c>
      <c r="E375" s="201" t="s">
        <v>524</v>
      </c>
      <c r="F375" s="202" t="s">
        <v>525</v>
      </c>
      <c r="G375" s="203" t="s">
        <v>150</v>
      </c>
      <c r="H375" s="204">
        <v>8.806</v>
      </c>
      <c r="I375" s="205"/>
      <c r="J375" s="206">
        <f>ROUND(I375*H375,2)</f>
        <v>0</v>
      </c>
      <c r="K375" s="202" t="s">
        <v>151</v>
      </c>
      <c r="L375" s="62"/>
      <c r="M375" s="207" t="s">
        <v>20</v>
      </c>
      <c r="N375" s="208" t="s">
        <v>41</v>
      </c>
      <c r="O375" s="43"/>
      <c r="P375" s="209">
        <f>O375*H375</f>
        <v>0</v>
      </c>
      <c r="Q375" s="209">
        <v>0.00018</v>
      </c>
      <c r="R375" s="209">
        <f>Q375*H375</f>
        <v>0.00158508</v>
      </c>
      <c r="S375" s="209">
        <v>0</v>
      </c>
      <c r="T375" s="210">
        <f>S375*H375</f>
        <v>0</v>
      </c>
      <c r="AR375" s="25" t="s">
        <v>232</v>
      </c>
      <c r="AT375" s="25" t="s">
        <v>147</v>
      </c>
      <c r="AU375" s="25" t="s">
        <v>79</v>
      </c>
      <c r="AY375" s="25" t="s">
        <v>144</v>
      </c>
      <c r="BE375" s="211">
        <f>IF(N375="základní",J375,0)</f>
        <v>0</v>
      </c>
      <c r="BF375" s="211">
        <f>IF(N375="snížená",J375,0)</f>
        <v>0</v>
      </c>
      <c r="BG375" s="211">
        <f>IF(N375="zákl. přenesená",J375,0)</f>
        <v>0</v>
      </c>
      <c r="BH375" s="211">
        <f>IF(N375="sníž. přenesená",J375,0)</f>
        <v>0</v>
      </c>
      <c r="BI375" s="211">
        <f>IF(N375="nulová",J375,0)</f>
        <v>0</v>
      </c>
      <c r="BJ375" s="25" t="s">
        <v>77</v>
      </c>
      <c r="BK375" s="211">
        <f>ROUND(I375*H375,2)</f>
        <v>0</v>
      </c>
      <c r="BL375" s="25" t="s">
        <v>232</v>
      </c>
      <c r="BM375" s="25" t="s">
        <v>526</v>
      </c>
    </row>
    <row r="376" spans="2:51" s="12" customFormat="1" ht="27">
      <c r="B376" s="212"/>
      <c r="C376" s="213"/>
      <c r="D376" s="214" t="s">
        <v>154</v>
      </c>
      <c r="E376" s="215" t="s">
        <v>20</v>
      </c>
      <c r="F376" s="216" t="s">
        <v>522</v>
      </c>
      <c r="G376" s="213"/>
      <c r="H376" s="217">
        <v>8.806</v>
      </c>
      <c r="I376" s="218"/>
      <c r="J376" s="213"/>
      <c r="K376" s="213"/>
      <c r="L376" s="219"/>
      <c r="M376" s="220"/>
      <c r="N376" s="221"/>
      <c r="O376" s="221"/>
      <c r="P376" s="221"/>
      <c r="Q376" s="221"/>
      <c r="R376" s="221"/>
      <c r="S376" s="221"/>
      <c r="T376" s="222"/>
      <c r="AT376" s="223" t="s">
        <v>154</v>
      </c>
      <c r="AU376" s="223" t="s">
        <v>79</v>
      </c>
      <c r="AV376" s="12" t="s">
        <v>79</v>
      </c>
      <c r="AW376" s="12" t="s">
        <v>34</v>
      </c>
      <c r="AX376" s="12" t="s">
        <v>70</v>
      </c>
      <c r="AY376" s="223" t="s">
        <v>144</v>
      </c>
    </row>
    <row r="377" spans="2:51" s="13" customFormat="1" ht="13.5">
      <c r="B377" s="224"/>
      <c r="C377" s="225"/>
      <c r="D377" s="214" t="s">
        <v>154</v>
      </c>
      <c r="E377" s="226" t="s">
        <v>20</v>
      </c>
      <c r="F377" s="227" t="s">
        <v>157</v>
      </c>
      <c r="G377" s="225"/>
      <c r="H377" s="228">
        <v>8.806</v>
      </c>
      <c r="I377" s="229"/>
      <c r="J377" s="225"/>
      <c r="K377" s="225"/>
      <c r="L377" s="230"/>
      <c r="M377" s="231"/>
      <c r="N377" s="232"/>
      <c r="O377" s="232"/>
      <c r="P377" s="232"/>
      <c r="Q377" s="232"/>
      <c r="R377" s="232"/>
      <c r="S377" s="232"/>
      <c r="T377" s="233"/>
      <c r="AT377" s="234" t="s">
        <v>154</v>
      </c>
      <c r="AU377" s="234" t="s">
        <v>79</v>
      </c>
      <c r="AV377" s="13" t="s">
        <v>152</v>
      </c>
      <c r="AW377" s="13" t="s">
        <v>34</v>
      </c>
      <c r="AX377" s="13" t="s">
        <v>77</v>
      </c>
      <c r="AY377" s="234" t="s">
        <v>144</v>
      </c>
    </row>
    <row r="378" spans="2:65" s="1" customFormat="1" ht="16.5" customHeight="1">
      <c r="B378" s="42"/>
      <c r="C378" s="200" t="s">
        <v>527</v>
      </c>
      <c r="D378" s="200" t="s">
        <v>147</v>
      </c>
      <c r="E378" s="201" t="s">
        <v>528</v>
      </c>
      <c r="F378" s="202" t="s">
        <v>529</v>
      </c>
      <c r="G378" s="203" t="s">
        <v>150</v>
      </c>
      <c r="H378" s="204">
        <v>8.806</v>
      </c>
      <c r="I378" s="205"/>
      <c r="J378" s="206">
        <f>ROUND(I378*H378,2)</f>
        <v>0</v>
      </c>
      <c r="K378" s="202" t="s">
        <v>151</v>
      </c>
      <c r="L378" s="62"/>
      <c r="M378" s="207" t="s">
        <v>20</v>
      </c>
      <c r="N378" s="208" t="s">
        <v>41</v>
      </c>
      <c r="O378" s="43"/>
      <c r="P378" s="209">
        <f>O378*H378</f>
        <v>0</v>
      </c>
      <c r="Q378" s="209">
        <v>0.00039</v>
      </c>
      <c r="R378" s="209">
        <f>Q378*H378</f>
        <v>0.0034343399999999997</v>
      </c>
      <c r="S378" s="209">
        <v>0</v>
      </c>
      <c r="T378" s="210">
        <f>S378*H378</f>
        <v>0</v>
      </c>
      <c r="AR378" s="25" t="s">
        <v>232</v>
      </c>
      <c r="AT378" s="25" t="s">
        <v>147</v>
      </c>
      <c r="AU378" s="25" t="s">
        <v>79</v>
      </c>
      <c r="AY378" s="25" t="s">
        <v>144</v>
      </c>
      <c r="BE378" s="211">
        <f>IF(N378="základní",J378,0)</f>
        <v>0</v>
      </c>
      <c r="BF378" s="211">
        <f>IF(N378="snížená",J378,0)</f>
        <v>0</v>
      </c>
      <c r="BG378" s="211">
        <f>IF(N378="zákl. přenesená",J378,0)</f>
        <v>0</v>
      </c>
      <c r="BH378" s="211">
        <f>IF(N378="sníž. přenesená",J378,0)</f>
        <v>0</v>
      </c>
      <c r="BI378" s="211">
        <f>IF(N378="nulová",J378,0)</f>
        <v>0</v>
      </c>
      <c r="BJ378" s="25" t="s">
        <v>77</v>
      </c>
      <c r="BK378" s="211">
        <f>ROUND(I378*H378,2)</f>
        <v>0</v>
      </c>
      <c r="BL378" s="25" t="s">
        <v>232</v>
      </c>
      <c r="BM378" s="25" t="s">
        <v>530</v>
      </c>
    </row>
    <row r="379" spans="2:51" s="12" customFormat="1" ht="27">
      <c r="B379" s="212"/>
      <c r="C379" s="213"/>
      <c r="D379" s="214" t="s">
        <v>154</v>
      </c>
      <c r="E379" s="215" t="s">
        <v>20</v>
      </c>
      <c r="F379" s="216" t="s">
        <v>522</v>
      </c>
      <c r="G379" s="213"/>
      <c r="H379" s="217">
        <v>8.806</v>
      </c>
      <c r="I379" s="218"/>
      <c r="J379" s="213"/>
      <c r="K379" s="213"/>
      <c r="L379" s="219"/>
      <c r="M379" s="220"/>
      <c r="N379" s="221"/>
      <c r="O379" s="221"/>
      <c r="P379" s="221"/>
      <c r="Q379" s="221"/>
      <c r="R379" s="221"/>
      <c r="S379" s="221"/>
      <c r="T379" s="222"/>
      <c r="AT379" s="223" t="s">
        <v>154</v>
      </c>
      <c r="AU379" s="223" t="s">
        <v>79</v>
      </c>
      <c r="AV379" s="12" t="s">
        <v>79</v>
      </c>
      <c r="AW379" s="12" t="s">
        <v>34</v>
      </c>
      <c r="AX379" s="12" t="s">
        <v>70</v>
      </c>
      <c r="AY379" s="223" t="s">
        <v>144</v>
      </c>
    </row>
    <row r="380" spans="2:51" s="13" customFormat="1" ht="13.5">
      <c r="B380" s="224"/>
      <c r="C380" s="225"/>
      <c r="D380" s="214" t="s">
        <v>154</v>
      </c>
      <c r="E380" s="226" t="s">
        <v>20</v>
      </c>
      <c r="F380" s="227" t="s">
        <v>157</v>
      </c>
      <c r="G380" s="225"/>
      <c r="H380" s="228">
        <v>8.806</v>
      </c>
      <c r="I380" s="229"/>
      <c r="J380" s="225"/>
      <c r="K380" s="225"/>
      <c r="L380" s="230"/>
      <c r="M380" s="231"/>
      <c r="N380" s="232"/>
      <c r="O380" s="232"/>
      <c r="P380" s="232"/>
      <c r="Q380" s="232"/>
      <c r="R380" s="232"/>
      <c r="S380" s="232"/>
      <c r="T380" s="233"/>
      <c r="AT380" s="234" t="s">
        <v>154</v>
      </c>
      <c r="AU380" s="234" t="s">
        <v>79</v>
      </c>
      <c r="AV380" s="13" t="s">
        <v>152</v>
      </c>
      <c r="AW380" s="13" t="s">
        <v>34</v>
      </c>
      <c r="AX380" s="13" t="s">
        <v>77</v>
      </c>
      <c r="AY380" s="234" t="s">
        <v>144</v>
      </c>
    </row>
    <row r="381" spans="2:65" s="1" customFormat="1" ht="16.5" customHeight="1">
      <c r="B381" s="42"/>
      <c r="C381" s="200" t="s">
        <v>531</v>
      </c>
      <c r="D381" s="200" t="s">
        <v>147</v>
      </c>
      <c r="E381" s="201" t="s">
        <v>532</v>
      </c>
      <c r="F381" s="202" t="s">
        <v>533</v>
      </c>
      <c r="G381" s="203" t="s">
        <v>150</v>
      </c>
      <c r="H381" s="204">
        <v>8.806</v>
      </c>
      <c r="I381" s="205"/>
      <c r="J381" s="206">
        <f>ROUND(I381*H381,2)</f>
        <v>0</v>
      </c>
      <c r="K381" s="202" t="s">
        <v>151</v>
      </c>
      <c r="L381" s="62"/>
      <c r="M381" s="207" t="s">
        <v>20</v>
      </c>
      <c r="N381" s="208" t="s">
        <v>41</v>
      </c>
      <c r="O381" s="43"/>
      <c r="P381" s="209">
        <f>O381*H381</f>
        <v>0</v>
      </c>
      <c r="Q381" s="209">
        <v>0.00029</v>
      </c>
      <c r="R381" s="209">
        <f>Q381*H381</f>
        <v>0.0025537399999999997</v>
      </c>
      <c r="S381" s="209">
        <v>0</v>
      </c>
      <c r="T381" s="210">
        <f>S381*H381</f>
        <v>0</v>
      </c>
      <c r="AR381" s="25" t="s">
        <v>232</v>
      </c>
      <c r="AT381" s="25" t="s">
        <v>147</v>
      </c>
      <c r="AU381" s="25" t="s">
        <v>79</v>
      </c>
      <c r="AY381" s="25" t="s">
        <v>144</v>
      </c>
      <c r="BE381" s="211">
        <f>IF(N381="základní",J381,0)</f>
        <v>0</v>
      </c>
      <c r="BF381" s="211">
        <f>IF(N381="snížená",J381,0)</f>
        <v>0</v>
      </c>
      <c r="BG381" s="211">
        <f>IF(N381="zákl. přenesená",J381,0)</f>
        <v>0</v>
      </c>
      <c r="BH381" s="211">
        <f>IF(N381="sníž. přenesená",J381,0)</f>
        <v>0</v>
      </c>
      <c r="BI381" s="211">
        <f>IF(N381="nulová",J381,0)</f>
        <v>0</v>
      </c>
      <c r="BJ381" s="25" t="s">
        <v>77</v>
      </c>
      <c r="BK381" s="211">
        <f>ROUND(I381*H381,2)</f>
        <v>0</v>
      </c>
      <c r="BL381" s="25" t="s">
        <v>232</v>
      </c>
      <c r="BM381" s="25" t="s">
        <v>534</v>
      </c>
    </row>
    <row r="382" spans="2:51" s="12" customFormat="1" ht="27">
      <c r="B382" s="212"/>
      <c r="C382" s="213"/>
      <c r="D382" s="214" t="s">
        <v>154</v>
      </c>
      <c r="E382" s="215" t="s">
        <v>20</v>
      </c>
      <c r="F382" s="216" t="s">
        <v>522</v>
      </c>
      <c r="G382" s="213"/>
      <c r="H382" s="217">
        <v>8.806</v>
      </c>
      <c r="I382" s="218"/>
      <c r="J382" s="213"/>
      <c r="K382" s="213"/>
      <c r="L382" s="219"/>
      <c r="M382" s="220"/>
      <c r="N382" s="221"/>
      <c r="O382" s="221"/>
      <c r="P382" s="221"/>
      <c r="Q382" s="221"/>
      <c r="R382" s="221"/>
      <c r="S382" s="221"/>
      <c r="T382" s="222"/>
      <c r="AT382" s="223" t="s">
        <v>154</v>
      </c>
      <c r="AU382" s="223" t="s">
        <v>79</v>
      </c>
      <c r="AV382" s="12" t="s">
        <v>79</v>
      </c>
      <c r="AW382" s="12" t="s">
        <v>34</v>
      </c>
      <c r="AX382" s="12" t="s">
        <v>70</v>
      </c>
      <c r="AY382" s="223" t="s">
        <v>144</v>
      </c>
    </row>
    <row r="383" spans="2:51" s="13" customFormat="1" ht="13.5">
      <c r="B383" s="224"/>
      <c r="C383" s="225"/>
      <c r="D383" s="214" t="s">
        <v>154</v>
      </c>
      <c r="E383" s="226" t="s">
        <v>20</v>
      </c>
      <c r="F383" s="227" t="s">
        <v>157</v>
      </c>
      <c r="G383" s="225"/>
      <c r="H383" s="228">
        <v>8.806</v>
      </c>
      <c r="I383" s="229"/>
      <c r="J383" s="225"/>
      <c r="K383" s="225"/>
      <c r="L383" s="230"/>
      <c r="M383" s="231"/>
      <c r="N383" s="232"/>
      <c r="O383" s="232"/>
      <c r="P383" s="232"/>
      <c r="Q383" s="232"/>
      <c r="R383" s="232"/>
      <c r="S383" s="232"/>
      <c r="T383" s="233"/>
      <c r="AT383" s="234" t="s">
        <v>154</v>
      </c>
      <c r="AU383" s="234" t="s">
        <v>79</v>
      </c>
      <c r="AV383" s="13" t="s">
        <v>152</v>
      </c>
      <c r="AW383" s="13" t="s">
        <v>34</v>
      </c>
      <c r="AX383" s="13" t="s">
        <v>77</v>
      </c>
      <c r="AY383" s="234" t="s">
        <v>144</v>
      </c>
    </row>
    <row r="384" spans="2:63" s="11" customFormat="1" ht="29.85" customHeight="1">
      <c r="B384" s="184"/>
      <c r="C384" s="185"/>
      <c r="D384" s="186" t="s">
        <v>69</v>
      </c>
      <c r="E384" s="198" t="s">
        <v>535</v>
      </c>
      <c r="F384" s="198" t="s">
        <v>536</v>
      </c>
      <c r="G384" s="185"/>
      <c r="H384" s="185"/>
      <c r="I384" s="188"/>
      <c r="J384" s="199">
        <f>BK384</f>
        <v>0</v>
      </c>
      <c r="K384" s="185"/>
      <c r="L384" s="190"/>
      <c r="M384" s="191"/>
      <c r="N384" s="192"/>
      <c r="O384" s="192"/>
      <c r="P384" s="193">
        <f>SUM(P385:P400)</f>
        <v>0</v>
      </c>
      <c r="Q384" s="192"/>
      <c r="R384" s="193">
        <f>SUM(R385:R400)</f>
        <v>0.24279863000000002</v>
      </c>
      <c r="S384" s="192"/>
      <c r="T384" s="194">
        <f>SUM(T385:T400)</f>
        <v>0.05312253</v>
      </c>
      <c r="AR384" s="195" t="s">
        <v>79</v>
      </c>
      <c r="AT384" s="196" t="s">
        <v>69</v>
      </c>
      <c r="AU384" s="196" t="s">
        <v>77</v>
      </c>
      <c r="AY384" s="195" t="s">
        <v>144</v>
      </c>
      <c r="BK384" s="197">
        <f>SUM(BK385:BK400)</f>
        <v>0</v>
      </c>
    </row>
    <row r="385" spans="2:65" s="1" customFormat="1" ht="16.5" customHeight="1">
      <c r="B385" s="42"/>
      <c r="C385" s="200" t="s">
        <v>537</v>
      </c>
      <c r="D385" s="200" t="s">
        <v>147</v>
      </c>
      <c r="E385" s="201" t="s">
        <v>538</v>
      </c>
      <c r="F385" s="202" t="s">
        <v>539</v>
      </c>
      <c r="G385" s="203" t="s">
        <v>150</v>
      </c>
      <c r="H385" s="204">
        <v>145.787</v>
      </c>
      <c r="I385" s="205"/>
      <c r="J385" s="206">
        <f>ROUND(I385*H385,2)</f>
        <v>0</v>
      </c>
      <c r="K385" s="202" t="s">
        <v>151</v>
      </c>
      <c r="L385" s="62"/>
      <c r="M385" s="207" t="s">
        <v>20</v>
      </c>
      <c r="N385" s="208" t="s">
        <v>41</v>
      </c>
      <c r="O385" s="43"/>
      <c r="P385" s="209">
        <f>O385*H385</f>
        <v>0</v>
      </c>
      <c r="Q385" s="209">
        <v>0</v>
      </c>
      <c r="R385" s="209">
        <f>Q385*H385</f>
        <v>0</v>
      </c>
      <c r="S385" s="209">
        <v>0</v>
      </c>
      <c r="T385" s="210">
        <f>S385*H385</f>
        <v>0</v>
      </c>
      <c r="AR385" s="25" t="s">
        <v>232</v>
      </c>
      <c r="AT385" s="25" t="s">
        <v>147</v>
      </c>
      <c r="AU385" s="25" t="s">
        <v>79</v>
      </c>
      <c r="AY385" s="25" t="s">
        <v>144</v>
      </c>
      <c r="BE385" s="211">
        <f>IF(N385="základní",J385,0)</f>
        <v>0</v>
      </c>
      <c r="BF385" s="211">
        <f>IF(N385="snížená",J385,0)</f>
        <v>0</v>
      </c>
      <c r="BG385" s="211">
        <f>IF(N385="zákl. přenesená",J385,0)</f>
        <v>0</v>
      </c>
      <c r="BH385" s="211">
        <f>IF(N385="sníž. přenesená",J385,0)</f>
        <v>0</v>
      </c>
      <c r="BI385" s="211">
        <f>IF(N385="nulová",J385,0)</f>
        <v>0</v>
      </c>
      <c r="BJ385" s="25" t="s">
        <v>77</v>
      </c>
      <c r="BK385" s="211">
        <f>ROUND(I385*H385,2)</f>
        <v>0</v>
      </c>
      <c r="BL385" s="25" t="s">
        <v>232</v>
      </c>
      <c r="BM385" s="25" t="s">
        <v>540</v>
      </c>
    </row>
    <row r="386" spans="2:51" s="12" customFormat="1" ht="27">
      <c r="B386" s="212"/>
      <c r="C386" s="213"/>
      <c r="D386" s="214" t="s">
        <v>154</v>
      </c>
      <c r="E386" s="215" t="s">
        <v>20</v>
      </c>
      <c r="F386" s="216" t="s">
        <v>155</v>
      </c>
      <c r="G386" s="213"/>
      <c r="H386" s="217">
        <v>67.752</v>
      </c>
      <c r="I386" s="218"/>
      <c r="J386" s="213"/>
      <c r="K386" s="213"/>
      <c r="L386" s="219"/>
      <c r="M386" s="220"/>
      <c r="N386" s="221"/>
      <c r="O386" s="221"/>
      <c r="P386" s="221"/>
      <c r="Q386" s="221"/>
      <c r="R386" s="221"/>
      <c r="S386" s="221"/>
      <c r="T386" s="222"/>
      <c r="AT386" s="223" t="s">
        <v>154</v>
      </c>
      <c r="AU386" s="223" t="s">
        <v>79</v>
      </c>
      <c r="AV386" s="12" t="s">
        <v>79</v>
      </c>
      <c r="AW386" s="12" t="s">
        <v>34</v>
      </c>
      <c r="AX386" s="12" t="s">
        <v>70</v>
      </c>
      <c r="AY386" s="223" t="s">
        <v>144</v>
      </c>
    </row>
    <row r="387" spans="2:51" s="12" customFormat="1" ht="27">
      <c r="B387" s="212"/>
      <c r="C387" s="213"/>
      <c r="D387" s="214" t="s">
        <v>154</v>
      </c>
      <c r="E387" s="215" t="s">
        <v>20</v>
      </c>
      <c r="F387" s="216" t="s">
        <v>541</v>
      </c>
      <c r="G387" s="213"/>
      <c r="H387" s="217">
        <v>78.035</v>
      </c>
      <c r="I387" s="218"/>
      <c r="J387" s="213"/>
      <c r="K387" s="213"/>
      <c r="L387" s="219"/>
      <c r="M387" s="220"/>
      <c r="N387" s="221"/>
      <c r="O387" s="221"/>
      <c r="P387" s="221"/>
      <c r="Q387" s="221"/>
      <c r="R387" s="221"/>
      <c r="S387" s="221"/>
      <c r="T387" s="222"/>
      <c r="AT387" s="223" t="s">
        <v>154</v>
      </c>
      <c r="AU387" s="223" t="s">
        <v>79</v>
      </c>
      <c r="AV387" s="12" t="s">
        <v>79</v>
      </c>
      <c r="AW387" s="12" t="s">
        <v>34</v>
      </c>
      <c r="AX387" s="12" t="s">
        <v>70</v>
      </c>
      <c r="AY387" s="223" t="s">
        <v>144</v>
      </c>
    </row>
    <row r="388" spans="2:51" s="13" customFormat="1" ht="13.5">
      <c r="B388" s="224"/>
      <c r="C388" s="225"/>
      <c r="D388" s="214" t="s">
        <v>154</v>
      </c>
      <c r="E388" s="226" t="s">
        <v>20</v>
      </c>
      <c r="F388" s="227" t="s">
        <v>157</v>
      </c>
      <c r="G388" s="225"/>
      <c r="H388" s="228">
        <v>145.787</v>
      </c>
      <c r="I388" s="229"/>
      <c r="J388" s="225"/>
      <c r="K388" s="225"/>
      <c r="L388" s="230"/>
      <c r="M388" s="231"/>
      <c r="N388" s="232"/>
      <c r="O388" s="232"/>
      <c r="P388" s="232"/>
      <c r="Q388" s="232"/>
      <c r="R388" s="232"/>
      <c r="S388" s="232"/>
      <c r="T388" s="233"/>
      <c r="AT388" s="234" t="s">
        <v>154</v>
      </c>
      <c r="AU388" s="234" t="s">
        <v>79</v>
      </c>
      <c r="AV388" s="13" t="s">
        <v>152</v>
      </c>
      <c r="AW388" s="13" t="s">
        <v>34</v>
      </c>
      <c r="AX388" s="13" t="s">
        <v>77</v>
      </c>
      <c r="AY388" s="234" t="s">
        <v>144</v>
      </c>
    </row>
    <row r="389" spans="2:65" s="1" customFormat="1" ht="16.5" customHeight="1">
      <c r="B389" s="42"/>
      <c r="C389" s="200" t="s">
        <v>542</v>
      </c>
      <c r="D389" s="200" t="s">
        <v>147</v>
      </c>
      <c r="E389" s="201" t="s">
        <v>543</v>
      </c>
      <c r="F389" s="202" t="s">
        <v>544</v>
      </c>
      <c r="G389" s="203" t="s">
        <v>150</v>
      </c>
      <c r="H389" s="204">
        <v>171.363</v>
      </c>
      <c r="I389" s="205"/>
      <c r="J389" s="206">
        <f>ROUND(I389*H389,2)</f>
        <v>0</v>
      </c>
      <c r="K389" s="202" t="s">
        <v>151</v>
      </c>
      <c r="L389" s="62"/>
      <c r="M389" s="207" t="s">
        <v>20</v>
      </c>
      <c r="N389" s="208" t="s">
        <v>41</v>
      </c>
      <c r="O389" s="43"/>
      <c r="P389" s="209">
        <f>O389*H389</f>
        <v>0</v>
      </c>
      <c r="Q389" s="209">
        <v>0.001</v>
      </c>
      <c r="R389" s="209">
        <f>Q389*H389</f>
        <v>0.17136300000000002</v>
      </c>
      <c r="S389" s="209">
        <v>0.00031</v>
      </c>
      <c r="T389" s="210">
        <f>S389*H389</f>
        <v>0.05312253</v>
      </c>
      <c r="AR389" s="25" t="s">
        <v>232</v>
      </c>
      <c r="AT389" s="25" t="s">
        <v>147</v>
      </c>
      <c r="AU389" s="25" t="s">
        <v>79</v>
      </c>
      <c r="AY389" s="25" t="s">
        <v>144</v>
      </c>
      <c r="BE389" s="211">
        <f>IF(N389="základní",J389,0)</f>
        <v>0</v>
      </c>
      <c r="BF389" s="211">
        <f>IF(N389="snížená",J389,0)</f>
        <v>0</v>
      </c>
      <c r="BG389" s="211">
        <f>IF(N389="zákl. přenesená",J389,0)</f>
        <v>0</v>
      </c>
      <c r="BH389" s="211">
        <f>IF(N389="sníž. přenesená",J389,0)</f>
        <v>0</v>
      </c>
      <c r="BI389" s="211">
        <f>IF(N389="nulová",J389,0)</f>
        <v>0</v>
      </c>
      <c r="BJ389" s="25" t="s">
        <v>77</v>
      </c>
      <c r="BK389" s="211">
        <f>ROUND(I389*H389,2)</f>
        <v>0</v>
      </c>
      <c r="BL389" s="25" t="s">
        <v>232</v>
      </c>
      <c r="BM389" s="25" t="s">
        <v>545</v>
      </c>
    </row>
    <row r="390" spans="2:51" s="12" customFormat="1" ht="27">
      <c r="B390" s="212"/>
      <c r="C390" s="213"/>
      <c r="D390" s="214" t="s">
        <v>154</v>
      </c>
      <c r="E390" s="215" t="s">
        <v>20</v>
      </c>
      <c r="F390" s="216" t="s">
        <v>546</v>
      </c>
      <c r="G390" s="213"/>
      <c r="H390" s="217">
        <v>78.88</v>
      </c>
      <c r="I390" s="218"/>
      <c r="J390" s="213"/>
      <c r="K390" s="213"/>
      <c r="L390" s="219"/>
      <c r="M390" s="220"/>
      <c r="N390" s="221"/>
      <c r="O390" s="221"/>
      <c r="P390" s="221"/>
      <c r="Q390" s="221"/>
      <c r="R390" s="221"/>
      <c r="S390" s="221"/>
      <c r="T390" s="222"/>
      <c r="AT390" s="223" t="s">
        <v>154</v>
      </c>
      <c r="AU390" s="223" t="s">
        <v>79</v>
      </c>
      <c r="AV390" s="12" t="s">
        <v>79</v>
      </c>
      <c r="AW390" s="12" t="s">
        <v>34</v>
      </c>
      <c r="AX390" s="12" t="s">
        <v>70</v>
      </c>
      <c r="AY390" s="223" t="s">
        <v>144</v>
      </c>
    </row>
    <row r="391" spans="2:51" s="12" customFormat="1" ht="27">
      <c r="B391" s="212"/>
      <c r="C391" s="213"/>
      <c r="D391" s="214" t="s">
        <v>154</v>
      </c>
      <c r="E391" s="215" t="s">
        <v>20</v>
      </c>
      <c r="F391" s="216" t="s">
        <v>547</v>
      </c>
      <c r="G391" s="213"/>
      <c r="H391" s="217">
        <v>92.483</v>
      </c>
      <c r="I391" s="218"/>
      <c r="J391" s="213"/>
      <c r="K391" s="213"/>
      <c r="L391" s="219"/>
      <c r="M391" s="220"/>
      <c r="N391" s="221"/>
      <c r="O391" s="221"/>
      <c r="P391" s="221"/>
      <c r="Q391" s="221"/>
      <c r="R391" s="221"/>
      <c r="S391" s="221"/>
      <c r="T391" s="222"/>
      <c r="AT391" s="223" t="s">
        <v>154</v>
      </c>
      <c r="AU391" s="223" t="s">
        <v>79</v>
      </c>
      <c r="AV391" s="12" t="s">
        <v>79</v>
      </c>
      <c r="AW391" s="12" t="s">
        <v>34</v>
      </c>
      <c r="AX391" s="12" t="s">
        <v>70</v>
      </c>
      <c r="AY391" s="223" t="s">
        <v>144</v>
      </c>
    </row>
    <row r="392" spans="2:51" s="13" customFormat="1" ht="13.5">
      <c r="B392" s="224"/>
      <c r="C392" s="225"/>
      <c r="D392" s="214" t="s">
        <v>154</v>
      </c>
      <c r="E392" s="226" t="s">
        <v>20</v>
      </c>
      <c r="F392" s="227" t="s">
        <v>157</v>
      </c>
      <c r="G392" s="225"/>
      <c r="H392" s="228">
        <v>171.363</v>
      </c>
      <c r="I392" s="229"/>
      <c r="J392" s="225"/>
      <c r="K392" s="225"/>
      <c r="L392" s="230"/>
      <c r="M392" s="231"/>
      <c r="N392" s="232"/>
      <c r="O392" s="232"/>
      <c r="P392" s="232"/>
      <c r="Q392" s="232"/>
      <c r="R392" s="232"/>
      <c r="S392" s="232"/>
      <c r="T392" s="233"/>
      <c r="AT392" s="234" t="s">
        <v>154</v>
      </c>
      <c r="AU392" s="234" t="s">
        <v>79</v>
      </c>
      <c r="AV392" s="13" t="s">
        <v>152</v>
      </c>
      <c r="AW392" s="13" t="s">
        <v>34</v>
      </c>
      <c r="AX392" s="13" t="s">
        <v>77</v>
      </c>
      <c r="AY392" s="234" t="s">
        <v>144</v>
      </c>
    </row>
    <row r="393" spans="2:65" s="1" customFormat="1" ht="25.5" customHeight="1">
      <c r="B393" s="42"/>
      <c r="C393" s="200" t="s">
        <v>548</v>
      </c>
      <c r="D393" s="200" t="s">
        <v>147</v>
      </c>
      <c r="E393" s="201" t="s">
        <v>549</v>
      </c>
      <c r="F393" s="202" t="s">
        <v>550</v>
      </c>
      <c r="G393" s="203" t="s">
        <v>150</v>
      </c>
      <c r="H393" s="204">
        <v>145.787</v>
      </c>
      <c r="I393" s="205"/>
      <c r="J393" s="206">
        <f>ROUND(I393*H393,2)</f>
        <v>0</v>
      </c>
      <c r="K393" s="202" t="s">
        <v>151</v>
      </c>
      <c r="L393" s="62"/>
      <c r="M393" s="207" t="s">
        <v>20</v>
      </c>
      <c r="N393" s="208" t="s">
        <v>41</v>
      </c>
      <c r="O393" s="43"/>
      <c r="P393" s="209">
        <f>O393*H393</f>
        <v>0</v>
      </c>
      <c r="Q393" s="209">
        <v>0.0002</v>
      </c>
      <c r="R393" s="209">
        <f>Q393*H393</f>
        <v>0.029157400000000003</v>
      </c>
      <c r="S393" s="209">
        <v>0</v>
      </c>
      <c r="T393" s="210">
        <f>S393*H393</f>
        <v>0</v>
      </c>
      <c r="AR393" s="25" t="s">
        <v>232</v>
      </c>
      <c r="AT393" s="25" t="s">
        <v>147</v>
      </c>
      <c r="AU393" s="25" t="s">
        <v>79</v>
      </c>
      <c r="AY393" s="25" t="s">
        <v>144</v>
      </c>
      <c r="BE393" s="211">
        <f>IF(N393="základní",J393,0)</f>
        <v>0</v>
      </c>
      <c r="BF393" s="211">
        <f>IF(N393="snížená",J393,0)</f>
        <v>0</v>
      </c>
      <c r="BG393" s="211">
        <f>IF(N393="zákl. přenesená",J393,0)</f>
        <v>0</v>
      </c>
      <c r="BH393" s="211">
        <f>IF(N393="sníž. přenesená",J393,0)</f>
        <v>0</v>
      </c>
      <c r="BI393" s="211">
        <f>IF(N393="nulová",J393,0)</f>
        <v>0</v>
      </c>
      <c r="BJ393" s="25" t="s">
        <v>77</v>
      </c>
      <c r="BK393" s="211">
        <f>ROUND(I393*H393,2)</f>
        <v>0</v>
      </c>
      <c r="BL393" s="25" t="s">
        <v>232</v>
      </c>
      <c r="BM393" s="25" t="s">
        <v>551</v>
      </c>
    </row>
    <row r="394" spans="2:51" s="12" customFormat="1" ht="27">
      <c r="B394" s="212"/>
      <c r="C394" s="213"/>
      <c r="D394" s="214" t="s">
        <v>154</v>
      </c>
      <c r="E394" s="215" t="s">
        <v>20</v>
      </c>
      <c r="F394" s="216" t="s">
        <v>155</v>
      </c>
      <c r="G394" s="213"/>
      <c r="H394" s="217">
        <v>67.752</v>
      </c>
      <c r="I394" s="218"/>
      <c r="J394" s="213"/>
      <c r="K394" s="213"/>
      <c r="L394" s="219"/>
      <c r="M394" s="220"/>
      <c r="N394" s="221"/>
      <c r="O394" s="221"/>
      <c r="P394" s="221"/>
      <c r="Q394" s="221"/>
      <c r="R394" s="221"/>
      <c r="S394" s="221"/>
      <c r="T394" s="222"/>
      <c r="AT394" s="223" t="s">
        <v>154</v>
      </c>
      <c r="AU394" s="223" t="s">
        <v>79</v>
      </c>
      <c r="AV394" s="12" t="s">
        <v>79</v>
      </c>
      <c r="AW394" s="12" t="s">
        <v>34</v>
      </c>
      <c r="AX394" s="12" t="s">
        <v>70</v>
      </c>
      <c r="AY394" s="223" t="s">
        <v>144</v>
      </c>
    </row>
    <row r="395" spans="2:51" s="12" customFormat="1" ht="27">
      <c r="B395" s="212"/>
      <c r="C395" s="213"/>
      <c r="D395" s="214" t="s">
        <v>154</v>
      </c>
      <c r="E395" s="215" t="s">
        <v>20</v>
      </c>
      <c r="F395" s="216" t="s">
        <v>541</v>
      </c>
      <c r="G395" s="213"/>
      <c r="H395" s="217">
        <v>78.035</v>
      </c>
      <c r="I395" s="218"/>
      <c r="J395" s="213"/>
      <c r="K395" s="213"/>
      <c r="L395" s="219"/>
      <c r="M395" s="220"/>
      <c r="N395" s="221"/>
      <c r="O395" s="221"/>
      <c r="P395" s="221"/>
      <c r="Q395" s="221"/>
      <c r="R395" s="221"/>
      <c r="S395" s="221"/>
      <c r="T395" s="222"/>
      <c r="AT395" s="223" t="s">
        <v>154</v>
      </c>
      <c r="AU395" s="223" t="s">
        <v>79</v>
      </c>
      <c r="AV395" s="12" t="s">
        <v>79</v>
      </c>
      <c r="AW395" s="12" t="s">
        <v>34</v>
      </c>
      <c r="AX395" s="12" t="s">
        <v>70</v>
      </c>
      <c r="AY395" s="223" t="s">
        <v>144</v>
      </c>
    </row>
    <row r="396" spans="2:51" s="13" customFormat="1" ht="13.5">
      <c r="B396" s="224"/>
      <c r="C396" s="225"/>
      <c r="D396" s="214" t="s">
        <v>154</v>
      </c>
      <c r="E396" s="226" t="s">
        <v>20</v>
      </c>
      <c r="F396" s="227" t="s">
        <v>157</v>
      </c>
      <c r="G396" s="225"/>
      <c r="H396" s="228">
        <v>145.787</v>
      </c>
      <c r="I396" s="229"/>
      <c r="J396" s="225"/>
      <c r="K396" s="225"/>
      <c r="L396" s="230"/>
      <c r="M396" s="231"/>
      <c r="N396" s="232"/>
      <c r="O396" s="232"/>
      <c r="P396" s="232"/>
      <c r="Q396" s="232"/>
      <c r="R396" s="232"/>
      <c r="S396" s="232"/>
      <c r="T396" s="233"/>
      <c r="AT396" s="234" t="s">
        <v>154</v>
      </c>
      <c r="AU396" s="234" t="s">
        <v>79</v>
      </c>
      <c r="AV396" s="13" t="s">
        <v>152</v>
      </c>
      <c r="AW396" s="13" t="s">
        <v>34</v>
      </c>
      <c r="AX396" s="13" t="s">
        <v>77</v>
      </c>
      <c r="AY396" s="234" t="s">
        <v>144</v>
      </c>
    </row>
    <row r="397" spans="2:65" s="1" customFormat="1" ht="25.5" customHeight="1">
      <c r="B397" s="42"/>
      <c r="C397" s="200" t="s">
        <v>552</v>
      </c>
      <c r="D397" s="200" t="s">
        <v>147</v>
      </c>
      <c r="E397" s="201" t="s">
        <v>553</v>
      </c>
      <c r="F397" s="202" t="s">
        <v>554</v>
      </c>
      <c r="G397" s="203" t="s">
        <v>150</v>
      </c>
      <c r="H397" s="204">
        <v>145.787</v>
      </c>
      <c r="I397" s="205"/>
      <c r="J397" s="206">
        <f>ROUND(I397*H397,2)</f>
        <v>0</v>
      </c>
      <c r="K397" s="202" t="s">
        <v>151</v>
      </c>
      <c r="L397" s="62"/>
      <c r="M397" s="207" t="s">
        <v>20</v>
      </c>
      <c r="N397" s="208" t="s">
        <v>41</v>
      </c>
      <c r="O397" s="43"/>
      <c r="P397" s="209">
        <f>O397*H397</f>
        <v>0</v>
      </c>
      <c r="Q397" s="209">
        <v>0.00029</v>
      </c>
      <c r="R397" s="209">
        <f>Q397*H397</f>
        <v>0.04227823</v>
      </c>
      <c r="S397" s="209">
        <v>0</v>
      </c>
      <c r="T397" s="210">
        <f>S397*H397</f>
        <v>0</v>
      </c>
      <c r="AR397" s="25" t="s">
        <v>232</v>
      </c>
      <c r="AT397" s="25" t="s">
        <v>147</v>
      </c>
      <c r="AU397" s="25" t="s">
        <v>79</v>
      </c>
      <c r="AY397" s="25" t="s">
        <v>144</v>
      </c>
      <c r="BE397" s="211">
        <f>IF(N397="základní",J397,0)</f>
        <v>0</v>
      </c>
      <c r="BF397" s="211">
        <f>IF(N397="snížená",J397,0)</f>
        <v>0</v>
      </c>
      <c r="BG397" s="211">
        <f>IF(N397="zákl. přenesená",J397,0)</f>
        <v>0</v>
      </c>
      <c r="BH397" s="211">
        <f>IF(N397="sníž. přenesená",J397,0)</f>
        <v>0</v>
      </c>
      <c r="BI397" s="211">
        <f>IF(N397="nulová",J397,0)</f>
        <v>0</v>
      </c>
      <c r="BJ397" s="25" t="s">
        <v>77</v>
      </c>
      <c r="BK397" s="211">
        <f>ROUND(I397*H397,2)</f>
        <v>0</v>
      </c>
      <c r="BL397" s="25" t="s">
        <v>232</v>
      </c>
      <c r="BM397" s="25" t="s">
        <v>555</v>
      </c>
    </row>
    <row r="398" spans="2:51" s="12" customFormat="1" ht="27">
      <c r="B398" s="212"/>
      <c r="C398" s="213"/>
      <c r="D398" s="214" t="s">
        <v>154</v>
      </c>
      <c r="E398" s="215" t="s">
        <v>20</v>
      </c>
      <c r="F398" s="216" t="s">
        <v>155</v>
      </c>
      <c r="G398" s="213"/>
      <c r="H398" s="217">
        <v>67.752</v>
      </c>
      <c r="I398" s="218"/>
      <c r="J398" s="213"/>
      <c r="K398" s="213"/>
      <c r="L398" s="219"/>
      <c r="M398" s="220"/>
      <c r="N398" s="221"/>
      <c r="O398" s="221"/>
      <c r="P398" s="221"/>
      <c r="Q398" s="221"/>
      <c r="R398" s="221"/>
      <c r="S398" s="221"/>
      <c r="T398" s="222"/>
      <c r="AT398" s="223" t="s">
        <v>154</v>
      </c>
      <c r="AU398" s="223" t="s">
        <v>79</v>
      </c>
      <c r="AV398" s="12" t="s">
        <v>79</v>
      </c>
      <c r="AW398" s="12" t="s">
        <v>34</v>
      </c>
      <c r="AX398" s="12" t="s">
        <v>70</v>
      </c>
      <c r="AY398" s="223" t="s">
        <v>144</v>
      </c>
    </row>
    <row r="399" spans="2:51" s="12" customFormat="1" ht="27">
      <c r="B399" s="212"/>
      <c r="C399" s="213"/>
      <c r="D399" s="214" t="s">
        <v>154</v>
      </c>
      <c r="E399" s="215" t="s">
        <v>20</v>
      </c>
      <c r="F399" s="216" t="s">
        <v>541</v>
      </c>
      <c r="G399" s="213"/>
      <c r="H399" s="217">
        <v>78.035</v>
      </c>
      <c r="I399" s="218"/>
      <c r="J399" s="213"/>
      <c r="K399" s="213"/>
      <c r="L399" s="219"/>
      <c r="M399" s="220"/>
      <c r="N399" s="221"/>
      <c r="O399" s="221"/>
      <c r="P399" s="221"/>
      <c r="Q399" s="221"/>
      <c r="R399" s="221"/>
      <c r="S399" s="221"/>
      <c r="T399" s="222"/>
      <c r="AT399" s="223" t="s">
        <v>154</v>
      </c>
      <c r="AU399" s="223" t="s">
        <v>79</v>
      </c>
      <c r="AV399" s="12" t="s">
        <v>79</v>
      </c>
      <c r="AW399" s="12" t="s">
        <v>34</v>
      </c>
      <c r="AX399" s="12" t="s">
        <v>70</v>
      </c>
      <c r="AY399" s="223" t="s">
        <v>144</v>
      </c>
    </row>
    <row r="400" spans="2:51" s="13" customFormat="1" ht="13.5">
      <c r="B400" s="224"/>
      <c r="C400" s="225"/>
      <c r="D400" s="214" t="s">
        <v>154</v>
      </c>
      <c r="E400" s="226" t="s">
        <v>20</v>
      </c>
      <c r="F400" s="227" t="s">
        <v>157</v>
      </c>
      <c r="G400" s="225"/>
      <c r="H400" s="228">
        <v>145.787</v>
      </c>
      <c r="I400" s="229"/>
      <c r="J400" s="225"/>
      <c r="K400" s="225"/>
      <c r="L400" s="230"/>
      <c r="M400" s="266"/>
      <c r="N400" s="267"/>
      <c r="O400" s="267"/>
      <c r="P400" s="267"/>
      <c r="Q400" s="267"/>
      <c r="R400" s="267"/>
      <c r="S400" s="267"/>
      <c r="T400" s="268"/>
      <c r="AT400" s="234" t="s">
        <v>154</v>
      </c>
      <c r="AU400" s="234" t="s">
        <v>79</v>
      </c>
      <c r="AV400" s="13" t="s">
        <v>152</v>
      </c>
      <c r="AW400" s="13" t="s">
        <v>34</v>
      </c>
      <c r="AX400" s="13" t="s">
        <v>77</v>
      </c>
      <c r="AY400" s="234" t="s">
        <v>144</v>
      </c>
    </row>
    <row r="401" spans="2:12" s="1" customFormat="1" ht="6.95" customHeight="1">
      <c r="B401" s="57"/>
      <c r="C401" s="58"/>
      <c r="D401" s="58"/>
      <c r="E401" s="58"/>
      <c r="F401" s="58"/>
      <c r="G401" s="58"/>
      <c r="H401" s="58"/>
      <c r="I401" s="145"/>
      <c r="J401" s="58"/>
      <c r="K401" s="58"/>
      <c r="L401" s="62"/>
    </row>
  </sheetData>
  <sheetProtection algorithmName="SHA-512" hashValue="bQ2vg833vhe52Z1IGozDgiSYDpKBrkH6j9HjjF5A4jT2Xg813TzvoPbdUAAsVkBERjY+wPFHyCgYrTfFLDnH4Q==" saltValue="18mSzQ9okcCNCqVni0FHCXp2Wuj7MQyk6lTQnOX+/ldGBgOppBw+6Py697Y6kvVYjua7cTrPen2qzH2bQJtDhg==" spinCount="100000" sheet="1" objects="1" scenarios="1" formatColumns="0" formatRows="0" autoFilter="0"/>
  <autoFilter ref="C96:K400"/>
  <mergeCells count="13">
    <mergeCell ref="E89:H89"/>
    <mergeCell ref="G1:H1"/>
    <mergeCell ref="L2:V2"/>
    <mergeCell ref="E49:H49"/>
    <mergeCell ref="E51:H51"/>
    <mergeCell ref="J55:J56"/>
    <mergeCell ref="E85:H85"/>
    <mergeCell ref="E87:H87"/>
    <mergeCell ref="E7:H7"/>
    <mergeCell ref="E9:H9"/>
    <mergeCell ref="E11:H11"/>
    <mergeCell ref="E26:H26"/>
    <mergeCell ref="E47:H47"/>
  </mergeCells>
  <hyperlinks>
    <hyperlink ref="F1:G1" location="C2" display="1) Krycí list soupisu"/>
    <hyperlink ref="G1:H1" location="C58" display="2) Rekapitulace"/>
    <hyperlink ref="J1" location="C96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339"/>
  <sheetViews>
    <sheetView showGridLines="0" workbookViewId="0" topLeftCell="A1">
      <pane ySplit="1" topLeftCell="A88" activePane="bottomLeft" state="frozen"/>
      <selection pane="bottomLeft" activeCell="I101" sqref="I10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17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2"/>
      <c r="B1" s="118"/>
      <c r="C1" s="118"/>
      <c r="D1" s="119" t="s">
        <v>1</v>
      </c>
      <c r="E1" s="118"/>
      <c r="F1" s="120" t="s">
        <v>97</v>
      </c>
      <c r="G1" s="394" t="s">
        <v>98</v>
      </c>
      <c r="H1" s="394"/>
      <c r="I1" s="121"/>
      <c r="J1" s="120" t="s">
        <v>99</v>
      </c>
      <c r="K1" s="119" t="s">
        <v>100</v>
      </c>
      <c r="L1" s="120" t="s">
        <v>101</v>
      </c>
      <c r="M1" s="120"/>
      <c r="N1" s="120"/>
      <c r="O1" s="120"/>
      <c r="P1" s="120"/>
      <c r="Q1" s="120"/>
      <c r="R1" s="120"/>
      <c r="S1" s="120"/>
      <c r="T1" s="120"/>
      <c r="U1" s="21"/>
      <c r="V1" s="21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</row>
    <row r="2" spans="3:46" ht="36.95" customHeight="1">
      <c r="L2" s="351"/>
      <c r="M2" s="351"/>
      <c r="N2" s="351"/>
      <c r="O2" s="351"/>
      <c r="P2" s="351"/>
      <c r="Q2" s="351"/>
      <c r="R2" s="351"/>
      <c r="S2" s="351"/>
      <c r="T2" s="351"/>
      <c r="U2" s="351"/>
      <c r="V2" s="351"/>
      <c r="AT2" s="25" t="s">
        <v>87</v>
      </c>
    </row>
    <row r="3" spans="2:46" ht="6.95" customHeight="1">
      <c r="B3" s="26"/>
      <c r="C3" s="27"/>
      <c r="D3" s="27"/>
      <c r="E3" s="27"/>
      <c r="F3" s="27"/>
      <c r="G3" s="27"/>
      <c r="H3" s="27"/>
      <c r="I3" s="122"/>
      <c r="J3" s="27"/>
      <c r="K3" s="28"/>
      <c r="AT3" s="25" t="s">
        <v>79</v>
      </c>
    </row>
    <row r="4" spans="2:46" ht="36.95" customHeight="1">
      <c r="B4" s="29"/>
      <c r="C4" s="30"/>
      <c r="D4" s="31" t="s">
        <v>102</v>
      </c>
      <c r="E4" s="30"/>
      <c r="F4" s="30"/>
      <c r="G4" s="30"/>
      <c r="H4" s="30"/>
      <c r="I4" s="123"/>
      <c r="J4" s="30"/>
      <c r="K4" s="32"/>
      <c r="M4" s="33" t="s">
        <v>12</v>
      </c>
      <c r="AT4" s="25" t="s">
        <v>6</v>
      </c>
    </row>
    <row r="5" spans="2:11" ht="6.95" customHeight="1">
      <c r="B5" s="29"/>
      <c r="C5" s="30"/>
      <c r="D5" s="30"/>
      <c r="E5" s="30"/>
      <c r="F5" s="30"/>
      <c r="G5" s="30"/>
      <c r="H5" s="30"/>
      <c r="I5" s="123"/>
      <c r="J5" s="30"/>
      <c r="K5" s="32"/>
    </row>
    <row r="6" spans="2:11" ht="15">
      <c r="B6" s="29"/>
      <c r="C6" s="30"/>
      <c r="D6" s="38" t="s">
        <v>18</v>
      </c>
      <c r="E6" s="30"/>
      <c r="F6" s="30"/>
      <c r="G6" s="30"/>
      <c r="H6" s="30"/>
      <c r="I6" s="123"/>
      <c r="J6" s="30"/>
      <c r="K6" s="32"/>
    </row>
    <row r="7" spans="2:11" ht="16.5" customHeight="1">
      <c r="B7" s="29"/>
      <c r="C7" s="30"/>
      <c r="D7" s="30"/>
      <c r="E7" s="395" t="str">
        <f>'Rekapitulace stavby'!K6</f>
        <v>Stavební úpravy učebny - Rekonstrukce instalatérských dílen, vestavba bezbariérového WC - SŠSaŘ Stochov</v>
      </c>
      <c r="F7" s="401"/>
      <c r="G7" s="401"/>
      <c r="H7" s="401"/>
      <c r="I7" s="123"/>
      <c r="J7" s="30"/>
      <c r="K7" s="32"/>
    </row>
    <row r="8" spans="2:11" ht="15">
      <c r="B8" s="29"/>
      <c r="C8" s="30"/>
      <c r="D8" s="38" t="s">
        <v>103</v>
      </c>
      <c r="E8" s="30"/>
      <c r="F8" s="30"/>
      <c r="G8" s="30"/>
      <c r="H8" s="30"/>
      <c r="I8" s="123"/>
      <c r="J8" s="30"/>
      <c r="K8" s="32"/>
    </row>
    <row r="9" spans="2:11" s="1" customFormat="1" ht="16.5" customHeight="1">
      <c r="B9" s="42"/>
      <c r="C9" s="43"/>
      <c r="D9" s="43"/>
      <c r="E9" s="395" t="s">
        <v>104</v>
      </c>
      <c r="F9" s="396"/>
      <c r="G9" s="396"/>
      <c r="H9" s="396"/>
      <c r="I9" s="124"/>
      <c r="J9" s="43"/>
      <c r="K9" s="46"/>
    </row>
    <row r="10" spans="2:11" s="1" customFormat="1" ht="15">
      <c r="B10" s="42"/>
      <c r="C10" s="43"/>
      <c r="D10" s="38" t="s">
        <v>105</v>
      </c>
      <c r="E10" s="43"/>
      <c r="F10" s="43"/>
      <c r="G10" s="43"/>
      <c r="H10" s="43"/>
      <c r="I10" s="124"/>
      <c r="J10" s="43"/>
      <c r="K10" s="46"/>
    </row>
    <row r="11" spans="2:11" s="1" customFormat="1" ht="36.95" customHeight="1">
      <c r="B11" s="42"/>
      <c r="C11" s="43"/>
      <c r="D11" s="43"/>
      <c r="E11" s="397" t="s">
        <v>556</v>
      </c>
      <c r="F11" s="396"/>
      <c r="G11" s="396"/>
      <c r="H11" s="396"/>
      <c r="I11" s="124"/>
      <c r="J11" s="43"/>
      <c r="K11" s="46"/>
    </row>
    <row r="12" spans="2:11" s="1" customFormat="1" ht="13.5">
      <c r="B12" s="42"/>
      <c r="C12" s="43"/>
      <c r="D12" s="43"/>
      <c r="E12" s="43"/>
      <c r="F12" s="43"/>
      <c r="G12" s="43"/>
      <c r="H12" s="43"/>
      <c r="I12" s="124"/>
      <c r="J12" s="43"/>
      <c r="K12" s="46"/>
    </row>
    <row r="13" spans="2:11" s="1" customFormat="1" ht="14.45" customHeight="1">
      <c r="B13" s="42"/>
      <c r="C13" s="43"/>
      <c r="D13" s="38" t="s">
        <v>19</v>
      </c>
      <c r="E13" s="43"/>
      <c r="F13" s="36" t="s">
        <v>20</v>
      </c>
      <c r="G13" s="43"/>
      <c r="H13" s="43"/>
      <c r="I13" s="125" t="s">
        <v>21</v>
      </c>
      <c r="J13" s="36" t="s">
        <v>20</v>
      </c>
      <c r="K13" s="46"/>
    </row>
    <row r="14" spans="2:11" s="1" customFormat="1" ht="14.45" customHeight="1">
      <c r="B14" s="42"/>
      <c r="C14" s="43"/>
      <c r="D14" s="38" t="s">
        <v>22</v>
      </c>
      <c r="E14" s="43"/>
      <c r="F14" s="36" t="s">
        <v>107</v>
      </c>
      <c r="G14" s="43"/>
      <c r="H14" s="43"/>
      <c r="I14" s="125" t="s">
        <v>24</v>
      </c>
      <c r="J14" s="126" t="str">
        <f>'Rekapitulace stavby'!AN8</f>
        <v>18.2.2018</v>
      </c>
      <c r="K14" s="46"/>
    </row>
    <row r="15" spans="2:11" s="1" customFormat="1" ht="10.9" customHeight="1">
      <c r="B15" s="42"/>
      <c r="C15" s="43"/>
      <c r="D15" s="43"/>
      <c r="E15" s="43"/>
      <c r="F15" s="43"/>
      <c r="G15" s="43"/>
      <c r="H15" s="43"/>
      <c r="I15" s="124"/>
      <c r="J15" s="43"/>
      <c r="K15" s="46"/>
    </row>
    <row r="16" spans="2:11" s="1" customFormat="1" ht="14.45" customHeight="1">
      <c r="B16" s="42"/>
      <c r="C16" s="43"/>
      <c r="D16" s="38" t="s">
        <v>26</v>
      </c>
      <c r="E16" s="43"/>
      <c r="F16" s="43"/>
      <c r="G16" s="43"/>
      <c r="H16" s="43"/>
      <c r="I16" s="125" t="s">
        <v>27</v>
      </c>
      <c r="J16" s="36" t="s">
        <v>20</v>
      </c>
      <c r="K16" s="46"/>
    </row>
    <row r="17" spans="2:11" s="1" customFormat="1" ht="18" customHeight="1">
      <c r="B17" s="42"/>
      <c r="C17" s="43"/>
      <c r="D17" s="43"/>
      <c r="E17" s="36" t="s">
        <v>28</v>
      </c>
      <c r="F17" s="43"/>
      <c r="G17" s="43"/>
      <c r="H17" s="43"/>
      <c r="I17" s="125" t="s">
        <v>29</v>
      </c>
      <c r="J17" s="36" t="s">
        <v>20</v>
      </c>
      <c r="K17" s="46"/>
    </row>
    <row r="18" spans="2:11" s="1" customFormat="1" ht="6.95" customHeight="1">
      <c r="B18" s="42"/>
      <c r="C18" s="43"/>
      <c r="D18" s="43"/>
      <c r="E18" s="43"/>
      <c r="F18" s="43"/>
      <c r="G18" s="43"/>
      <c r="H18" s="43"/>
      <c r="I18" s="124"/>
      <c r="J18" s="43"/>
      <c r="K18" s="46"/>
    </row>
    <row r="19" spans="2:11" s="1" customFormat="1" ht="14.45" customHeight="1">
      <c r="B19" s="42"/>
      <c r="C19" s="43"/>
      <c r="D19" s="38" t="s">
        <v>30</v>
      </c>
      <c r="E19" s="43"/>
      <c r="F19" s="43"/>
      <c r="G19" s="43"/>
      <c r="H19" s="43"/>
      <c r="I19" s="125" t="s">
        <v>27</v>
      </c>
      <c r="J19" s="36" t="str">
        <f>IF('Rekapitulace stavby'!AN13="Vyplň údaj","",IF('Rekapitulace stavby'!AN13="","",'Rekapitulace stavby'!AN13))</f>
        <v/>
      </c>
      <c r="K19" s="46"/>
    </row>
    <row r="20" spans="2:11" s="1" customFormat="1" ht="18" customHeight="1">
      <c r="B20" s="42"/>
      <c r="C20" s="43"/>
      <c r="D20" s="43"/>
      <c r="E20" s="36" t="str">
        <f>IF('Rekapitulace stavby'!E14="Vyplň údaj","",IF('Rekapitulace stavby'!E14="","",'Rekapitulace stavby'!E14))</f>
        <v/>
      </c>
      <c r="F20" s="43"/>
      <c r="G20" s="43"/>
      <c r="H20" s="43"/>
      <c r="I20" s="125" t="s">
        <v>29</v>
      </c>
      <c r="J20" s="36" t="str">
        <f>IF('Rekapitulace stavby'!AN14="Vyplň údaj","",IF('Rekapitulace stavby'!AN14="","",'Rekapitulace stavby'!AN14))</f>
        <v/>
      </c>
      <c r="K20" s="46"/>
    </row>
    <row r="21" spans="2:11" s="1" customFormat="1" ht="6.95" customHeight="1">
      <c r="B21" s="42"/>
      <c r="C21" s="43"/>
      <c r="D21" s="43"/>
      <c r="E21" s="43"/>
      <c r="F21" s="43"/>
      <c r="G21" s="43"/>
      <c r="H21" s="43"/>
      <c r="I21" s="124"/>
      <c r="J21" s="43"/>
      <c r="K21" s="46"/>
    </row>
    <row r="22" spans="2:11" s="1" customFormat="1" ht="14.45" customHeight="1">
      <c r="B22" s="42"/>
      <c r="C22" s="43"/>
      <c r="D22" s="38" t="s">
        <v>32</v>
      </c>
      <c r="E22" s="43"/>
      <c r="F22" s="43"/>
      <c r="G22" s="43"/>
      <c r="H22" s="43"/>
      <c r="I22" s="125" t="s">
        <v>27</v>
      </c>
      <c r="J22" s="36" t="s">
        <v>20</v>
      </c>
      <c r="K22" s="46"/>
    </row>
    <row r="23" spans="2:11" s="1" customFormat="1" ht="18" customHeight="1">
      <c r="B23" s="42"/>
      <c r="C23" s="43"/>
      <c r="D23" s="43"/>
      <c r="E23" s="36" t="s">
        <v>33</v>
      </c>
      <c r="F23" s="43"/>
      <c r="G23" s="43"/>
      <c r="H23" s="43"/>
      <c r="I23" s="125" t="s">
        <v>29</v>
      </c>
      <c r="J23" s="36" t="s">
        <v>20</v>
      </c>
      <c r="K23" s="46"/>
    </row>
    <row r="24" spans="2:11" s="1" customFormat="1" ht="6.95" customHeight="1">
      <c r="B24" s="42"/>
      <c r="C24" s="43"/>
      <c r="D24" s="43"/>
      <c r="E24" s="43"/>
      <c r="F24" s="43"/>
      <c r="G24" s="43"/>
      <c r="H24" s="43"/>
      <c r="I24" s="124"/>
      <c r="J24" s="43"/>
      <c r="K24" s="46"/>
    </row>
    <row r="25" spans="2:11" s="1" customFormat="1" ht="14.45" customHeight="1">
      <c r="B25" s="42"/>
      <c r="C25" s="43"/>
      <c r="D25" s="38" t="s">
        <v>35</v>
      </c>
      <c r="E25" s="43"/>
      <c r="F25" s="43"/>
      <c r="G25" s="43"/>
      <c r="H25" s="43"/>
      <c r="I25" s="124"/>
      <c r="J25" s="43"/>
      <c r="K25" s="46"/>
    </row>
    <row r="26" spans="2:11" s="7" customFormat="1" ht="16.5" customHeight="1">
      <c r="B26" s="127"/>
      <c r="C26" s="128"/>
      <c r="D26" s="128"/>
      <c r="E26" s="389" t="s">
        <v>20</v>
      </c>
      <c r="F26" s="389"/>
      <c r="G26" s="389"/>
      <c r="H26" s="389"/>
      <c r="I26" s="129"/>
      <c r="J26" s="128"/>
      <c r="K26" s="130"/>
    </row>
    <row r="27" spans="2:11" s="1" customFormat="1" ht="6.95" customHeight="1">
      <c r="B27" s="42"/>
      <c r="C27" s="43"/>
      <c r="D27" s="43"/>
      <c r="E27" s="43"/>
      <c r="F27" s="43"/>
      <c r="G27" s="43"/>
      <c r="H27" s="43"/>
      <c r="I27" s="124"/>
      <c r="J27" s="43"/>
      <c r="K27" s="46"/>
    </row>
    <row r="28" spans="2:11" s="1" customFormat="1" ht="6.95" customHeight="1">
      <c r="B28" s="42"/>
      <c r="C28" s="43"/>
      <c r="D28" s="86"/>
      <c r="E28" s="86"/>
      <c r="F28" s="86"/>
      <c r="G28" s="86"/>
      <c r="H28" s="86"/>
      <c r="I28" s="131"/>
      <c r="J28" s="86"/>
      <c r="K28" s="132"/>
    </row>
    <row r="29" spans="2:11" s="1" customFormat="1" ht="25.35" customHeight="1">
      <c r="B29" s="42"/>
      <c r="C29" s="43"/>
      <c r="D29" s="133" t="s">
        <v>36</v>
      </c>
      <c r="E29" s="43"/>
      <c r="F29" s="43"/>
      <c r="G29" s="43"/>
      <c r="H29" s="43"/>
      <c r="I29" s="124"/>
      <c r="J29" s="134">
        <f>ROUND(J97,2)</f>
        <v>0</v>
      </c>
      <c r="K29" s="46"/>
    </row>
    <row r="30" spans="2:11" s="1" customFormat="1" ht="6.95" customHeight="1">
      <c r="B30" s="42"/>
      <c r="C30" s="43"/>
      <c r="D30" s="86"/>
      <c r="E30" s="86"/>
      <c r="F30" s="86"/>
      <c r="G30" s="86"/>
      <c r="H30" s="86"/>
      <c r="I30" s="131"/>
      <c r="J30" s="86"/>
      <c r="K30" s="132"/>
    </row>
    <row r="31" spans="2:11" s="1" customFormat="1" ht="14.45" customHeight="1">
      <c r="B31" s="42"/>
      <c r="C31" s="43"/>
      <c r="D31" s="43"/>
      <c r="E31" s="43"/>
      <c r="F31" s="47" t="s">
        <v>38</v>
      </c>
      <c r="G31" s="43"/>
      <c r="H31" s="43"/>
      <c r="I31" s="135" t="s">
        <v>37</v>
      </c>
      <c r="J31" s="47" t="s">
        <v>39</v>
      </c>
      <c r="K31" s="46"/>
    </row>
    <row r="32" spans="2:11" s="1" customFormat="1" ht="14.45" customHeight="1">
      <c r="B32" s="42"/>
      <c r="C32" s="43"/>
      <c r="D32" s="50" t="s">
        <v>40</v>
      </c>
      <c r="E32" s="50" t="s">
        <v>41</v>
      </c>
      <c r="F32" s="136">
        <f>ROUND(SUM(BE97:BE338),2)</f>
        <v>0</v>
      </c>
      <c r="G32" s="43"/>
      <c r="H32" s="43"/>
      <c r="I32" s="137">
        <v>0.21</v>
      </c>
      <c r="J32" s="136">
        <f>ROUND(ROUND((SUM(BE97:BE338)),2)*I32,2)</f>
        <v>0</v>
      </c>
      <c r="K32" s="46"/>
    </row>
    <row r="33" spans="2:11" s="1" customFormat="1" ht="14.45" customHeight="1">
      <c r="B33" s="42"/>
      <c r="C33" s="43"/>
      <c r="D33" s="43"/>
      <c r="E33" s="50" t="s">
        <v>42</v>
      </c>
      <c r="F33" s="136">
        <f>ROUND(SUM(BF97:BF338),2)</f>
        <v>0</v>
      </c>
      <c r="G33" s="43"/>
      <c r="H33" s="43"/>
      <c r="I33" s="137">
        <v>0.15</v>
      </c>
      <c r="J33" s="136">
        <f>ROUND(ROUND((SUM(BF97:BF338)),2)*I33,2)</f>
        <v>0</v>
      </c>
      <c r="K33" s="46"/>
    </row>
    <row r="34" spans="2:11" s="1" customFormat="1" ht="14.45" customHeight="1" hidden="1">
      <c r="B34" s="42"/>
      <c r="C34" s="43"/>
      <c r="D34" s="43"/>
      <c r="E34" s="50" t="s">
        <v>43</v>
      </c>
      <c r="F34" s="136">
        <f>ROUND(SUM(BG97:BG338),2)</f>
        <v>0</v>
      </c>
      <c r="G34" s="43"/>
      <c r="H34" s="43"/>
      <c r="I34" s="137">
        <v>0.21</v>
      </c>
      <c r="J34" s="136">
        <v>0</v>
      </c>
      <c r="K34" s="46"/>
    </row>
    <row r="35" spans="2:11" s="1" customFormat="1" ht="14.45" customHeight="1" hidden="1">
      <c r="B35" s="42"/>
      <c r="C35" s="43"/>
      <c r="D35" s="43"/>
      <c r="E35" s="50" t="s">
        <v>44</v>
      </c>
      <c r="F35" s="136">
        <f>ROUND(SUM(BH97:BH338),2)</f>
        <v>0</v>
      </c>
      <c r="G35" s="43"/>
      <c r="H35" s="43"/>
      <c r="I35" s="137">
        <v>0.15</v>
      </c>
      <c r="J35" s="136">
        <v>0</v>
      </c>
      <c r="K35" s="46"/>
    </row>
    <row r="36" spans="2:11" s="1" customFormat="1" ht="14.45" customHeight="1" hidden="1">
      <c r="B36" s="42"/>
      <c r="C36" s="43"/>
      <c r="D36" s="43"/>
      <c r="E36" s="50" t="s">
        <v>45</v>
      </c>
      <c r="F36" s="136">
        <f>ROUND(SUM(BI97:BI338),2)</f>
        <v>0</v>
      </c>
      <c r="G36" s="43"/>
      <c r="H36" s="43"/>
      <c r="I36" s="137">
        <v>0</v>
      </c>
      <c r="J36" s="136">
        <v>0</v>
      </c>
      <c r="K36" s="46"/>
    </row>
    <row r="37" spans="2:11" s="1" customFormat="1" ht="6.95" customHeight="1">
      <c r="B37" s="42"/>
      <c r="C37" s="43"/>
      <c r="D37" s="43"/>
      <c r="E37" s="43"/>
      <c r="F37" s="43"/>
      <c r="G37" s="43"/>
      <c r="H37" s="43"/>
      <c r="I37" s="124"/>
      <c r="J37" s="43"/>
      <c r="K37" s="46"/>
    </row>
    <row r="38" spans="2:11" s="1" customFormat="1" ht="25.35" customHeight="1">
      <c r="B38" s="42"/>
      <c r="C38" s="138"/>
      <c r="D38" s="139" t="s">
        <v>46</v>
      </c>
      <c r="E38" s="80"/>
      <c r="F38" s="80"/>
      <c r="G38" s="140" t="s">
        <v>47</v>
      </c>
      <c r="H38" s="141" t="s">
        <v>48</v>
      </c>
      <c r="I38" s="142"/>
      <c r="J38" s="143">
        <f>SUM(J29:J36)</f>
        <v>0</v>
      </c>
      <c r="K38" s="144"/>
    </row>
    <row r="39" spans="2:11" s="1" customFormat="1" ht="14.45" customHeight="1">
      <c r="B39" s="57"/>
      <c r="C39" s="58"/>
      <c r="D39" s="58"/>
      <c r="E39" s="58"/>
      <c r="F39" s="58"/>
      <c r="G39" s="58"/>
      <c r="H39" s="58"/>
      <c r="I39" s="145"/>
      <c r="J39" s="58"/>
      <c r="K39" s="59"/>
    </row>
    <row r="43" spans="2:11" s="1" customFormat="1" ht="6.95" customHeight="1">
      <c r="B43" s="146"/>
      <c r="C43" s="147"/>
      <c r="D43" s="147"/>
      <c r="E43" s="147"/>
      <c r="F43" s="147"/>
      <c r="G43" s="147"/>
      <c r="H43" s="147"/>
      <c r="I43" s="148"/>
      <c r="J43" s="147"/>
      <c r="K43" s="149"/>
    </row>
    <row r="44" spans="2:11" s="1" customFormat="1" ht="36.95" customHeight="1">
      <c r="B44" s="42"/>
      <c r="C44" s="31" t="s">
        <v>108</v>
      </c>
      <c r="D44" s="43"/>
      <c r="E44" s="43"/>
      <c r="F44" s="43"/>
      <c r="G44" s="43"/>
      <c r="H44" s="43"/>
      <c r="I44" s="124"/>
      <c r="J44" s="43"/>
      <c r="K44" s="46"/>
    </row>
    <row r="45" spans="2:11" s="1" customFormat="1" ht="6.95" customHeight="1">
      <c r="B45" s="42"/>
      <c r="C45" s="43"/>
      <c r="D45" s="43"/>
      <c r="E45" s="43"/>
      <c r="F45" s="43"/>
      <c r="G45" s="43"/>
      <c r="H45" s="43"/>
      <c r="I45" s="124"/>
      <c r="J45" s="43"/>
      <c r="K45" s="46"/>
    </row>
    <row r="46" spans="2:11" s="1" customFormat="1" ht="14.45" customHeight="1">
      <c r="B46" s="42"/>
      <c r="C46" s="38" t="s">
        <v>18</v>
      </c>
      <c r="D46" s="43"/>
      <c r="E46" s="43"/>
      <c r="F46" s="43"/>
      <c r="G46" s="43"/>
      <c r="H46" s="43"/>
      <c r="I46" s="124"/>
      <c r="J46" s="43"/>
      <c r="K46" s="46"/>
    </row>
    <row r="47" spans="2:11" s="1" customFormat="1" ht="16.5" customHeight="1">
      <c r="B47" s="42"/>
      <c r="C47" s="43"/>
      <c r="D47" s="43"/>
      <c r="E47" s="395" t="str">
        <f>E7</f>
        <v>Stavební úpravy učebny - Rekonstrukce instalatérských dílen, vestavba bezbariérového WC - SŠSaŘ Stochov</v>
      </c>
      <c r="F47" s="401"/>
      <c r="G47" s="401"/>
      <c r="H47" s="401"/>
      <c r="I47" s="124"/>
      <c r="J47" s="43"/>
      <c r="K47" s="46"/>
    </row>
    <row r="48" spans="2:11" ht="15">
      <c r="B48" s="29"/>
      <c r="C48" s="38" t="s">
        <v>103</v>
      </c>
      <c r="D48" s="30"/>
      <c r="E48" s="30"/>
      <c r="F48" s="30"/>
      <c r="G48" s="30"/>
      <c r="H48" s="30"/>
      <c r="I48" s="123"/>
      <c r="J48" s="30"/>
      <c r="K48" s="32"/>
    </row>
    <row r="49" spans="2:11" s="1" customFormat="1" ht="16.5" customHeight="1">
      <c r="B49" s="42"/>
      <c r="C49" s="43"/>
      <c r="D49" s="43"/>
      <c r="E49" s="395" t="s">
        <v>104</v>
      </c>
      <c r="F49" s="396"/>
      <c r="G49" s="396"/>
      <c r="H49" s="396"/>
      <c r="I49" s="124"/>
      <c r="J49" s="43"/>
      <c r="K49" s="46"/>
    </row>
    <row r="50" spans="2:11" s="1" customFormat="1" ht="14.45" customHeight="1">
      <c r="B50" s="42"/>
      <c r="C50" s="38" t="s">
        <v>105</v>
      </c>
      <c r="D50" s="43"/>
      <c r="E50" s="43"/>
      <c r="F50" s="43"/>
      <c r="G50" s="43"/>
      <c r="H50" s="43"/>
      <c r="I50" s="124"/>
      <c r="J50" s="43"/>
      <c r="K50" s="46"/>
    </row>
    <row r="51" spans="2:11" s="1" customFormat="1" ht="17.25" customHeight="1">
      <c r="B51" s="42"/>
      <c r="C51" s="43"/>
      <c r="D51" s="43"/>
      <c r="E51" s="397" t="str">
        <f>E11</f>
        <v>01.2 - Toaleta žáků na 1.NP  pavilonu A</v>
      </c>
      <c r="F51" s="396"/>
      <c r="G51" s="396"/>
      <c r="H51" s="396"/>
      <c r="I51" s="124"/>
      <c r="J51" s="43"/>
      <c r="K51" s="46"/>
    </row>
    <row r="52" spans="2:11" s="1" customFormat="1" ht="6.95" customHeight="1">
      <c r="B52" s="42"/>
      <c r="C52" s="43"/>
      <c r="D52" s="43"/>
      <c r="E52" s="43"/>
      <c r="F52" s="43"/>
      <c r="G52" s="43"/>
      <c r="H52" s="43"/>
      <c r="I52" s="124"/>
      <c r="J52" s="43"/>
      <c r="K52" s="46"/>
    </row>
    <row r="53" spans="2:11" s="1" customFormat="1" ht="18" customHeight="1">
      <c r="B53" s="42"/>
      <c r="C53" s="38" t="s">
        <v>22</v>
      </c>
      <c r="D53" s="43"/>
      <c r="E53" s="43"/>
      <c r="F53" s="36" t="str">
        <f>F14</f>
        <v>parc. č. 528</v>
      </c>
      <c r="G53" s="43"/>
      <c r="H53" s="43"/>
      <c r="I53" s="125" t="s">
        <v>24</v>
      </c>
      <c r="J53" s="126" t="str">
        <f>IF(J14="","",J14)</f>
        <v>18.2.2018</v>
      </c>
      <c r="K53" s="46"/>
    </row>
    <row r="54" spans="2:11" s="1" customFormat="1" ht="6.95" customHeight="1">
      <c r="B54" s="42"/>
      <c r="C54" s="43"/>
      <c r="D54" s="43"/>
      <c r="E54" s="43"/>
      <c r="F54" s="43"/>
      <c r="G54" s="43"/>
      <c r="H54" s="43"/>
      <c r="I54" s="124"/>
      <c r="J54" s="43"/>
      <c r="K54" s="46"/>
    </row>
    <row r="55" spans="2:11" s="1" customFormat="1" ht="15">
      <c r="B55" s="42"/>
      <c r="C55" s="38" t="s">
        <v>26</v>
      </c>
      <c r="D55" s="43"/>
      <c r="E55" s="43"/>
      <c r="F55" s="36" t="str">
        <f>E17</f>
        <v>Středočeský kraj</v>
      </c>
      <c r="G55" s="43"/>
      <c r="H55" s="43"/>
      <c r="I55" s="125" t="s">
        <v>32</v>
      </c>
      <c r="J55" s="389" t="str">
        <f>E23</f>
        <v>STAVAŘI s.r.o.</v>
      </c>
      <c r="K55" s="46"/>
    </row>
    <row r="56" spans="2:11" s="1" customFormat="1" ht="14.45" customHeight="1">
      <c r="B56" s="42"/>
      <c r="C56" s="38" t="s">
        <v>30</v>
      </c>
      <c r="D56" s="43"/>
      <c r="E56" s="43"/>
      <c r="F56" s="36" t="str">
        <f>IF(E20="","",E20)</f>
        <v/>
      </c>
      <c r="G56" s="43"/>
      <c r="H56" s="43"/>
      <c r="I56" s="124"/>
      <c r="J56" s="398"/>
      <c r="K56" s="46"/>
    </row>
    <row r="57" spans="2:11" s="1" customFormat="1" ht="10.35" customHeight="1">
      <c r="B57" s="42"/>
      <c r="C57" s="43"/>
      <c r="D57" s="43"/>
      <c r="E57" s="43"/>
      <c r="F57" s="43"/>
      <c r="G57" s="43"/>
      <c r="H57" s="43"/>
      <c r="I57" s="124"/>
      <c r="J57" s="43"/>
      <c r="K57" s="46"/>
    </row>
    <row r="58" spans="2:11" s="1" customFormat="1" ht="29.25" customHeight="1">
      <c r="B58" s="42"/>
      <c r="C58" s="150" t="s">
        <v>109</v>
      </c>
      <c r="D58" s="138"/>
      <c r="E58" s="138"/>
      <c r="F58" s="138"/>
      <c r="G58" s="138"/>
      <c r="H58" s="138"/>
      <c r="I58" s="151"/>
      <c r="J58" s="152" t="s">
        <v>110</v>
      </c>
      <c r="K58" s="153"/>
    </row>
    <row r="59" spans="2:11" s="1" customFormat="1" ht="10.35" customHeight="1">
      <c r="B59" s="42"/>
      <c r="C59" s="43"/>
      <c r="D59" s="43"/>
      <c r="E59" s="43"/>
      <c r="F59" s="43"/>
      <c r="G59" s="43"/>
      <c r="H59" s="43"/>
      <c r="I59" s="124"/>
      <c r="J59" s="43"/>
      <c r="K59" s="46"/>
    </row>
    <row r="60" spans="2:47" s="1" customFormat="1" ht="29.25" customHeight="1">
      <c r="B60" s="42"/>
      <c r="C60" s="154" t="s">
        <v>111</v>
      </c>
      <c r="D60" s="43"/>
      <c r="E60" s="43"/>
      <c r="F60" s="43"/>
      <c r="G60" s="43"/>
      <c r="H60" s="43"/>
      <c r="I60" s="124"/>
      <c r="J60" s="134">
        <f>J97</f>
        <v>0</v>
      </c>
      <c r="K60" s="46"/>
      <c r="AU60" s="25" t="s">
        <v>112</v>
      </c>
    </row>
    <row r="61" spans="2:11" s="8" customFormat="1" ht="24.95" customHeight="1">
      <c r="B61" s="155"/>
      <c r="C61" s="156"/>
      <c r="D61" s="157" t="s">
        <v>113</v>
      </c>
      <c r="E61" s="158"/>
      <c r="F61" s="158"/>
      <c r="G61" s="158"/>
      <c r="H61" s="158"/>
      <c r="I61" s="159"/>
      <c r="J61" s="160">
        <f>J98</f>
        <v>0</v>
      </c>
      <c r="K61" s="161"/>
    </row>
    <row r="62" spans="2:11" s="9" customFormat="1" ht="19.9" customHeight="1">
      <c r="B62" s="162"/>
      <c r="C62" s="163"/>
      <c r="D62" s="164" t="s">
        <v>557</v>
      </c>
      <c r="E62" s="165"/>
      <c r="F62" s="165"/>
      <c r="G62" s="165"/>
      <c r="H62" s="165"/>
      <c r="I62" s="166"/>
      <c r="J62" s="167">
        <f>J99</f>
        <v>0</v>
      </c>
      <c r="K62" s="168"/>
    </row>
    <row r="63" spans="2:11" s="9" customFormat="1" ht="19.9" customHeight="1">
      <c r="B63" s="162"/>
      <c r="C63" s="163"/>
      <c r="D63" s="164" t="s">
        <v>114</v>
      </c>
      <c r="E63" s="165"/>
      <c r="F63" s="165"/>
      <c r="G63" s="165"/>
      <c r="H63" s="165"/>
      <c r="I63" s="166"/>
      <c r="J63" s="167">
        <f>J110</f>
        <v>0</v>
      </c>
      <c r="K63" s="168"/>
    </row>
    <row r="64" spans="2:11" s="9" customFormat="1" ht="19.9" customHeight="1">
      <c r="B64" s="162"/>
      <c r="C64" s="163"/>
      <c r="D64" s="164" t="s">
        <v>115</v>
      </c>
      <c r="E64" s="165"/>
      <c r="F64" s="165"/>
      <c r="G64" s="165"/>
      <c r="H64" s="165"/>
      <c r="I64" s="166"/>
      <c r="J64" s="167">
        <f>J147</f>
        <v>0</v>
      </c>
      <c r="K64" s="168"/>
    </row>
    <row r="65" spans="2:11" s="9" customFormat="1" ht="19.9" customHeight="1">
      <c r="B65" s="162"/>
      <c r="C65" s="163"/>
      <c r="D65" s="164" t="s">
        <v>116</v>
      </c>
      <c r="E65" s="165"/>
      <c r="F65" s="165"/>
      <c r="G65" s="165"/>
      <c r="H65" s="165"/>
      <c r="I65" s="166"/>
      <c r="J65" s="167">
        <f>J179</f>
        <v>0</v>
      </c>
      <c r="K65" s="168"/>
    </row>
    <row r="66" spans="2:11" s="9" customFormat="1" ht="19.9" customHeight="1">
      <c r="B66" s="162"/>
      <c r="C66" s="163"/>
      <c r="D66" s="164" t="s">
        <v>117</v>
      </c>
      <c r="E66" s="165"/>
      <c r="F66" s="165"/>
      <c r="G66" s="165"/>
      <c r="H66" s="165"/>
      <c r="I66" s="166"/>
      <c r="J66" s="167">
        <f>J185</f>
        <v>0</v>
      </c>
      <c r="K66" s="168"/>
    </row>
    <row r="67" spans="2:11" s="8" customFormat="1" ht="24.95" customHeight="1">
      <c r="B67" s="155"/>
      <c r="C67" s="156"/>
      <c r="D67" s="157" t="s">
        <v>118</v>
      </c>
      <c r="E67" s="158"/>
      <c r="F67" s="158"/>
      <c r="G67" s="158"/>
      <c r="H67" s="158"/>
      <c r="I67" s="159"/>
      <c r="J67" s="160">
        <f>J187</f>
        <v>0</v>
      </c>
      <c r="K67" s="161"/>
    </row>
    <row r="68" spans="2:11" s="9" customFormat="1" ht="19.9" customHeight="1">
      <c r="B68" s="162"/>
      <c r="C68" s="163"/>
      <c r="D68" s="164" t="s">
        <v>119</v>
      </c>
      <c r="E68" s="165"/>
      <c r="F68" s="165"/>
      <c r="G68" s="165"/>
      <c r="H68" s="165"/>
      <c r="I68" s="166"/>
      <c r="J68" s="167">
        <f>J188</f>
        <v>0</v>
      </c>
      <c r="K68" s="168"/>
    </row>
    <row r="69" spans="2:11" s="9" customFormat="1" ht="19.9" customHeight="1">
      <c r="B69" s="162"/>
      <c r="C69" s="163"/>
      <c r="D69" s="164" t="s">
        <v>121</v>
      </c>
      <c r="E69" s="165"/>
      <c r="F69" s="165"/>
      <c r="G69" s="165"/>
      <c r="H69" s="165"/>
      <c r="I69" s="166"/>
      <c r="J69" s="167">
        <f>J207</f>
        <v>0</v>
      </c>
      <c r="K69" s="168"/>
    </row>
    <row r="70" spans="2:11" s="9" customFormat="1" ht="19.9" customHeight="1">
      <c r="B70" s="162"/>
      <c r="C70" s="163"/>
      <c r="D70" s="164" t="s">
        <v>122</v>
      </c>
      <c r="E70" s="165"/>
      <c r="F70" s="165"/>
      <c r="G70" s="165"/>
      <c r="H70" s="165"/>
      <c r="I70" s="166"/>
      <c r="J70" s="167">
        <f>J224</f>
        <v>0</v>
      </c>
      <c r="K70" s="168"/>
    </row>
    <row r="71" spans="2:11" s="9" customFormat="1" ht="19.9" customHeight="1">
      <c r="B71" s="162"/>
      <c r="C71" s="163"/>
      <c r="D71" s="164" t="s">
        <v>123</v>
      </c>
      <c r="E71" s="165"/>
      <c r="F71" s="165"/>
      <c r="G71" s="165"/>
      <c r="H71" s="165"/>
      <c r="I71" s="166"/>
      <c r="J71" s="167">
        <f>J230</f>
        <v>0</v>
      </c>
      <c r="K71" s="168"/>
    </row>
    <row r="72" spans="2:11" s="9" customFormat="1" ht="19.9" customHeight="1">
      <c r="B72" s="162"/>
      <c r="C72" s="163"/>
      <c r="D72" s="164" t="s">
        <v>558</v>
      </c>
      <c r="E72" s="165"/>
      <c r="F72" s="165"/>
      <c r="G72" s="165"/>
      <c r="H72" s="165"/>
      <c r="I72" s="166"/>
      <c r="J72" s="167">
        <f>J236</f>
        <v>0</v>
      </c>
      <c r="K72" s="168"/>
    </row>
    <row r="73" spans="2:11" s="9" customFormat="1" ht="19.9" customHeight="1">
      <c r="B73" s="162"/>
      <c r="C73" s="163"/>
      <c r="D73" s="164" t="s">
        <v>125</v>
      </c>
      <c r="E73" s="165"/>
      <c r="F73" s="165"/>
      <c r="G73" s="165"/>
      <c r="H73" s="165"/>
      <c r="I73" s="166"/>
      <c r="J73" s="167">
        <f>J271</f>
        <v>0</v>
      </c>
      <c r="K73" s="168"/>
    </row>
    <row r="74" spans="2:11" s="9" customFormat="1" ht="19.9" customHeight="1">
      <c r="B74" s="162"/>
      <c r="C74" s="163"/>
      <c r="D74" s="164" t="s">
        <v>126</v>
      </c>
      <c r="E74" s="165"/>
      <c r="F74" s="165"/>
      <c r="G74" s="165"/>
      <c r="H74" s="165"/>
      <c r="I74" s="166"/>
      <c r="J74" s="167">
        <f>J298</f>
        <v>0</v>
      </c>
      <c r="K74" s="168"/>
    </row>
    <row r="75" spans="2:11" s="9" customFormat="1" ht="19.9" customHeight="1">
      <c r="B75" s="162"/>
      <c r="C75" s="163"/>
      <c r="D75" s="164" t="s">
        <v>127</v>
      </c>
      <c r="E75" s="165"/>
      <c r="F75" s="165"/>
      <c r="G75" s="165"/>
      <c r="H75" s="165"/>
      <c r="I75" s="166"/>
      <c r="J75" s="167">
        <f>J323</f>
        <v>0</v>
      </c>
      <c r="K75" s="168"/>
    </row>
    <row r="76" spans="2:11" s="1" customFormat="1" ht="21.75" customHeight="1">
      <c r="B76" s="42"/>
      <c r="C76" s="43"/>
      <c r="D76" s="43"/>
      <c r="E76" s="43"/>
      <c r="F76" s="43"/>
      <c r="G76" s="43"/>
      <c r="H76" s="43"/>
      <c r="I76" s="124"/>
      <c r="J76" s="43"/>
      <c r="K76" s="46"/>
    </row>
    <row r="77" spans="2:11" s="1" customFormat="1" ht="6.95" customHeight="1">
      <c r="B77" s="57"/>
      <c r="C77" s="58"/>
      <c r="D77" s="58"/>
      <c r="E77" s="58"/>
      <c r="F77" s="58"/>
      <c r="G77" s="58"/>
      <c r="H77" s="58"/>
      <c r="I77" s="145"/>
      <c r="J77" s="58"/>
      <c r="K77" s="59"/>
    </row>
    <row r="81" spans="2:12" s="1" customFormat="1" ht="6.95" customHeight="1">
      <c r="B81" s="60"/>
      <c r="C81" s="61"/>
      <c r="D81" s="61"/>
      <c r="E81" s="61"/>
      <c r="F81" s="61"/>
      <c r="G81" s="61"/>
      <c r="H81" s="61"/>
      <c r="I81" s="148"/>
      <c r="J81" s="61"/>
      <c r="K81" s="61"/>
      <c r="L81" s="62"/>
    </row>
    <row r="82" spans="2:12" s="1" customFormat="1" ht="36.95" customHeight="1">
      <c r="B82" s="42"/>
      <c r="C82" s="63" t="s">
        <v>128</v>
      </c>
      <c r="D82" s="64"/>
      <c r="E82" s="64"/>
      <c r="F82" s="64"/>
      <c r="G82" s="64"/>
      <c r="H82" s="64"/>
      <c r="I82" s="169"/>
      <c r="J82" s="64"/>
      <c r="K82" s="64"/>
      <c r="L82" s="62"/>
    </row>
    <row r="83" spans="2:12" s="1" customFormat="1" ht="6.95" customHeight="1">
      <c r="B83" s="42"/>
      <c r="C83" s="64"/>
      <c r="D83" s="64"/>
      <c r="E83" s="64"/>
      <c r="F83" s="64"/>
      <c r="G83" s="64"/>
      <c r="H83" s="64"/>
      <c r="I83" s="169"/>
      <c r="J83" s="64"/>
      <c r="K83" s="64"/>
      <c r="L83" s="62"/>
    </row>
    <row r="84" spans="2:12" s="1" customFormat="1" ht="14.45" customHeight="1">
      <c r="B84" s="42"/>
      <c r="C84" s="66" t="s">
        <v>18</v>
      </c>
      <c r="D84" s="64"/>
      <c r="E84" s="64"/>
      <c r="F84" s="64"/>
      <c r="G84" s="64"/>
      <c r="H84" s="64"/>
      <c r="I84" s="169"/>
      <c r="J84" s="64"/>
      <c r="K84" s="64"/>
      <c r="L84" s="62"/>
    </row>
    <row r="85" spans="2:12" s="1" customFormat="1" ht="16.5" customHeight="1">
      <c r="B85" s="42"/>
      <c r="C85" s="64"/>
      <c r="D85" s="64"/>
      <c r="E85" s="399" t="str">
        <f>E7</f>
        <v>Stavební úpravy učebny - Rekonstrukce instalatérských dílen, vestavba bezbariérového WC - SŠSaŘ Stochov</v>
      </c>
      <c r="F85" s="400"/>
      <c r="G85" s="400"/>
      <c r="H85" s="400"/>
      <c r="I85" s="169"/>
      <c r="J85" s="64"/>
      <c r="K85" s="64"/>
      <c r="L85" s="62"/>
    </row>
    <row r="86" spans="2:12" ht="15">
      <c r="B86" s="29"/>
      <c r="C86" s="66" t="s">
        <v>103</v>
      </c>
      <c r="D86" s="170"/>
      <c r="E86" s="170"/>
      <c r="F86" s="170"/>
      <c r="G86" s="170"/>
      <c r="H86" s="170"/>
      <c r="J86" s="170"/>
      <c r="K86" s="170"/>
      <c r="L86" s="171"/>
    </row>
    <row r="87" spans="2:12" s="1" customFormat="1" ht="16.5" customHeight="1">
      <c r="B87" s="42"/>
      <c r="C87" s="64"/>
      <c r="D87" s="64"/>
      <c r="E87" s="399" t="s">
        <v>104</v>
      </c>
      <c r="F87" s="393"/>
      <c r="G87" s="393"/>
      <c r="H87" s="393"/>
      <c r="I87" s="169"/>
      <c r="J87" s="64"/>
      <c r="K87" s="64"/>
      <c r="L87" s="62"/>
    </row>
    <row r="88" spans="2:12" s="1" customFormat="1" ht="14.45" customHeight="1">
      <c r="B88" s="42"/>
      <c r="C88" s="66" t="s">
        <v>105</v>
      </c>
      <c r="D88" s="64"/>
      <c r="E88" s="64"/>
      <c r="F88" s="64"/>
      <c r="G88" s="64"/>
      <c r="H88" s="64"/>
      <c r="I88" s="169"/>
      <c r="J88" s="64"/>
      <c r="K88" s="64"/>
      <c r="L88" s="62"/>
    </row>
    <row r="89" spans="2:12" s="1" customFormat="1" ht="17.25" customHeight="1">
      <c r="B89" s="42"/>
      <c r="C89" s="64"/>
      <c r="D89" s="64"/>
      <c r="E89" s="362" t="str">
        <f>E11</f>
        <v>01.2 - Toaleta žáků na 1.NP  pavilonu A</v>
      </c>
      <c r="F89" s="393"/>
      <c r="G89" s="393"/>
      <c r="H89" s="393"/>
      <c r="I89" s="169"/>
      <c r="J89" s="64"/>
      <c r="K89" s="64"/>
      <c r="L89" s="62"/>
    </row>
    <row r="90" spans="2:12" s="1" customFormat="1" ht="6.95" customHeight="1">
      <c r="B90" s="42"/>
      <c r="C90" s="64"/>
      <c r="D90" s="64"/>
      <c r="E90" s="64"/>
      <c r="F90" s="64"/>
      <c r="G90" s="64"/>
      <c r="H90" s="64"/>
      <c r="I90" s="169"/>
      <c r="J90" s="64"/>
      <c r="K90" s="64"/>
      <c r="L90" s="62"/>
    </row>
    <row r="91" spans="2:12" s="1" customFormat="1" ht="18" customHeight="1">
      <c r="B91" s="42"/>
      <c r="C91" s="66" t="s">
        <v>22</v>
      </c>
      <c r="D91" s="64"/>
      <c r="E91" s="64"/>
      <c r="F91" s="172" t="str">
        <f>F14</f>
        <v>parc. č. 528</v>
      </c>
      <c r="G91" s="64"/>
      <c r="H91" s="64"/>
      <c r="I91" s="173" t="s">
        <v>24</v>
      </c>
      <c r="J91" s="74" t="str">
        <f>IF(J14="","",J14)</f>
        <v>18.2.2018</v>
      </c>
      <c r="K91" s="64"/>
      <c r="L91" s="62"/>
    </row>
    <row r="92" spans="2:12" s="1" customFormat="1" ht="6.95" customHeight="1">
      <c r="B92" s="42"/>
      <c r="C92" s="64"/>
      <c r="D92" s="64"/>
      <c r="E92" s="64"/>
      <c r="F92" s="64"/>
      <c r="G92" s="64"/>
      <c r="H92" s="64"/>
      <c r="I92" s="169"/>
      <c r="J92" s="64"/>
      <c r="K92" s="64"/>
      <c r="L92" s="62"/>
    </row>
    <row r="93" spans="2:12" s="1" customFormat="1" ht="15">
      <c r="B93" s="42"/>
      <c r="C93" s="66" t="s">
        <v>26</v>
      </c>
      <c r="D93" s="64"/>
      <c r="E93" s="64"/>
      <c r="F93" s="172" t="str">
        <f>E17</f>
        <v>Středočeský kraj</v>
      </c>
      <c r="G93" s="64"/>
      <c r="H93" s="64"/>
      <c r="I93" s="173" t="s">
        <v>32</v>
      </c>
      <c r="J93" s="172" t="str">
        <f>E23</f>
        <v>STAVAŘI s.r.o.</v>
      </c>
      <c r="K93" s="64"/>
      <c r="L93" s="62"/>
    </row>
    <row r="94" spans="2:12" s="1" customFormat="1" ht="14.45" customHeight="1">
      <c r="B94" s="42"/>
      <c r="C94" s="66" t="s">
        <v>30</v>
      </c>
      <c r="D94" s="64"/>
      <c r="E94" s="64"/>
      <c r="F94" s="172" t="str">
        <f>IF(E20="","",E20)</f>
        <v/>
      </c>
      <c r="G94" s="64"/>
      <c r="H94" s="64"/>
      <c r="I94" s="169"/>
      <c r="J94" s="64"/>
      <c r="K94" s="64"/>
      <c r="L94" s="62"/>
    </row>
    <row r="95" spans="2:12" s="1" customFormat="1" ht="10.35" customHeight="1">
      <c r="B95" s="42"/>
      <c r="C95" s="64"/>
      <c r="D95" s="64"/>
      <c r="E95" s="64"/>
      <c r="F95" s="64"/>
      <c r="G95" s="64"/>
      <c r="H95" s="64"/>
      <c r="I95" s="169"/>
      <c r="J95" s="64"/>
      <c r="K95" s="64"/>
      <c r="L95" s="62"/>
    </row>
    <row r="96" spans="2:20" s="10" customFormat="1" ht="29.25" customHeight="1">
      <c r="B96" s="174"/>
      <c r="C96" s="175" t="s">
        <v>129</v>
      </c>
      <c r="D96" s="176" t="s">
        <v>55</v>
      </c>
      <c r="E96" s="176" t="s">
        <v>51</v>
      </c>
      <c r="F96" s="176" t="s">
        <v>130</v>
      </c>
      <c r="G96" s="176" t="s">
        <v>131</v>
      </c>
      <c r="H96" s="176" t="s">
        <v>132</v>
      </c>
      <c r="I96" s="177" t="s">
        <v>133</v>
      </c>
      <c r="J96" s="176" t="s">
        <v>110</v>
      </c>
      <c r="K96" s="178" t="s">
        <v>134</v>
      </c>
      <c r="L96" s="179"/>
      <c r="M96" s="82" t="s">
        <v>135</v>
      </c>
      <c r="N96" s="83" t="s">
        <v>40</v>
      </c>
      <c r="O96" s="83" t="s">
        <v>136</v>
      </c>
      <c r="P96" s="83" t="s">
        <v>137</v>
      </c>
      <c r="Q96" s="83" t="s">
        <v>138</v>
      </c>
      <c r="R96" s="83" t="s">
        <v>139</v>
      </c>
      <c r="S96" s="83" t="s">
        <v>140</v>
      </c>
      <c r="T96" s="84" t="s">
        <v>141</v>
      </c>
    </row>
    <row r="97" spans="2:63" s="1" customFormat="1" ht="29.25" customHeight="1">
      <c r="B97" s="42"/>
      <c r="C97" s="88" t="s">
        <v>111</v>
      </c>
      <c r="D97" s="64"/>
      <c r="E97" s="64"/>
      <c r="F97" s="64"/>
      <c r="G97" s="64"/>
      <c r="H97" s="64"/>
      <c r="I97" s="169"/>
      <c r="J97" s="180">
        <f>BK97</f>
        <v>0</v>
      </c>
      <c r="K97" s="64"/>
      <c r="L97" s="62"/>
      <c r="M97" s="85"/>
      <c r="N97" s="86"/>
      <c r="O97" s="86"/>
      <c r="P97" s="181">
        <f>P98+P187</f>
        <v>0</v>
      </c>
      <c r="Q97" s="86"/>
      <c r="R97" s="181">
        <f>R98+R187</f>
        <v>2.74623052</v>
      </c>
      <c r="S97" s="86"/>
      <c r="T97" s="182">
        <f>T98+T187</f>
        <v>5.2556575</v>
      </c>
      <c r="AT97" s="25" t="s">
        <v>69</v>
      </c>
      <c r="AU97" s="25" t="s">
        <v>112</v>
      </c>
      <c r="BK97" s="183">
        <f>BK98+BK187</f>
        <v>0</v>
      </c>
    </row>
    <row r="98" spans="2:63" s="11" customFormat="1" ht="37.35" customHeight="1">
      <c r="B98" s="184"/>
      <c r="C98" s="185"/>
      <c r="D98" s="186" t="s">
        <v>69</v>
      </c>
      <c r="E98" s="187" t="s">
        <v>142</v>
      </c>
      <c r="F98" s="187" t="s">
        <v>143</v>
      </c>
      <c r="G98" s="185"/>
      <c r="H98" s="185"/>
      <c r="I98" s="188"/>
      <c r="J98" s="189">
        <f>BK98</f>
        <v>0</v>
      </c>
      <c r="K98" s="185"/>
      <c r="L98" s="190"/>
      <c r="M98" s="191"/>
      <c r="N98" s="192"/>
      <c r="O98" s="192"/>
      <c r="P98" s="193">
        <f>P99+P110+P147+P179+P185</f>
        <v>0</v>
      </c>
      <c r="Q98" s="192"/>
      <c r="R98" s="193">
        <f>R99+R110+R147+R179+R185</f>
        <v>1.0002703899999998</v>
      </c>
      <c r="S98" s="192"/>
      <c r="T98" s="194">
        <f>T99+T110+T147+T179+T185</f>
        <v>4.19448</v>
      </c>
      <c r="AR98" s="195" t="s">
        <v>77</v>
      </c>
      <c r="AT98" s="196" t="s">
        <v>69</v>
      </c>
      <c r="AU98" s="196" t="s">
        <v>70</v>
      </c>
      <c r="AY98" s="195" t="s">
        <v>144</v>
      </c>
      <c r="BK98" s="197">
        <f>BK99+BK110+BK147+BK179+BK185</f>
        <v>0</v>
      </c>
    </row>
    <row r="99" spans="2:63" s="11" customFormat="1" ht="19.9" customHeight="1">
      <c r="B99" s="184"/>
      <c r="C99" s="185"/>
      <c r="D99" s="186" t="s">
        <v>69</v>
      </c>
      <c r="E99" s="198" t="s">
        <v>165</v>
      </c>
      <c r="F99" s="198" t="s">
        <v>559</v>
      </c>
      <c r="G99" s="185"/>
      <c r="H99" s="185"/>
      <c r="I99" s="188"/>
      <c r="J99" s="199">
        <f>BK99</f>
        <v>0</v>
      </c>
      <c r="K99" s="185"/>
      <c r="L99" s="190"/>
      <c r="M99" s="191"/>
      <c r="N99" s="192"/>
      <c r="O99" s="192"/>
      <c r="P99" s="193">
        <f>SUM(P100:P109)</f>
        <v>0</v>
      </c>
      <c r="Q99" s="192"/>
      <c r="R99" s="193">
        <f>SUM(R100:R109)</f>
        <v>0.6560211499999999</v>
      </c>
      <c r="S99" s="192"/>
      <c r="T99" s="194">
        <f>SUM(T100:T109)</f>
        <v>0</v>
      </c>
      <c r="AR99" s="195" t="s">
        <v>77</v>
      </c>
      <c r="AT99" s="196" t="s">
        <v>69</v>
      </c>
      <c r="AU99" s="196" t="s">
        <v>77</v>
      </c>
      <c r="AY99" s="195" t="s">
        <v>144</v>
      </c>
      <c r="BK99" s="197">
        <f>SUM(BK100:BK109)</f>
        <v>0</v>
      </c>
    </row>
    <row r="100" spans="2:65" s="1" customFormat="1" ht="25.5" customHeight="1">
      <c r="B100" s="42"/>
      <c r="C100" s="200" t="s">
        <v>152</v>
      </c>
      <c r="D100" s="200" t="s">
        <v>147</v>
      </c>
      <c r="E100" s="201" t="s">
        <v>560</v>
      </c>
      <c r="F100" s="202" t="s">
        <v>561</v>
      </c>
      <c r="G100" s="203" t="s">
        <v>222</v>
      </c>
      <c r="H100" s="204">
        <v>0.022</v>
      </c>
      <c r="I100" s="205"/>
      <c r="J100" s="206">
        <f>ROUND(I100*H100,2)</f>
        <v>0</v>
      </c>
      <c r="K100" s="202" t="s">
        <v>151</v>
      </c>
      <c r="L100" s="62"/>
      <c r="M100" s="207" t="s">
        <v>20</v>
      </c>
      <c r="N100" s="208" t="s">
        <v>41</v>
      </c>
      <c r="O100" s="43"/>
      <c r="P100" s="209">
        <f>O100*H100</f>
        <v>0</v>
      </c>
      <c r="Q100" s="209">
        <v>0.01954</v>
      </c>
      <c r="R100" s="209">
        <f>Q100*H100</f>
        <v>0.00042987999999999994</v>
      </c>
      <c r="S100" s="209">
        <v>0</v>
      </c>
      <c r="T100" s="210">
        <f>S100*H100</f>
        <v>0</v>
      </c>
      <c r="AR100" s="25" t="s">
        <v>152</v>
      </c>
      <c r="AT100" s="25" t="s">
        <v>147</v>
      </c>
      <c r="AU100" s="25" t="s">
        <v>79</v>
      </c>
      <c r="AY100" s="25" t="s">
        <v>144</v>
      </c>
      <c r="BE100" s="211">
        <f>IF(N100="základní",J100,0)</f>
        <v>0</v>
      </c>
      <c r="BF100" s="211">
        <f>IF(N100="snížená",J100,0)</f>
        <v>0</v>
      </c>
      <c r="BG100" s="211">
        <f>IF(N100="zákl. přenesená",J100,0)</f>
        <v>0</v>
      </c>
      <c r="BH100" s="211">
        <f>IF(N100="sníž. přenesená",J100,0)</f>
        <v>0</v>
      </c>
      <c r="BI100" s="211">
        <f>IF(N100="nulová",J100,0)</f>
        <v>0</v>
      </c>
      <c r="BJ100" s="25" t="s">
        <v>77</v>
      </c>
      <c r="BK100" s="211">
        <f>ROUND(I100*H100,2)</f>
        <v>0</v>
      </c>
      <c r="BL100" s="25" t="s">
        <v>152</v>
      </c>
      <c r="BM100" s="25" t="s">
        <v>562</v>
      </c>
    </row>
    <row r="101" spans="2:51" s="12" customFormat="1" ht="13.5">
      <c r="B101" s="212"/>
      <c r="C101" s="213"/>
      <c r="D101" s="214" t="s">
        <v>154</v>
      </c>
      <c r="E101" s="215" t="s">
        <v>20</v>
      </c>
      <c r="F101" s="216" t="s">
        <v>563</v>
      </c>
      <c r="G101" s="213"/>
      <c r="H101" s="217">
        <v>0.022</v>
      </c>
      <c r="I101" s="218"/>
      <c r="J101" s="213"/>
      <c r="K101" s="213"/>
      <c r="L101" s="219"/>
      <c r="M101" s="220"/>
      <c r="N101" s="221"/>
      <c r="O101" s="221"/>
      <c r="P101" s="221"/>
      <c r="Q101" s="221"/>
      <c r="R101" s="221"/>
      <c r="S101" s="221"/>
      <c r="T101" s="222"/>
      <c r="AT101" s="223" t="s">
        <v>154</v>
      </c>
      <c r="AU101" s="223" t="s">
        <v>79</v>
      </c>
      <c r="AV101" s="12" t="s">
        <v>79</v>
      </c>
      <c r="AW101" s="12" t="s">
        <v>34</v>
      </c>
      <c r="AX101" s="12" t="s">
        <v>70</v>
      </c>
      <c r="AY101" s="223" t="s">
        <v>144</v>
      </c>
    </row>
    <row r="102" spans="2:51" s="13" customFormat="1" ht="13.5">
      <c r="B102" s="224"/>
      <c r="C102" s="225"/>
      <c r="D102" s="214" t="s">
        <v>154</v>
      </c>
      <c r="E102" s="226" t="s">
        <v>20</v>
      </c>
      <c r="F102" s="227" t="s">
        <v>157</v>
      </c>
      <c r="G102" s="225"/>
      <c r="H102" s="228">
        <v>0.022</v>
      </c>
      <c r="I102" s="229"/>
      <c r="J102" s="225"/>
      <c r="K102" s="225"/>
      <c r="L102" s="230"/>
      <c r="M102" s="231"/>
      <c r="N102" s="232"/>
      <c r="O102" s="232"/>
      <c r="P102" s="232"/>
      <c r="Q102" s="232"/>
      <c r="R102" s="232"/>
      <c r="S102" s="232"/>
      <c r="T102" s="233"/>
      <c r="AT102" s="234" t="s">
        <v>154</v>
      </c>
      <c r="AU102" s="234" t="s">
        <v>79</v>
      </c>
      <c r="AV102" s="13" t="s">
        <v>152</v>
      </c>
      <c r="AW102" s="13" t="s">
        <v>34</v>
      </c>
      <c r="AX102" s="13" t="s">
        <v>77</v>
      </c>
      <c r="AY102" s="234" t="s">
        <v>144</v>
      </c>
    </row>
    <row r="103" spans="2:65" s="1" customFormat="1" ht="16.5" customHeight="1">
      <c r="B103" s="42"/>
      <c r="C103" s="256" t="s">
        <v>175</v>
      </c>
      <c r="D103" s="256" t="s">
        <v>251</v>
      </c>
      <c r="E103" s="257" t="s">
        <v>564</v>
      </c>
      <c r="F103" s="258" t="s">
        <v>565</v>
      </c>
      <c r="G103" s="259" t="s">
        <v>222</v>
      </c>
      <c r="H103" s="260">
        <v>0.024</v>
      </c>
      <c r="I103" s="261"/>
      <c r="J103" s="262">
        <f>ROUND(I103*H103,2)</f>
        <v>0</v>
      </c>
      <c r="K103" s="258" t="s">
        <v>151</v>
      </c>
      <c r="L103" s="263"/>
      <c r="M103" s="264" t="s">
        <v>20</v>
      </c>
      <c r="N103" s="265" t="s">
        <v>41</v>
      </c>
      <c r="O103" s="43"/>
      <c r="P103" s="209">
        <f>O103*H103</f>
        <v>0</v>
      </c>
      <c r="Q103" s="209">
        <v>1</v>
      </c>
      <c r="R103" s="209">
        <f>Q103*H103</f>
        <v>0.024</v>
      </c>
      <c r="S103" s="209">
        <v>0</v>
      </c>
      <c r="T103" s="210">
        <f>S103*H103</f>
        <v>0</v>
      </c>
      <c r="AR103" s="25" t="s">
        <v>191</v>
      </c>
      <c r="AT103" s="25" t="s">
        <v>251</v>
      </c>
      <c r="AU103" s="25" t="s">
        <v>79</v>
      </c>
      <c r="AY103" s="25" t="s">
        <v>144</v>
      </c>
      <c r="BE103" s="211">
        <f>IF(N103="základní",J103,0)</f>
        <v>0</v>
      </c>
      <c r="BF103" s="211">
        <f>IF(N103="snížená",J103,0)</f>
        <v>0</v>
      </c>
      <c r="BG103" s="211">
        <f>IF(N103="zákl. přenesená",J103,0)</f>
        <v>0</v>
      </c>
      <c r="BH103" s="211">
        <f>IF(N103="sníž. přenesená",J103,0)</f>
        <v>0</v>
      </c>
      <c r="BI103" s="211">
        <f>IF(N103="nulová",J103,0)</f>
        <v>0</v>
      </c>
      <c r="BJ103" s="25" t="s">
        <v>77</v>
      </c>
      <c r="BK103" s="211">
        <f>ROUND(I103*H103,2)</f>
        <v>0</v>
      </c>
      <c r="BL103" s="25" t="s">
        <v>152</v>
      </c>
      <c r="BM103" s="25" t="s">
        <v>566</v>
      </c>
    </row>
    <row r="104" spans="2:51" s="12" customFormat="1" ht="13.5">
      <c r="B104" s="212"/>
      <c r="C104" s="213"/>
      <c r="D104" s="214" t="s">
        <v>154</v>
      </c>
      <c r="E104" s="215" t="s">
        <v>20</v>
      </c>
      <c r="F104" s="216" t="s">
        <v>567</v>
      </c>
      <c r="G104" s="213"/>
      <c r="H104" s="217">
        <v>0.024</v>
      </c>
      <c r="I104" s="218"/>
      <c r="J104" s="213"/>
      <c r="K104" s="213"/>
      <c r="L104" s="219"/>
      <c r="M104" s="220"/>
      <c r="N104" s="221"/>
      <c r="O104" s="221"/>
      <c r="P104" s="221"/>
      <c r="Q104" s="221"/>
      <c r="R104" s="221"/>
      <c r="S104" s="221"/>
      <c r="T104" s="222"/>
      <c r="AT104" s="223" t="s">
        <v>154</v>
      </c>
      <c r="AU104" s="223" t="s">
        <v>79</v>
      </c>
      <c r="AV104" s="12" t="s">
        <v>79</v>
      </c>
      <c r="AW104" s="12" t="s">
        <v>34</v>
      </c>
      <c r="AX104" s="12" t="s">
        <v>70</v>
      </c>
      <c r="AY104" s="223" t="s">
        <v>144</v>
      </c>
    </row>
    <row r="105" spans="2:51" s="13" customFormat="1" ht="13.5">
      <c r="B105" s="224"/>
      <c r="C105" s="225"/>
      <c r="D105" s="214" t="s">
        <v>154</v>
      </c>
      <c r="E105" s="226" t="s">
        <v>20</v>
      </c>
      <c r="F105" s="227" t="s">
        <v>157</v>
      </c>
      <c r="G105" s="225"/>
      <c r="H105" s="228">
        <v>0.024</v>
      </c>
      <c r="I105" s="229"/>
      <c r="J105" s="225"/>
      <c r="K105" s="225"/>
      <c r="L105" s="230"/>
      <c r="M105" s="231"/>
      <c r="N105" s="232"/>
      <c r="O105" s="232"/>
      <c r="P105" s="232"/>
      <c r="Q105" s="232"/>
      <c r="R105" s="232"/>
      <c r="S105" s="232"/>
      <c r="T105" s="233"/>
      <c r="AT105" s="234" t="s">
        <v>154</v>
      </c>
      <c r="AU105" s="234" t="s">
        <v>79</v>
      </c>
      <c r="AV105" s="13" t="s">
        <v>152</v>
      </c>
      <c r="AW105" s="13" t="s">
        <v>34</v>
      </c>
      <c r="AX105" s="13" t="s">
        <v>77</v>
      </c>
      <c r="AY105" s="234" t="s">
        <v>144</v>
      </c>
    </row>
    <row r="106" spans="2:65" s="1" customFormat="1" ht="25.5" customHeight="1">
      <c r="B106" s="42"/>
      <c r="C106" s="200" t="s">
        <v>9</v>
      </c>
      <c r="D106" s="200" t="s">
        <v>147</v>
      </c>
      <c r="E106" s="201" t="s">
        <v>568</v>
      </c>
      <c r="F106" s="202" t="s">
        <v>569</v>
      </c>
      <c r="G106" s="203" t="s">
        <v>150</v>
      </c>
      <c r="H106" s="204">
        <v>9.131</v>
      </c>
      <c r="I106" s="205"/>
      <c r="J106" s="206">
        <f>ROUND(I106*H106,2)</f>
        <v>0</v>
      </c>
      <c r="K106" s="202" t="s">
        <v>151</v>
      </c>
      <c r="L106" s="62"/>
      <c r="M106" s="207" t="s">
        <v>20</v>
      </c>
      <c r="N106" s="208" t="s">
        <v>41</v>
      </c>
      <c r="O106" s="43"/>
      <c r="P106" s="209">
        <f>O106*H106</f>
        <v>0</v>
      </c>
      <c r="Q106" s="209">
        <v>0.06917</v>
      </c>
      <c r="R106" s="209">
        <f>Q106*H106</f>
        <v>0.6315912699999999</v>
      </c>
      <c r="S106" s="209">
        <v>0</v>
      </c>
      <c r="T106" s="210">
        <f>S106*H106</f>
        <v>0</v>
      </c>
      <c r="AR106" s="25" t="s">
        <v>152</v>
      </c>
      <c r="AT106" s="25" t="s">
        <v>147</v>
      </c>
      <c r="AU106" s="25" t="s">
        <v>79</v>
      </c>
      <c r="AY106" s="25" t="s">
        <v>144</v>
      </c>
      <c r="BE106" s="211">
        <f>IF(N106="základní",J106,0)</f>
        <v>0</v>
      </c>
      <c r="BF106" s="211">
        <f>IF(N106="snížená",J106,0)</f>
        <v>0</v>
      </c>
      <c r="BG106" s="211">
        <f>IF(N106="zákl. přenesená",J106,0)</f>
        <v>0</v>
      </c>
      <c r="BH106" s="211">
        <f>IF(N106="sníž. přenesená",J106,0)</f>
        <v>0</v>
      </c>
      <c r="BI106" s="211">
        <f>IF(N106="nulová",J106,0)</f>
        <v>0</v>
      </c>
      <c r="BJ106" s="25" t="s">
        <v>77</v>
      </c>
      <c r="BK106" s="211">
        <f>ROUND(I106*H106,2)</f>
        <v>0</v>
      </c>
      <c r="BL106" s="25" t="s">
        <v>152</v>
      </c>
      <c r="BM106" s="25" t="s">
        <v>570</v>
      </c>
    </row>
    <row r="107" spans="2:51" s="12" customFormat="1" ht="13.5">
      <c r="B107" s="212"/>
      <c r="C107" s="213"/>
      <c r="D107" s="214" t="s">
        <v>154</v>
      </c>
      <c r="E107" s="215" t="s">
        <v>20</v>
      </c>
      <c r="F107" s="216" t="s">
        <v>571</v>
      </c>
      <c r="G107" s="213"/>
      <c r="H107" s="217">
        <v>8.381</v>
      </c>
      <c r="I107" s="218"/>
      <c r="J107" s="213"/>
      <c r="K107" s="213"/>
      <c r="L107" s="219"/>
      <c r="M107" s="220"/>
      <c r="N107" s="221"/>
      <c r="O107" s="221"/>
      <c r="P107" s="221"/>
      <c r="Q107" s="221"/>
      <c r="R107" s="221"/>
      <c r="S107" s="221"/>
      <c r="T107" s="222"/>
      <c r="AT107" s="223" t="s">
        <v>154</v>
      </c>
      <c r="AU107" s="223" t="s">
        <v>79</v>
      </c>
      <c r="AV107" s="12" t="s">
        <v>79</v>
      </c>
      <c r="AW107" s="12" t="s">
        <v>34</v>
      </c>
      <c r="AX107" s="12" t="s">
        <v>70</v>
      </c>
      <c r="AY107" s="223" t="s">
        <v>144</v>
      </c>
    </row>
    <row r="108" spans="2:51" s="12" customFormat="1" ht="13.5">
      <c r="B108" s="212"/>
      <c r="C108" s="213"/>
      <c r="D108" s="214" t="s">
        <v>154</v>
      </c>
      <c r="E108" s="215" t="s">
        <v>20</v>
      </c>
      <c r="F108" s="216" t="s">
        <v>572</v>
      </c>
      <c r="G108" s="213"/>
      <c r="H108" s="217">
        <v>0.75</v>
      </c>
      <c r="I108" s="218"/>
      <c r="J108" s="213"/>
      <c r="K108" s="213"/>
      <c r="L108" s="219"/>
      <c r="M108" s="220"/>
      <c r="N108" s="221"/>
      <c r="O108" s="221"/>
      <c r="P108" s="221"/>
      <c r="Q108" s="221"/>
      <c r="R108" s="221"/>
      <c r="S108" s="221"/>
      <c r="T108" s="222"/>
      <c r="AT108" s="223" t="s">
        <v>154</v>
      </c>
      <c r="AU108" s="223" t="s">
        <v>79</v>
      </c>
      <c r="AV108" s="12" t="s">
        <v>79</v>
      </c>
      <c r="AW108" s="12" t="s">
        <v>34</v>
      </c>
      <c r="AX108" s="12" t="s">
        <v>70</v>
      </c>
      <c r="AY108" s="223" t="s">
        <v>144</v>
      </c>
    </row>
    <row r="109" spans="2:51" s="13" customFormat="1" ht="13.5">
      <c r="B109" s="224"/>
      <c r="C109" s="225"/>
      <c r="D109" s="214" t="s">
        <v>154</v>
      </c>
      <c r="E109" s="226" t="s">
        <v>20</v>
      </c>
      <c r="F109" s="227" t="s">
        <v>157</v>
      </c>
      <c r="G109" s="225"/>
      <c r="H109" s="228">
        <v>9.131</v>
      </c>
      <c r="I109" s="229"/>
      <c r="J109" s="225"/>
      <c r="K109" s="225"/>
      <c r="L109" s="230"/>
      <c r="M109" s="231"/>
      <c r="N109" s="232"/>
      <c r="O109" s="232"/>
      <c r="P109" s="232"/>
      <c r="Q109" s="232"/>
      <c r="R109" s="232"/>
      <c r="S109" s="232"/>
      <c r="T109" s="233"/>
      <c r="AT109" s="234" t="s">
        <v>154</v>
      </c>
      <c r="AU109" s="234" t="s">
        <v>79</v>
      </c>
      <c r="AV109" s="13" t="s">
        <v>152</v>
      </c>
      <c r="AW109" s="13" t="s">
        <v>34</v>
      </c>
      <c r="AX109" s="13" t="s">
        <v>77</v>
      </c>
      <c r="AY109" s="234" t="s">
        <v>144</v>
      </c>
    </row>
    <row r="110" spans="2:63" s="11" customFormat="1" ht="29.85" customHeight="1">
      <c r="B110" s="184"/>
      <c r="C110" s="185"/>
      <c r="D110" s="186" t="s">
        <v>69</v>
      </c>
      <c r="E110" s="198" t="s">
        <v>145</v>
      </c>
      <c r="F110" s="198" t="s">
        <v>146</v>
      </c>
      <c r="G110" s="185"/>
      <c r="H110" s="185"/>
      <c r="I110" s="188"/>
      <c r="J110" s="199">
        <f>BK110</f>
        <v>0</v>
      </c>
      <c r="K110" s="185"/>
      <c r="L110" s="190"/>
      <c r="M110" s="191"/>
      <c r="N110" s="192"/>
      <c r="O110" s="192"/>
      <c r="P110" s="193">
        <f>SUM(P111:P146)</f>
        <v>0</v>
      </c>
      <c r="Q110" s="192"/>
      <c r="R110" s="193">
        <f>SUM(R111:R146)</f>
        <v>0.34120124</v>
      </c>
      <c r="S110" s="192"/>
      <c r="T110" s="194">
        <f>SUM(T111:T146)</f>
        <v>0</v>
      </c>
      <c r="AR110" s="195" t="s">
        <v>77</v>
      </c>
      <c r="AT110" s="196" t="s">
        <v>69</v>
      </c>
      <c r="AU110" s="196" t="s">
        <v>77</v>
      </c>
      <c r="AY110" s="195" t="s">
        <v>144</v>
      </c>
      <c r="BK110" s="197">
        <f>SUM(BK111:BK146)</f>
        <v>0</v>
      </c>
    </row>
    <row r="111" spans="2:65" s="1" customFormat="1" ht="16.5" customHeight="1">
      <c r="B111" s="42"/>
      <c r="C111" s="200" t="s">
        <v>351</v>
      </c>
      <c r="D111" s="200" t="s">
        <v>147</v>
      </c>
      <c r="E111" s="201" t="s">
        <v>573</v>
      </c>
      <c r="F111" s="202" t="s">
        <v>574</v>
      </c>
      <c r="G111" s="203" t="s">
        <v>150</v>
      </c>
      <c r="H111" s="204">
        <v>18.339</v>
      </c>
      <c r="I111" s="205"/>
      <c r="J111" s="206">
        <f>ROUND(I111*H111,2)</f>
        <v>0</v>
      </c>
      <c r="K111" s="202" t="s">
        <v>151</v>
      </c>
      <c r="L111" s="62"/>
      <c r="M111" s="207" t="s">
        <v>20</v>
      </c>
      <c r="N111" s="208" t="s">
        <v>41</v>
      </c>
      <c r="O111" s="43"/>
      <c r="P111" s="209">
        <f>O111*H111</f>
        <v>0</v>
      </c>
      <c r="Q111" s="209">
        <v>0.0014</v>
      </c>
      <c r="R111" s="209">
        <f>Q111*H111</f>
        <v>0.0256746</v>
      </c>
      <c r="S111" s="209">
        <v>0</v>
      </c>
      <c r="T111" s="210">
        <f>S111*H111</f>
        <v>0</v>
      </c>
      <c r="AR111" s="25" t="s">
        <v>152</v>
      </c>
      <c r="AT111" s="25" t="s">
        <v>147</v>
      </c>
      <c r="AU111" s="25" t="s">
        <v>79</v>
      </c>
      <c r="AY111" s="25" t="s">
        <v>144</v>
      </c>
      <c r="BE111" s="211">
        <f>IF(N111="základní",J111,0)</f>
        <v>0</v>
      </c>
      <c r="BF111" s="211">
        <f>IF(N111="snížená",J111,0)</f>
        <v>0</v>
      </c>
      <c r="BG111" s="211">
        <f>IF(N111="zákl. přenesená",J111,0)</f>
        <v>0</v>
      </c>
      <c r="BH111" s="211">
        <f>IF(N111="sníž. přenesená",J111,0)</f>
        <v>0</v>
      </c>
      <c r="BI111" s="211">
        <f>IF(N111="nulová",J111,0)</f>
        <v>0</v>
      </c>
      <c r="BJ111" s="25" t="s">
        <v>77</v>
      </c>
      <c r="BK111" s="211">
        <f>ROUND(I111*H111,2)</f>
        <v>0</v>
      </c>
      <c r="BL111" s="25" t="s">
        <v>152</v>
      </c>
      <c r="BM111" s="25" t="s">
        <v>575</v>
      </c>
    </row>
    <row r="112" spans="2:51" s="14" customFormat="1" ht="13.5">
      <c r="B112" s="235"/>
      <c r="C112" s="236"/>
      <c r="D112" s="214" t="s">
        <v>154</v>
      </c>
      <c r="E112" s="237" t="s">
        <v>20</v>
      </c>
      <c r="F112" s="238" t="s">
        <v>576</v>
      </c>
      <c r="G112" s="236"/>
      <c r="H112" s="237" t="s">
        <v>20</v>
      </c>
      <c r="I112" s="239"/>
      <c r="J112" s="236"/>
      <c r="K112" s="236"/>
      <c r="L112" s="240"/>
      <c r="M112" s="241"/>
      <c r="N112" s="242"/>
      <c r="O112" s="242"/>
      <c r="P112" s="242"/>
      <c r="Q112" s="242"/>
      <c r="R112" s="242"/>
      <c r="S112" s="242"/>
      <c r="T112" s="243"/>
      <c r="AT112" s="244" t="s">
        <v>154</v>
      </c>
      <c r="AU112" s="244" t="s">
        <v>79</v>
      </c>
      <c r="AV112" s="14" t="s">
        <v>77</v>
      </c>
      <c r="AW112" s="14" t="s">
        <v>34</v>
      </c>
      <c r="AX112" s="14" t="s">
        <v>70</v>
      </c>
      <c r="AY112" s="244" t="s">
        <v>144</v>
      </c>
    </row>
    <row r="113" spans="2:51" s="12" customFormat="1" ht="13.5">
      <c r="B113" s="212"/>
      <c r="C113" s="213"/>
      <c r="D113" s="214" t="s">
        <v>154</v>
      </c>
      <c r="E113" s="215" t="s">
        <v>20</v>
      </c>
      <c r="F113" s="216" t="s">
        <v>577</v>
      </c>
      <c r="G113" s="213"/>
      <c r="H113" s="217">
        <v>14.196</v>
      </c>
      <c r="I113" s="218"/>
      <c r="J113" s="213"/>
      <c r="K113" s="213"/>
      <c r="L113" s="219"/>
      <c r="M113" s="220"/>
      <c r="N113" s="221"/>
      <c r="O113" s="221"/>
      <c r="P113" s="221"/>
      <c r="Q113" s="221"/>
      <c r="R113" s="221"/>
      <c r="S113" s="221"/>
      <c r="T113" s="222"/>
      <c r="AT113" s="223" t="s">
        <v>154</v>
      </c>
      <c r="AU113" s="223" t="s">
        <v>79</v>
      </c>
      <c r="AV113" s="12" t="s">
        <v>79</v>
      </c>
      <c r="AW113" s="12" t="s">
        <v>34</v>
      </c>
      <c r="AX113" s="12" t="s">
        <v>70</v>
      </c>
      <c r="AY113" s="223" t="s">
        <v>144</v>
      </c>
    </row>
    <row r="114" spans="2:51" s="12" customFormat="1" ht="13.5">
      <c r="B114" s="212"/>
      <c r="C114" s="213"/>
      <c r="D114" s="214" t="s">
        <v>154</v>
      </c>
      <c r="E114" s="215" t="s">
        <v>20</v>
      </c>
      <c r="F114" s="216" t="s">
        <v>578</v>
      </c>
      <c r="G114" s="213"/>
      <c r="H114" s="217">
        <v>4.143</v>
      </c>
      <c r="I114" s="218"/>
      <c r="J114" s="213"/>
      <c r="K114" s="213"/>
      <c r="L114" s="219"/>
      <c r="M114" s="220"/>
      <c r="N114" s="221"/>
      <c r="O114" s="221"/>
      <c r="P114" s="221"/>
      <c r="Q114" s="221"/>
      <c r="R114" s="221"/>
      <c r="S114" s="221"/>
      <c r="T114" s="222"/>
      <c r="AT114" s="223" t="s">
        <v>154</v>
      </c>
      <c r="AU114" s="223" t="s">
        <v>79</v>
      </c>
      <c r="AV114" s="12" t="s">
        <v>79</v>
      </c>
      <c r="AW114" s="12" t="s">
        <v>34</v>
      </c>
      <c r="AX114" s="12" t="s">
        <v>70</v>
      </c>
      <c r="AY114" s="223" t="s">
        <v>144</v>
      </c>
    </row>
    <row r="115" spans="2:51" s="15" customFormat="1" ht="13.5">
      <c r="B115" s="245"/>
      <c r="C115" s="246"/>
      <c r="D115" s="214" t="s">
        <v>154</v>
      </c>
      <c r="E115" s="247" t="s">
        <v>20</v>
      </c>
      <c r="F115" s="248" t="s">
        <v>164</v>
      </c>
      <c r="G115" s="246"/>
      <c r="H115" s="249">
        <v>18.339</v>
      </c>
      <c r="I115" s="250"/>
      <c r="J115" s="246"/>
      <c r="K115" s="246"/>
      <c r="L115" s="251"/>
      <c r="M115" s="252"/>
      <c r="N115" s="253"/>
      <c r="O115" s="253"/>
      <c r="P115" s="253"/>
      <c r="Q115" s="253"/>
      <c r="R115" s="253"/>
      <c r="S115" s="253"/>
      <c r="T115" s="254"/>
      <c r="AT115" s="255" t="s">
        <v>154</v>
      </c>
      <c r="AU115" s="255" t="s">
        <v>79</v>
      </c>
      <c r="AV115" s="15" t="s">
        <v>165</v>
      </c>
      <c r="AW115" s="15" t="s">
        <v>34</v>
      </c>
      <c r="AX115" s="15" t="s">
        <v>70</v>
      </c>
      <c r="AY115" s="255" t="s">
        <v>144</v>
      </c>
    </row>
    <row r="116" spans="2:51" s="13" customFormat="1" ht="13.5">
      <c r="B116" s="224"/>
      <c r="C116" s="225"/>
      <c r="D116" s="214" t="s">
        <v>154</v>
      </c>
      <c r="E116" s="226" t="s">
        <v>20</v>
      </c>
      <c r="F116" s="227" t="s">
        <v>157</v>
      </c>
      <c r="G116" s="225"/>
      <c r="H116" s="228">
        <v>18.339</v>
      </c>
      <c r="I116" s="229"/>
      <c r="J116" s="225"/>
      <c r="K116" s="225"/>
      <c r="L116" s="230"/>
      <c r="M116" s="231"/>
      <c r="N116" s="232"/>
      <c r="O116" s="232"/>
      <c r="P116" s="232"/>
      <c r="Q116" s="232"/>
      <c r="R116" s="232"/>
      <c r="S116" s="232"/>
      <c r="T116" s="233"/>
      <c r="AT116" s="234" t="s">
        <v>154</v>
      </c>
      <c r="AU116" s="234" t="s">
        <v>79</v>
      </c>
      <c r="AV116" s="13" t="s">
        <v>152</v>
      </c>
      <c r="AW116" s="13" t="s">
        <v>34</v>
      </c>
      <c r="AX116" s="13" t="s">
        <v>77</v>
      </c>
      <c r="AY116" s="234" t="s">
        <v>144</v>
      </c>
    </row>
    <row r="117" spans="2:65" s="1" customFormat="1" ht="16.5" customHeight="1">
      <c r="B117" s="42"/>
      <c r="C117" s="200" t="s">
        <v>345</v>
      </c>
      <c r="D117" s="200" t="s">
        <v>147</v>
      </c>
      <c r="E117" s="201" t="s">
        <v>579</v>
      </c>
      <c r="F117" s="202" t="s">
        <v>580</v>
      </c>
      <c r="G117" s="203" t="s">
        <v>150</v>
      </c>
      <c r="H117" s="204">
        <v>4.032</v>
      </c>
      <c r="I117" s="205"/>
      <c r="J117" s="206">
        <f>ROUND(I117*H117,2)</f>
        <v>0</v>
      </c>
      <c r="K117" s="202" t="s">
        <v>151</v>
      </c>
      <c r="L117" s="62"/>
      <c r="M117" s="207" t="s">
        <v>20</v>
      </c>
      <c r="N117" s="208" t="s">
        <v>41</v>
      </c>
      <c r="O117" s="43"/>
      <c r="P117" s="209">
        <f>O117*H117</f>
        <v>0</v>
      </c>
      <c r="Q117" s="209">
        <v>0.00026</v>
      </c>
      <c r="R117" s="209">
        <f>Q117*H117</f>
        <v>0.00104832</v>
      </c>
      <c r="S117" s="209">
        <v>0</v>
      </c>
      <c r="T117" s="210">
        <f>S117*H117</f>
        <v>0</v>
      </c>
      <c r="AR117" s="25" t="s">
        <v>152</v>
      </c>
      <c r="AT117" s="25" t="s">
        <v>147</v>
      </c>
      <c r="AU117" s="25" t="s">
        <v>79</v>
      </c>
      <c r="AY117" s="25" t="s">
        <v>144</v>
      </c>
      <c r="BE117" s="211">
        <f>IF(N117="základní",J117,0)</f>
        <v>0</v>
      </c>
      <c r="BF117" s="211">
        <f>IF(N117="snížená",J117,0)</f>
        <v>0</v>
      </c>
      <c r="BG117" s="211">
        <f>IF(N117="zákl. přenesená",J117,0)</f>
        <v>0</v>
      </c>
      <c r="BH117" s="211">
        <f>IF(N117="sníž. přenesená",J117,0)</f>
        <v>0</v>
      </c>
      <c r="BI117" s="211">
        <f>IF(N117="nulová",J117,0)</f>
        <v>0</v>
      </c>
      <c r="BJ117" s="25" t="s">
        <v>77</v>
      </c>
      <c r="BK117" s="211">
        <f>ROUND(I117*H117,2)</f>
        <v>0</v>
      </c>
      <c r="BL117" s="25" t="s">
        <v>152</v>
      </c>
      <c r="BM117" s="25" t="s">
        <v>581</v>
      </c>
    </row>
    <row r="118" spans="2:51" s="12" customFormat="1" ht="13.5">
      <c r="B118" s="212"/>
      <c r="C118" s="213"/>
      <c r="D118" s="214" t="s">
        <v>154</v>
      </c>
      <c r="E118" s="215" t="s">
        <v>20</v>
      </c>
      <c r="F118" s="216" t="s">
        <v>582</v>
      </c>
      <c r="G118" s="213"/>
      <c r="H118" s="217">
        <v>3.032</v>
      </c>
      <c r="I118" s="218"/>
      <c r="J118" s="213"/>
      <c r="K118" s="213"/>
      <c r="L118" s="219"/>
      <c r="M118" s="220"/>
      <c r="N118" s="221"/>
      <c r="O118" s="221"/>
      <c r="P118" s="221"/>
      <c r="Q118" s="221"/>
      <c r="R118" s="221"/>
      <c r="S118" s="221"/>
      <c r="T118" s="222"/>
      <c r="AT118" s="223" t="s">
        <v>154</v>
      </c>
      <c r="AU118" s="223" t="s">
        <v>79</v>
      </c>
      <c r="AV118" s="12" t="s">
        <v>79</v>
      </c>
      <c r="AW118" s="12" t="s">
        <v>34</v>
      </c>
      <c r="AX118" s="12" t="s">
        <v>70</v>
      </c>
      <c r="AY118" s="223" t="s">
        <v>144</v>
      </c>
    </row>
    <row r="119" spans="2:51" s="12" customFormat="1" ht="13.5">
      <c r="B119" s="212"/>
      <c r="C119" s="213"/>
      <c r="D119" s="214" t="s">
        <v>154</v>
      </c>
      <c r="E119" s="215" t="s">
        <v>20</v>
      </c>
      <c r="F119" s="216" t="s">
        <v>583</v>
      </c>
      <c r="G119" s="213"/>
      <c r="H119" s="217">
        <v>1</v>
      </c>
      <c r="I119" s="218"/>
      <c r="J119" s="213"/>
      <c r="K119" s="213"/>
      <c r="L119" s="219"/>
      <c r="M119" s="220"/>
      <c r="N119" s="221"/>
      <c r="O119" s="221"/>
      <c r="P119" s="221"/>
      <c r="Q119" s="221"/>
      <c r="R119" s="221"/>
      <c r="S119" s="221"/>
      <c r="T119" s="222"/>
      <c r="AT119" s="223" t="s">
        <v>154</v>
      </c>
      <c r="AU119" s="223" t="s">
        <v>79</v>
      </c>
      <c r="AV119" s="12" t="s">
        <v>79</v>
      </c>
      <c r="AW119" s="12" t="s">
        <v>34</v>
      </c>
      <c r="AX119" s="12" t="s">
        <v>70</v>
      </c>
      <c r="AY119" s="223" t="s">
        <v>144</v>
      </c>
    </row>
    <row r="120" spans="2:51" s="13" customFormat="1" ht="13.5">
      <c r="B120" s="224"/>
      <c r="C120" s="225"/>
      <c r="D120" s="214" t="s">
        <v>154</v>
      </c>
      <c r="E120" s="226" t="s">
        <v>20</v>
      </c>
      <c r="F120" s="227" t="s">
        <v>157</v>
      </c>
      <c r="G120" s="225"/>
      <c r="H120" s="228">
        <v>4.032</v>
      </c>
      <c r="I120" s="229"/>
      <c r="J120" s="225"/>
      <c r="K120" s="225"/>
      <c r="L120" s="230"/>
      <c r="M120" s="231"/>
      <c r="N120" s="232"/>
      <c r="O120" s="232"/>
      <c r="P120" s="232"/>
      <c r="Q120" s="232"/>
      <c r="R120" s="232"/>
      <c r="S120" s="232"/>
      <c r="T120" s="233"/>
      <c r="AT120" s="234" t="s">
        <v>154</v>
      </c>
      <c r="AU120" s="234" t="s">
        <v>79</v>
      </c>
      <c r="AV120" s="13" t="s">
        <v>152</v>
      </c>
      <c r="AW120" s="13" t="s">
        <v>34</v>
      </c>
      <c r="AX120" s="13" t="s">
        <v>77</v>
      </c>
      <c r="AY120" s="234" t="s">
        <v>144</v>
      </c>
    </row>
    <row r="121" spans="2:65" s="1" customFormat="1" ht="16.5" customHeight="1">
      <c r="B121" s="42"/>
      <c r="C121" s="200" t="s">
        <v>362</v>
      </c>
      <c r="D121" s="200" t="s">
        <v>147</v>
      </c>
      <c r="E121" s="201" t="s">
        <v>584</v>
      </c>
      <c r="F121" s="202" t="s">
        <v>585</v>
      </c>
      <c r="G121" s="203" t="s">
        <v>150</v>
      </c>
      <c r="H121" s="204">
        <v>8.175</v>
      </c>
      <c r="I121" s="205"/>
      <c r="J121" s="206">
        <f>ROUND(I121*H121,2)</f>
        <v>0</v>
      </c>
      <c r="K121" s="202" t="s">
        <v>151</v>
      </c>
      <c r="L121" s="62"/>
      <c r="M121" s="207" t="s">
        <v>20</v>
      </c>
      <c r="N121" s="208" t="s">
        <v>41</v>
      </c>
      <c r="O121" s="43"/>
      <c r="P121" s="209">
        <f>O121*H121</f>
        <v>0</v>
      </c>
      <c r="Q121" s="209">
        <v>0.00494</v>
      </c>
      <c r="R121" s="209">
        <f>Q121*H121</f>
        <v>0.040384500000000004</v>
      </c>
      <c r="S121" s="209">
        <v>0</v>
      </c>
      <c r="T121" s="210">
        <f>S121*H121</f>
        <v>0</v>
      </c>
      <c r="AR121" s="25" t="s">
        <v>152</v>
      </c>
      <c r="AT121" s="25" t="s">
        <v>147</v>
      </c>
      <c r="AU121" s="25" t="s">
        <v>79</v>
      </c>
      <c r="AY121" s="25" t="s">
        <v>144</v>
      </c>
      <c r="BE121" s="211">
        <f>IF(N121="základní",J121,0)</f>
        <v>0</v>
      </c>
      <c r="BF121" s="211">
        <f>IF(N121="snížená",J121,0)</f>
        <v>0</v>
      </c>
      <c r="BG121" s="211">
        <f>IF(N121="zákl. přenesená",J121,0)</f>
        <v>0</v>
      </c>
      <c r="BH121" s="211">
        <f>IF(N121="sníž. přenesená",J121,0)</f>
        <v>0</v>
      </c>
      <c r="BI121" s="211">
        <f>IF(N121="nulová",J121,0)</f>
        <v>0</v>
      </c>
      <c r="BJ121" s="25" t="s">
        <v>77</v>
      </c>
      <c r="BK121" s="211">
        <f>ROUND(I121*H121,2)</f>
        <v>0</v>
      </c>
      <c r="BL121" s="25" t="s">
        <v>152</v>
      </c>
      <c r="BM121" s="25" t="s">
        <v>586</v>
      </c>
    </row>
    <row r="122" spans="2:51" s="12" customFormat="1" ht="13.5">
      <c r="B122" s="212"/>
      <c r="C122" s="213"/>
      <c r="D122" s="214" t="s">
        <v>154</v>
      </c>
      <c r="E122" s="215" t="s">
        <v>20</v>
      </c>
      <c r="F122" s="216" t="s">
        <v>582</v>
      </c>
      <c r="G122" s="213"/>
      <c r="H122" s="217">
        <v>3.032</v>
      </c>
      <c r="I122" s="218"/>
      <c r="J122" s="213"/>
      <c r="K122" s="213"/>
      <c r="L122" s="219"/>
      <c r="M122" s="220"/>
      <c r="N122" s="221"/>
      <c r="O122" s="221"/>
      <c r="P122" s="221"/>
      <c r="Q122" s="221"/>
      <c r="R122" s="221"/>
      <c r="S122" s="221"/>
      <c r="T122" s="222"/>
      <c r="AT122" s="223" t="s">
        <v>154</v>
      </c>
      <c r="AU122" s="223" t="s">
        <v>79</v>
      </c>
      <c r="AV122" s="12" t="s">
        <v>79</v>
      </c>
      <c r="AW122" s="12" t="s">
        <v>34</v>
      </c>
      <c r="AX122" s="12" t="s">
        <v>70</v>
      </c>
      <c r="AY122" s="223" t="s">
        <v>144</v>
      </c>
    </row>
    <row r="123" spans="2:51" s="15" customFormat="1" ht="13.5">
      <c r="B123" s="245"/>
      <c r="C123" s="246"/>
      <c r="D123" s="214" t="s">
        <v>154</v>
      </c>
      <c r="E123" s="247" t="s">
        <v>20</v>
      </c>
      <c r="F123" s="248" t="s">
        <v>164</v>
      </c>
      <c r="G123" s="246"/>
      <c r="H123" s="249">
        <v>3.032</v>
      </c>
      <c r="I123" s="250"/>
      <c r="J123" s="246"/>
      <c r="K123" s="246"/>
      <c r="L123" s="251"/>
      <c r="M123" s="252"/>
      <c r="N123" s="253"/>
      <c r="O123" s="253"/>
      <c r="P123" s="253"/>
      <c r="Q123" s="253"/>
      <c r="R123" s="253"/>
      <c r="S123" s="253"/>
      <c r="T123" s="254"/>
      <c r="AT123" s="255" t="s">
        <v>154</v>
      </c>
      <c r="AU123" s="255" t="s">
        <v>79</v>
      </c>
      <c r="AV123" s="15" t="s">
        <v>165</v>
      </c>
      <c r="AW123" s="15" t="s">
        <v>34</v>
      </c>
      <c r="AX123" s="15" t="s">
        <v>70</v>
      </c>
      <c r="AY123" s="255" t="s">
        <v>144</v>
      </c>
    </row>
    <row r="124" spans="2:51" s="14" customFormat="1" ht="13.5">
      <c r="B124" s="235"/>
      <c r="C124" s="236"/>
      <c r="D124" s="214" t="s">
        <v>154</v>
      </c>
      <c r="E124" s="237" t="s">
        <v>20</v>
      </c>
      <c r="F124" s="238" t="s">
        <v>576</v>
      </c>
      <c r="G124" s="236"/>
      <c r="H124" s="237" t="s">
        <v>20</v>
      </c>
      <c r="I124" s="239"/>
      <c r="J124" s="236"/>
      <c r="K124" s="236"/>
      <c r="L124" s="240"/>
      <c r="M124" s="241"/>
      <c r="N124" s="242"/>
      <c r="O124" s="242"/>
      <c r="P124" s="242"/>
      <c r="Q124" s="242"/>
      <c r="R124" s="242"/>
      <c r="S124" s="242"/>
      <c r="T124" s="243"/>
      <c r="AT124" s="244" t="s">
        <v>154</v>
      </c>
      <c r="AU124" s="244" t="s">
        <v>79</v>
      </c>
      <c r="AV124" s="14" t="s">
        <v>77</v>
      </c>
      <c r="AW124" s="14" t="s">
        <v>34</v>
      </c>
      <c r="AX124" s="14" t="s">
        <v>70</v>
      </c>
      <c r="AY124" s="244" t="s">
        <v>144</v>
      </c>
    </row>
    <row r="125" spans="2:51" s="12" customFormat="1" ht="13.5">
      <c r="B125" s="212"/>
      <c r="C125" s="213"/>
      <c r="D125" s="214" t="s">
        <v>154</v>
      </c>
      <c r="E125" s="215" t="s">
        <v>20</v>
      </c>
      <c r="F125" s="216" t="s">
        <v>578</v>
      </c>
      <c r="G125" s="213"/>
      <c r="H125" s="217">
        <v>4.143</v>
      </c>
      <c r="I125" s="218"/>
      <c r="J125" s="213"/>
      <c r="K125" s="213"/>
      <c r="L125" s="219"/>
      <c r="M125" s="220"/>
      <c r="N125" s="221"/>
      <c r="O125" s="221"/>
      <c r="P125" s="221"/>
      <c r="Q125" s="221"/>
      <c r="R125" s="221"/>
      <c r="S125" s="221"/>
      <c r="T125" s="222"/>
      <c r="AT125" s="223" t="s">
        <v>154</v>
      </c>
      <c r="AU125" s="223" t="s">
        <v>79</v>
      </c>
      <c r="AV125" s="12" t="s">
        <v>79</v>
      </c>
      <c r="AW125" s="12" t="s">
        <v>34</v>
      </c>
      <c r="AX125" s="12" t="s">
        <v>70</v>
      </c>
      <c r="AY125" s="223" t="s">
        <v>144</v>
      </c>
    </row>
    <row r="126" spans="2:51" s="15" customFormat="1" ht="13.5">
      <c r="B126" s="245"/>
      <c r="C126" s="246"/>
      <c r="D126" s="214" t="s">
        <v>154</v>
      </c>
      <c r="E126" s="247" t="s">
        <v>20</v>
      </c>
      <c r="F126" s="248" t="s">
        <v>164</v>
      </c>
      <c r="G126" s="246"/>
      <c r="H126" s="249">
        <v>4.143</v>
      </c>
      <c r="I126" s="250"/>
      <c r="J126" s="246"/>
      <c r="K126" s="246"/>
      <c r="L126" s="251"/>
      <c r="M126" s="252"/>
      <c r="N126" s="253"/>
      <c r="O126" s="253"/>
      <c r="P126" s="253"/>
      <c r="Q126" s="253"/>
      <c r="R126" s="253"/>
      <c r="S126" s="253"/>
      <c r="T126" s="254"/>
      <c r="AT126" s="255" t="s">
        <v>154</v>
      </c>
      <c r="AU126" s="255" t="s">
        <v>79</v>
      </c>
      <c r="AV126" s="15" t="s">
        <v>165</v>
      </c>
      <c r="AW126" s="15" t="s">
        <v>34</v>
      </c>
      <c r="AX126" s="15" t="s">
        <v>70</v>
      </c>
      <c r="AY126" s="255" t="s">
        <v>144</v>
      </c>
    </row>
    <row r="127" spans="2:51" s="12" customFormat="1" ht="13.5">
      <c r="B127" s="212"/>
      <c r="C127" s="213"/>
      <c r="D127" s="214" t="s">
        <v>154</v>
      </c>
      <c r="E127" s="215" t="s">
        <v>20</v>
      </c>
      <c r="F127" s="216" t="s">
        <v>583</v>
      </c>
      <c r="G127" s="213"/>
      <c r="H127" s="217">
        <v>1</v>
      </c>
      <c r="I127" s="218"/>
      <c r="J127" s="213"/>
      <c r="K127" s="213"/>
      <c r="L127" s="219"/>
      <c r="M127" s="220"/>
      <c r="N127" s="221"/>
      <c r="O127" s="221"/>
      <c r="P127" s="221"/>
      <c r="Q127" s="221"/>
      <c r="R127" s="221"/>
      <c r="S127" s="221"/>
      <c r="T127" s="222"/>
      <c r="AT127" s="223" t="s">
        <v>154</v>
      </c>
      <c r="AU127" s="223" t="s">
        <v>79</v>
      </c>
      <c r="AV127" s="12" t="s">
        <v>79</v>
      </c>
      <c r="AW127" s="12" t="s">
        <v>34</v>
      </c>
      <c r="AX127" s="12" t="s">
        <v>70</v>
      </c>
      <c r="AY127" s="223" t="s">
        <v>144</v>
      </c>
    </row>
    <row r="128" spans="2:51" s="15" customFormat="1" ht="13.5">
      <c r="B128" s="245"/>
      <c r="C128" s="246"/>
      <c r="D128" s="214" t="s">
        <v>154</v>
      </c>
      <c r="E128" s="247" t="s">
        <v>20</v>
      </c>
      <c r="F128" s="248" t="s">
        <v>164</v>
      </c>
      <c r="G128" s="246"/>
      <c r="H128" s="249">
        <v>1</v>
      </c>
      <c r="I128" s="250"/>
      <c r="J128" s="246"/>
      <c r="K128" s="246"/>
      <c r="L128" s="251"/>
      <c r="M128" s="252"/>
      <c r="N128" s="253"/>
      <c r="O128" s="253"/>
      <c r="P128" s="253"/>
      <c r="Q128" s="253"/>
      <c r="R128" s="253"/>
      <c r="S128" s="253"/>
      <c r="T128" s="254"/>
      <c r="AT128" s="255" t="s">
        <v>154</v>
      </c>
      <c r="AU128" s="255" t="s">
        <v>79</v>
      </c>
      <c r="AV128" s="15" t="s">
        <v>165</v>
      </c>
      <c r="AW128" s="15" t="s">
        <v>34</v>
      </c>
      <c r="AX128" s="15" t="s">
        <v>70</v>
      </c>
      <c r="AY128" s="255" t="s">
        <v>144</v>
      </c>
    </row>
    <row r="129" spans="2:51" s="13" customFormat="1" ht="13.5">
      <c r="B129" s="224"/>
      <c r="C129" s="225"/>
      <c r="D129" s="214" t="s">
        <v>154</v>
      </c>
      <c r="E129" s="226" t="s">
        <v>20</v>
      </c>
      <c r="F129" s="227" t="s">
        <v>157</v>
      </c>
      <c r="G129" s="225"/>
      <c r="H129" s="228">
        <v>8.175</v>
      </c>
      <c r="I129" s="229"/>
      <c r="J129" s="225"/>
      <c r="K129" s="225"/>
      <c r="L129" s="230"/>
      <c r="M129" s="231"/>
      <c r="N129" s="232"/>
      <c r="O129" s="232"/>
      <c r="P129" s="232"/>
      <c r="Q129" s="232"/>
      <c r="R129" s="232"/>
      <c r="S129" s="232"/>
      <c r="T129" s="233"/>
      <c r="AT129" s="234" t="s">
        <v>154</v>
      </c>
      <c r="AU129" s="234" t="s">
        <v>79</v>
      </c>
      <c r="AV129" s="13" t="s">
        <v>152</v>
      </c>
      <c r="AW129" s="13" t="s">
        <v>34</v>
      </c>
      <c r="AX129" s="13" t="s">
        <v>77</v>
      </c>
      <c r="AY129" s="234" t="s">
        <v>144</v>
      </c>
    </row>
    <row r="130" spans="2:65" s="1" customFormat="1" ht="25.5" customHeight="1">
      <c r="B130" s="42"/>
      <c r="C130" s="200" t="s">
        <v>356</v>
      </c>
      <c r="D130" s="200" t="s">
        <v>147</v>
      </c>
      <c r="E130" s="201" t="s">
        <v>587</v>
      </c>
      <c r="F130" s="202" t="s">
        <v>588</v>
      </c>
      <c r="G130" s="203" t="s">
        <v>150</v>
      </c>
      <c r="H130" s="204">
        <v>18.339</v>
      </c>
      <c r="I130" s="205"/>
      <c r="J130" s="206">
        <f>ROUND(I130*H130,2)</f>
        <v>0</v>
      </c>
      <c r="K130" s="202" t="s">
        <v>151</v>
      </c>
      <c r="L130" s="62"/>
      <c r="M130" s="207" t="s">
        <v>20</v>
      </c>
      <c r="N130" s="208" t="s">
        <v>41</v>
      </c>
      <c r="O130" s="43"/>
      <c r="P130" s="209">
        <f>O130*H130</f>
        <v>0</v>
      </c>
      <c r="Q130" s="209">
        <v>0.00438</v>
      </c>
      <c r="R130" s="209">
        <f>Q130*H130</f>
        <v>0.08032481999999999</v>
      </c>
      <c r="S130" s="209">
        <v>0</v>
      </c>
      <c r="T130" s="210">
        <f>S130*H130</f>
        <v>0</v>
      </c>
      <c r="AR130" s="25" t="s">
        <v>152</v>
      </c>
      <c r="AT130" s="25" t="s">
        <v>147</v>
      </c>
      <c r="AU130" s="25" t="s">
        <v>79</v>
      </c>
      <c r="AY130" s="25" t="s">
        <v>144</v>
      </c>
      <c r="BE130" s="211">
        <f>IF(N130="základní",J130,0)</f>
        <v>0</v>
      </c>
      <c r="BF130" s="211">
        <f>IF(N130="snížená",J130,0)</f>
        <v>0</v>
      </c>
      <c r="BG130" s="211">
        <f>IF(N130="zákl. přenesená",J130,0)</f>
        <v>0</v>
      </c>
      <c r="BH130" s="211">
        <f>IF(N130="sníž. přenesená",J130,0)</f>
        <v>0</v>
      </c>
      <c r="BI130" s="211">
        <f>IF(N130="nulová",J130,0)</f>
        <v>0</v>
      </c>
      <c r="BJ130" s="25" t="s">
        <v>77</v>
      </c>
      <c r="BK130" s="211">
        <f>ROUND(I130*H130,2)</f>
        <v>0</v>
      </c>
      <c r="BL130" s="25" t="s">
        <v>152</v>
      </c>
      <c r="BM130" s="25" t="s">
        <v>589</v>
      </c>
    </row>
    <row r="131" spans="2:51" s="14" customFormat="1" ht="13.5">
      <c r="B131" s="235"/>
      <c r="C131" s="236"/>
      <c r="D131" s="214" t="s">
        <v>154</v>
      </c>
      <c r="E131" s="237" t="s">
        <v>20</v>
      </c>
      <c r="F131" s="238" t="s">
        <v>576</v>
      </c>
      <c r="G131" s="236"/>
      <c r="H131" s="237" t="s">
        <v>20</v>
      </c>
      <c r="I131" s="239"/>
      <c r="J131" s="236"/>
      <c r="K131" s="236"/>
      <c r="L131" s="240"/>
      <c r="M131" s="241"/>
      <c r="N131" s="242"/>
      <c r="O131" s="242"/>
      <c r="P131" s="242"/>
      <c r="Q131" s="242"/>
      <c r="R131" s="242"/>
      <c r="S131" s="242"/>
      <c r="T131" s="243"/>
      <c r="AT131" s="244" t="s">
        <v>154</v>
      </c>
      <c r="AU131" s="244" t="s">
        <v>79</v>
      </c>
      <c r="AV131" s="14" t="s">
        <v>77</v>
      </c>
      <c r="AW131" s="14" t="s">
        <v>34</v>
      </c>
      <c r="AX131" s="14" t="s">
        <v>70</v>
      </c>
      <c r="AY131" s="244" t="s">
        <v>144</v>
      </c>
    </row>
    <row r="132" spans="2:51" s="12" customFormat="1" ht="13.5">
      <c r="B132" s="212"/>
      <c r="C132" s="213"/>
      <c r="D132" s="214" t="s">
        <v>154</v>
      </c>
      <c r="E132" s="215" t="s">
        <v>20</v>
      </c>
      <c r="F132" s="216" t="s">
        <v>577</v>
      </c>
      <c r="G132" s="213"/>
      <c r="H132" s="217">
        <v>14.196</v>
      </c>
      <c r="I132" s="218"/>
      <c r="J132" s="213"/>
      <c r="K132" s="213"/>
      <c r="L132" s="219"/>
      <c r="M132" s="220"/>
      <c r="N132" s="221"/>
      <c r="O132" s="221"/>
      <c r="P132" s="221"/>
      <c r="Q132" s="221"/>
      <c r="R132" s="221"/>
      <c r="S132" s="221"/>
      <c r="T132" s="222"/>
      <c r="AT132" s="223" t="s">
        <v>154</v>
      </c>
      <c r="AU132" s="223" t="s">
        <v>79</v>
      </c>
      <c r="AV132" s="12" t="s">
        <v>79</v>
      </c>
      <c r="AW132" s="12" t="s">
        <v>34</v>
      </c>
      <c r="AX132" s="12" t="s">
        <v>70</v>
      </c>
      <c r="AY132" s="223" t="s">
        <v>144</v>
      </c>
    </row>
    <row r="133" spans="2:51" s="12" customFormat="1" ht="13.5">
      <c r="B133" s="212"/>
      <c r="C133" s="213"/>
      <c r="D133" s="214" t="s">
        <v>154</v>
      </c>
      <c r="E133" s="215" t="s">
        <v>20</v>
      </c>
      <c r="F133" s="216" t="s">
        <v>578</v>
      </c>
      <c r="G133" s="213"/>
      <c r="H133" s="217">
        <v>4.143</v>
      </c>
      <c r="I133" s="218"/>
      <c r="J133" s="213"/>
      <c r="K133" s="213"/>
      <c r="L133" s="219"/>
      <c r="M133" s="220"/>
      <c r="N133" s="221"/>
      <c r="O133" s="221"/>
      <c r="P133" s="221"/>
      <c r="Q133" s="221"/>
      <c r="R133" s="221"/>
      <c r="S133" s="221"/>
      <c r="T133" s="222"/>
      <c r="AT133" s="223" t="s">
        <v>154</v>
      </c>
      <c r="AU133" s="223" t="s">
        <v>79</v>
      </c>
      <c r="AV133" s="12" t="s">
        <v>79</v>
      </c>
      <c r="AW133" s="12" t="s">
        <v>34</v>
      </c>
      <c r="AX133" s="12" t="s">
        <v>70</v>
      </c>
      <c r="AY133" s="223" t="s">
        <v>144</v>
      </c>
    </row>
    <row r="134" spans="2:51" s="15" customFormat="1" ht="13.5">
      <c r="B134" s="245"/>
      <c r="C134" s="246"/>
      <c r="D134" s="214" t="s">
        <v>154</v>
      </c>
      <c r="E134" s="247" t="s">
        <v>20</v>
      </c>
      <c r="F134" s="248" t="s">
        <v>164</v>
      </c>
      <c r="G134" s="246"/>
      <c r="H134" s="249">
        <v>18.339</v>
      </c>
      <c r="I134" s="250"/>
      <c r="J134" s="246"/>
      <c r="K134" s="246"/>
      <c r="L134" s="251"/>
      <c r="M134" s="252"/>
      <c r="N134" s="253"/>
      <c r="O134" s="253"/>
      <c r="P134" s="253"/>
      <c r="Q134" s="253"/>
      <c r="R134" s="253"/>
      <c r="S134" s="253"/>
      <c r="T134" s="254"/>
      <c r="AT134" s="255" t="s">
        <v>154</v>
      </c>
      <c r="AU134" s="255" t="s">
        <v>79</v>
      </c>
      <c r="AV134" s="15" t="s">
        <v>165</v>
      </c>
      <c r="AW134" s="15" t="s">
        <v>34</v>
      </c>
      <c r="AX134" s="15" t="s">
        <v>70</v>
      </c>
      <c r="AY134" s="255" t="s">
        <v>144</v>
      </c>
    </row>
    <row r="135" spans="2:51" s="13" customFormat="1" ht="13.5">
      <c r="B135" s="224"/>
      <c r="C135" s="225"/>
      <c r="D135" s="214" t="s">
        <v>154</v>
      </c>
      <c r="E135" s="226" t="s">
        <v>20</v>
      </c>
      <c r="F135" s="227" t="s">
        <v>157</v>
      </c>
      <c r="G135" s="225"/>
      <c r="H135" s="228">
        <v>18.339</v>
      </c>
      <c r="I135" s="229"/>
      <c r="J135" s="225"/>
      <c r="K135" s="225"/>
      <c r="L135" s="230"/>
      <c r="M135" s="231"/>
      <c r="N135" s="232"/>
      <c r="O135" s="232"/>
      <c r="P135" s="232"/>
      <c r="Q135" s="232"/>
      <c r="R135" s="232"/>
      <c r="S135" s="232"/>
      <c r="T135" s="233"/>
      <c r="AT135" s="234" t="s">
        <v>154</v>
      </c>
      <c r="AU135" s="234" t="s">
        <v>79</v>
      </c>
      <c r="AV135" s="13" t="s">
        <v>152</v>
      </c>
      <c r="AW135" s="13" t="s">
        <v>34</v>
      </c>
      <c r="AX135" s="13" t="s">
        <v>77</v>
      </c>
      <c r="AY135" s="234" t="s">
        <v>144</v>
      </c>
    </row>
    <row r="136" spans="2:65" s="1" customFormat="1" ht="25.5" customHeight="1">
      <c r="B136" s="42"/>
      <c r="C136" s="200" t="s">
        <v>367</v>
      </c>
      <c r="D136" s="200" t="s">
        <v>147</v>
      </c>
      <c r="E136" s="201" t="s">
        <v>590</v>
      </c>
      <c r="F136" s="202" t="s">
        <v>591</v>
      </c>
      <c r="G136" s="203" t="s">
        <v>150</v>
      </c>
      <c r="H136" s="204">
        <v>8.175</v>
      </c>
      <c r="I136" s="205"/>
      <c r="J136" s="206">
        <f>ROUND(I136*H136,2)</f>
        <v>0</v>
      </c>
      <c r="K136" s="202" t="s">
        <v>151</v>
      </c>
      <c r="L136" s="62"/>
      <c r="M136" s="207" t="s">
        <v>20</v>
      </c>
      <c r="N136" s="208" t="s">
        <v>41</v>
      </c>
      <c r="O136" s="43"/>
      <c r="P136" s="209">
        <f>O136*H136</f>
        <v>0</v>
      </c>
      <c r="Q136" s="209">
        <v>0.01628</v>
      </c>
      <c r="R136" s="209">
        <f>Q136*H136</f>
        <v>0.133089</v>
      </c>
      <c r="S136" s="209">
        <v>0</v>
      </c>
      <c r="T136" s="210">
        <f>S136*H136</f>
        <v>0</v>
      </c>
      <c r="AR136" s="25" t="s">
        <v>152</v>
      </c>
      <c r="AT136" s="25" t="s">
        <v>147</v>
      </c>
      <c r="AU136" s="25" t="s">
        <v>79</v>
      </c>
      <c r="AY136" s="25" t="s">
        <v>144</v>
      </c>
      <c r="BE136" s="211">
        <f>IF(N136="základní",J136,0)</f>
        <v>0</v>
      </c>
      <c r="BF136" s="211">
        <f>IF(N136="snížená",J136,0)</f>
        <v>0</v>
      </c>
      <c r="BG136" s="211">
        <f>IF(N136="zákl. přenesená",J136,0)</f>
        <v>0</v>
      </c>
      <c r="BH136" s="211">
        <f>IF(N136="sníž. přenesená",J136,0)</f>
        <v>0</v>
      </c>
      <c r="BI136" s="211">
        <f>IF(N136="nulová",J136,0)</f>
        <v>0</v>
      </c>
      <c r="BJ136" s="25" t="s">
        <v>77</v>
      </c>
      <c r="BK136" s="211">
        <f>ROUND(I136*H136,2)</f>
        <v>0</v>
      </c>
      <c r="BL136" s="25" t="s">
        <v>152</v>
      </c>
      <c r="BM136" s="25" t="s">
        <v>592</v>
      </c>
    </row>
    <row r="137" spans="2:51" s="12" customFormat="1" ht="13.5">
      <c r="B137" s="212"/>
      <c r="C137" s="213"/>
      <c r="D137" s="214" t="s">
        <v>154</v>
      </c>
      <c r="E137" s="215" t="s">
        <v>20</v>
      </c>
      <c r="F137" s="216" t="s">
        <v>582</v>
      </c>
      <c r="G137" s="213"/>
      <c r="H137" s="217">
        <v>3.032</v>
      </c>
      <c r="I137" s="218"/>
      <c r="J137" s="213"/>
      <c r="K137" s="213"/>
      <c r="L137" s="219"/>
      <c r="M137" s="220"/>
      <c r="N137" s="221"/>
      <c r="O137" s="221"/>
      <c r="P137" s="221"/>
      <c r="Q137" s="221"/>
      <c r="R137" s="221"/>
      <c r="S137" s="221"/>
      <c r="T137" s="222"/>
      <c r="AT137" s="223" t="s">
        <v>154</v>
      </c>
      <c r="AU137" s="223" t="s">
        <v>79</v>
      </c>
      <c r="AV137" s="12" t="s">
        <v>79</v>
      </c>
      <c r="AW137" s="12" t="s">
        <v>34</v>
      </c>
      <c r="AX137" s="12" t="s">
        <v>70</v>
      </c>
      <c r="AY137" s="223" t="s">
        <v>144</v>
      </c>
    </row>
    <row r="138" spans="2:51" s="15" customFormat="1" ht="13.5">
      <c r="B138" s="245"/>
      <c r="C138" s="246"/>
      <c r="D138" s="214" t="s">
        <v>154</v>
      </c>
      <c r="E138" s="247" t="s">
        <v>20</v>
      </c>
      <c r="F138" s="248" t="s">
        <v>164</v>
      </c>
      <c r="G138" s="246"/>
      <c r="H138" s="249">
        <v>3.032</v>
      </c>
      <c r="I138" s="250"/>
      <c r="J138" s="246"/>
      <c r="K138" s="246"/>
      <c r="L138" s="251"/>
      <c r="M138" s="252"/>
      <c r="N138" s="253"/>
      <c r="O138" s="253"/>
      <c r="P138" s="253"/>
      <c r="Q138" s="253"/>
      <c r="R138" s="253"/>
      <c r="S138" s="253"/>
      <c r="T138" s="254"/>
      <c r="AT138" s="255" t="s">
        <v>154</v>
      </c>
      <c r="AU138" s="255" t="s">
        <v>79</v>
      </c>
      <c r="AV138" s="15" t="s">
        <v>165</v>
      </c>
      <c r="AW138" s="15" t="s">
        <v>34</v>
      </c>
      <c r="AX138" s="15" t="s">
        <v>70</v>
      </c>
      <c r="AY138" s="255" t="s">
        <v>144</v>
      </c>
    </row>
    <row r="139" spans="2:51" s="14" customFormat="1" ht="13.5">
      <c r="B139" s="235"/>
      <c r="C139" s="236"/>
      <c r="D139" s="214" t="s">
        <v>154</v>
      </c>
      <c r="E139" s="237" t="s">
        <v>20</v>
      </c>
      <c r="F139" s="238" t="s">
        <v>576</v>
      </c>
      <c r="G139" s="236"/>
      <c r="H139" s="237" t="s">
        <v>20</v>
      </c>
      <c r="I139" s="239"/>
      <c r="J139" s="236"/>
      <c r="K139" s="236"/>
      <c r="L139" s="240"/>
      <c r="M139" s="241"/>
      <c r="N139" s="242"/>
      <c r="O139" s="242"/>
      <c r="P139" s="242"/>
      <c r="Q139" s="242"/>
      <c r="R139" s="242"/>
      <c r="S139" s="242"/>
      <c r="T139" s="243"/>
      <c r="AT139" s="244" t="s">
        <v>154</v>
      </c>
      <c r="AU139" s="244" t="s">
        <v>79</v>
      </c>
      <c r="AV139" s="14" t="s">
        <v>77</v>
      </c>
      <c r="AW139" s="14" t="s">
        <v>34</v>
      </c>
      <c r="AX139" s="14" t="s">
        <v>70</v>
      </c>
      <c r="AY139" s="244" t="s">
        <v>144</v>
      </c>
    </row>
    <row r="140" spans="2:51" s="12" customFormat="1" ht="13.5">
      <c r="B140" s="212"/>
      <c r="C140" s="213"/>
      <c r="D140" s="214" t="s">
        <v>154</v>
      </c>
      <c r="E140" s="215" t="s">
        <v>20</v>
      </c>
      <c r="F140" s="216" t="s">
        <v>578</v>
      </c>
      <c r="G140" s="213"/>
      <c r="H140" s="217">
        <v>4.143</v>
      </c>
      <c r="I140" s="218"/>
      <c r="J140" s="213"/>
      <c r="K140" s="213"/>
      <c r="L140" s="219"/>
      <c r="M140" s="220"/>
      <c r="N140" s="221"/>
      <c r="O140" s="221"/>
      <c r="P140" s="221"/>
      <c r="Q140" s="221"/>
      <c r="R140" s="221"/>
      <c r="S140" s="221"/>
      <c r="T140" s="222"/>
      <c r="AT140" s="223" t="s">
        <v>154</v>
      </c>
      <c r="AU140" s="223" t="s">
        <v>79</v>
      </c>
      <c r="AV140" s="12" t="s">
        <v>79</v>
      </c>
      <c r="AW140" s="12" t="s">
        <v>34</v>
      </c>
      <c r="AX140" s="12" t="s">
        <v>70</v>
      </c>
      <c r="AY140" s="223" t="s">
        <v>144</v>
      </c>
    </row>
    <row r="141" spans="2:51" s="15" customFormat="1" ht="13.5">
      <c r="B141" s="245"/>
      <c r="C141" s="246"/>
      <c r="D141" s="214" t="s">
        <v>154</v>
      </c>
      <c r="E141" s="247" t="s">
        <v>20</v>
      </c>
      <c r="F141" s="248" t="s">
        <v>164</v>
      </c>
      <c r="G141" s="246"/>
      <c r="H141" s="249">
        <v>4.143</v>
      </c>
      <c r="I141" s="250"/>
      <c r="J141" s="246"/>
      <c r="K141" s="246"/>
      <c r="L141" s="251"/>
      <c r="M141" s="252"/>
      <c r="N141" s="253"/>
      <c r="O141" s="253"/>
      <c r="P141" s="253"/>
      <c r="Q141" s="253"/>
      <c r="R141" s="253"/>
      <c r="S141" s="253"/>
      <c r="T141" s="254"/>
      <c r="AT141" s="255" t="s">
        <v>154</v>
      </c>
      <c r="AU141" s="255" t="s">
        <v>79</v>
      </c>
      <c r="AV141" s="15" t="s">
        <v>165</v>
      </c>
      <c r="AW141" s="15" t="s">
        <v>34</v>
      </c>
      <c r="AX141" s="15" t="s">
        <v>70</v>
      </c>
      <c r="AY141" s="255" t="s">
        <v>144</v>
      </c>
    </row>
    <row r="142" spans="2:51" s="12" customFormat="1" ht="13.5">
      <c r="B142" s="212"/>
      <c r="C142" s="213"/>
      <c r="D142" s="214" t="s">
        <v>154</v>
      </c>
      <c r="E142" s="215" t="s">
        <v>20</v>
      </c>
      <c r="F142" s="216" t="s">
        <v>583</v>
      </c>
      <c r="G142" s="213"/>
      <c r="H142" s="217">
        <v>1</v>
      </c>
      <c r="I142" s="218"/>
      <c r="J142" s="213"/>
      <c r="K142" s="213"/>
      <c r="L142" s="219"/>
      <c r="M142" s="220"/>
      <c r="N142" s="221"/>
      <c r="O142" s="221"/>
      <c r="P142" s="221"/>
      <c r="Q142" s="221"/>
      <c r="R142" s="221"/>
      <c r="S142" s="221"/>
      <c r="T142" s="222"/>
      <c r="AT142" s="223" t="s">
        <v>154</v>
      </c>
      <c r="AU142" s="223" t="s">
        <v>79</v>
      </c>
      <c r="AV142" s="12" t="s">
        <v>79</v>
      </c>
      <c r="AW142" s="12" t="s">
        <v>34</v>
      </c>
      <c r="AX142" s="12" t="s">
        <v>70</v>
      </c>
      <c r="AY142" s="223" t="s">
        <v>144</v>
      </c>
    </row>
    <row r="143" spans="2:51" s="15" customFormat="1" ht="13.5">
      <c r="B143" s="245"/>
      <c r="C143" s="246"/>
      <c r="D143" s="214" t="s">
        <v>154</v>
      </c>
      <c r="E143" s="247" t="s">
        <v>20</v>
      </c>
      <c r="F143" s="248" t="s">
        <v>164</v>
      </c>
      <c r="G143" s="246"/>
      <c r="H143" s="249">
        <v>1</v>
      </c>
      <c r="I143" s="250"/>
      <c r="J143" s="246"/>
      <c r="K143" s="246"/>
      <c r="L143" s="251"/>
      <c r="M143" s="252"/>
      <c r="N143" s="253"/>
      <c r="O143" s="253"/>
      <c r="P143" s="253"/>
      <c r="Q143" s="253"/>
      <c r="R143" s="253"/>
      <c r="S143" s="253"/>
      <c r="T143" s="254"/>
      <c r="AT143" s="255" t="s">
        <v>154</v>
      </c>
      <c r="AU143" s="255" t="s">
        <v>79</v>
      </c>
      <c r="AV143" s="15" t="s">
        <v>165</v>
      </c>
      <c r="AW143" s="15" t="s">
        <v>34</v>
      </c>
      <c r="AX143" s="15" t="s">
        <v>70</v>
      </c>
      <c r="AY143" s="255" t="s">
        <v>144</v>
      </c>
    </row>
    <row r="144" spans="2:51" s="13" customFormat="1" ht="13.5">
      <c r="B144" s="224"/>
      <c r="C144" s="225"/>
      <c r="D144" s="214" t="s">
        <v>154</v>
      </c>
      <c r="E144" s="226" t="s">
        <v>20</v>
      </c>
      <c r="F144" s="227" t="s">
        <v>157</v>
      </c>
      <c r="G144" s="225"/>
      <c r="H144" s="228">
        <v>8.175</v>
      </c>
      <c r="I144" s="229"/>
      <c r="J144" s="225"/>
      <c r="K144" s="225"/>
      <c r="L144" s="230"/>
      <c r="M144" s="231"/>
      <c r="N144" s="232"/>
      <c r="O144" s="232"/>
      <c r="P144" s="232"/>
      <c r="Q144" s="232"/>
      <c r="R144" s="232"/>
      <c r="S144" s="232"/>
      <c r="T144" s="233"/>
      <c r="AT144" s="234" t="s">
        <v>154</v>
      </c>
      <c r="AU144" s="234" t="s">
        <v>79</v>
      </c>
      <c r="AV144" s="13" t="s">
        <v>152</v>
      </c>
      <c r="AW144" s="13" t="s">
        <v>34</v>
      </c>
      <c r="AX144" s="13" t="s">
        <v>77</v>
      </c>
      <c r="AY144" s="234" t="s">
        <v>144</v>
      </c>
    </row>
    <row r="145" spans="2:65" s="1" customFormat="1" ht="16.5" customHeight="1">
      <c r="B145" s="42"/>
      <c r="C145" s="200" t="s">
        <v>436</v>
      </c>
      <c r="D145" s="200" t="s">
        <v>147</v>
      </c>
      <c r="E145" s="201" t="s">
        <v>593</v>
      </c>
      <c r="F145" s="202" t="s">
        <v>594</v>
      </c>
      <c r="G145" s="203" t="s">
        <v>370</v>
      </c>
      <c r="H145" s="204">
        <v>2</v>
      </c>
      <c r="I145" s="205"/>
      <c r="J145" s="206">
        <f>ROUND(I145*H145,2)</f>
        <v>0</v>
      </c>
      <c r="K145" s="202" t="s">
        <v>151</v>
      </c>
      <c r="L145" s="62"/>
      <c r="M145" s="207" t="s">
        <v>20</v>
      </c>
      <c r="N145" s="208" t="s">
        <v>41</v>
      </c>
      <c r="O145" s="43"/>
      <c r="P145" s="209">
        <f>O145*H145</f>
        <v>0</v>
      </c>
      <c r="Q145" s="209">
        <v>0.01698</v>
      </c>
      <c r="R145" s="209">
        <f>Q145*H145</f>
        <v>0.03396</v>
      </c>
      <c r="S145" s="209">
        <v>0</v>
      </c>
      <c r="T145" s="210">
        <f>S145*H145</f>
        <v>0</v>
      </c>
      <c r="AR145" s="25" t="s">
        <v>152</v>
      </c>
      <c r="AT145" s="25" t="s">
        <v>147</v>
      </c>
      <c r="AU145" s="25" t="s">
        <v>79</v>
      </c>
      <c r="AY145" s="25" t="s">
        <v>144</v>
      </c>
      <c r="BE145" s="211">
        <f>IF(N145="základní",J145,0)</f>
        <v>0</v>
      </c>
      <c r="BF145" s="211">
        <f>IF(N145="snížená",J145,0)</f>
        <v>0</v>
      </c>
      <c r="BG145" s="211">
        <f>IF(N145="zákl. přenesená",J145,0)</f>
        <v>0</v>
      </c>
      <c r="BH145" s="211">
        <f>IF(N145="sníž. přenesená",J145,0)</f>
        <v>0</v>
      </c>
      <c r="BI145" s="211">
        <f>IF(N145="nulová",J145,0)</f>
        <v>0</v>
      </c>
      <c r="BJ145" s="25" t="s">
        <v>77</v>
      </c>
      <c r="BK145" s="211">
        <f>ROUND(I145*H145,2)</f>
        <v>0</v>
      </c>
      <c r="BL145" s="25" t="s">
        <v>152</v>
      </c>
      <c r="BM145" s="25" t="s">
        <v>595</v>
      </c>
    </row>
    <row r="146" spans="2:65" s="1" customFormat="1" ht="16.5" customHeight="1">
      <c r="B146" s="42"/>
      <c r="C146" s="256" t="s">
        <v>441</v>
      </c>
      <c r="D146" s="256" t="s">
        <v>251</v>
      </c>
      <c r="E146" s="257" t="s">
        <v>596</v>
      </c>
      <c r="F146" s="258" t="s">
        <v>597</v>
      </c>
      <c r="G146" s="259" t="s">
        <v>370</v>
      </c>
      <c r="H146" s="260">
        <v>2</v>
      </c>
      <c r="I146" s="261"/>
      <c r="J146" s="262">
        <f>ROUND(I146*H146,2)</f>
        <v>0</v>
      </c>
      <c r="K146" s="258" t="s">
        <v>151</v>
      </c>
      <c r="L146" s="263"/>
      <c r="M146" s="264" t="s">
        <v>20</v>
      </c>
      <c r="N146" s="265" t="s">
        <v>41</v>
      </c>
      <c r="O146" s="43"/>
      <c r="P146" s="209">
        <f>O146*H146</f>
        <v>0</v>
      </c>
      <c r="Q146" s="209">
        <v>0.01336</v>
      </c>
      <c r="R146" s="209">
        <f>Q146*H146</f>
        <v>0.02672</v>
      </c>
      <c r="S146" s="209">
        <v>0</v>
      </c>
      <c r="T146" s="210">
        <f>S146*H146</f>
        <v>0</v>
      </c>
      <c r="AR146" s="25" t="s">
        <v>191</v>
      </c>
      <c r="AT146" s="25" t="s">
        <v>251</v>
      </c>
      <c r="AU146" s="25" t="s">
        <v>79</v>
      </c>
      <c r="AY146" s="25" t="s">
        <v>144</v>
      </c>
      <c r="BE146" s="211">
        <f>IF(N146="základní",J146,0)</f>
        <v>0</v>
      </c>
      <c r="BF146" s="211">
        <f>IF(N146="snížená",J146,0)</f>
        <v>0</v>
      </c>
      <c r="BG146" s="211">
        <f>IF(N146="zákl. přenesená",J146,0)</f>
        <v>0</v>
      </c>
      <c r="BH146" s="211">
        <f>IF(N146="sníž. přenesená",J146,0)</f>
        <v>0</v>
      </c>
      <c r="BI146" s="211">
        <f>IF(N146="nulová",J146,0)</f>
        <v>0</v>
      </c>
      <c r="BJ146" s="25" t="s">
        <v>77</v>
      </c>
      <c r="BK146" s="211">
        <f>ROUND(I146*H146,2)</f>
        <v>0</v>
      </c>
      <c r="BL146" s="25" t="s">
        <v>152</v>
      </c>
      <c r="BM146" s="25" t="s">
        <v>598</v>
      </c>
    </row>
    <row r="147" spans="2:63" s="11" customFormat="1" ht="29.85" customHeight="1">
      <c r="B147" s="184"/>
      <c r="C147" s="185"/>
      <c r="D147" s="186" t="s">
        <v>69</v>
      </c>
      <c r="E147" s="198" t="s">
        <v>189</v>
      </c>
      <c r="F147" s="198" t="s">
        <v>190</v>
      </c>
      <c r="G147" s="185"/>
      <c r="H147" s="185"/>
      <c r="I147" s="188"/>
      <c r="J147" s="199">
        <f>BK147</f>
        <v>0</v>
      </c>
      <c r="K147" s="185"/>
      <c r="L147" s="190"/>
      <c r="M147" s="191"/>
      <c r="N147" s="192"/>
      <c r="O147" s="192"/>
      <c r="P147" s="193">
        <f>SUM(P148:P178)</f>
        <v>0</v>
      </c>
      <c r="Q147" s="192"/>
      <c r="R147" s="193">
        <f>SUM(R148:R178)</f>
        <v>0.003048</v>
      </c>
      <c r="S147" s="192"/>
      <c r="T147" s="194">
        <f>SUM(T148:T178)</f>
        <v>4.19448</v>
      </c>
      <c r="AR147" s="195" t="s">
        <v>77</v>
      </c>
      <c r="AT147" s="196" t="s">
        <v>69</v>
      </c>
      <c r="AU147" s="196" t="s">
        <v>77</v>
      </c>
      <c r="AY147" s="195" t="s">
        <v>144</v>
      </c>
      <c r="BK147" s="197">
        <f>SUM(BK148:BK178)</f>
        <v>0</v>
      </c>
    </row>
    <row r="148" spans="2:65" s="1" customFormat="1" ht="16.5" customHeight="1">
      <c r="B148" s="42"/>
      <c r="C148" s="200" t="s">
        <v>470</v>
      </c>
      <c r="D148" s="200" t="s">
        <v>147</v>
      </c>
      <c r="E148" s="201" t="s">
        <v>192</v>
      </c>
      <c r="F148" s="202" t="s">
        <v>193</v>
      </c>
      <c r="G148" s="203" t="s">
        <v>194</v>
      </c>
      <c r="H148" s="204">
        <v>30</v>
      </c>
      <c r="I148" s="205"/>
      <c r="J148" s="206">
        <f>ROUND(I148*H148,2)</f>
        <v>0</v>
      </c>
      <c r="K148" s="202" t="s">
        <v>20</v>
      </c>
      <c r="L148" s="62"/>
      <c r="M148" s="207" t="s">
        <v>20</v>
      </c>
      <c r="N148" s="208" t="s">
        <v>41</v>
      </c>
      <c r="O148" s="43"/>
      <c r="P148" s="209">
        <f>O148*H148</f>
        <v>0</v>
      </c>
      <c r="Q148" s="209">
        <v>0</v>
      </c>
      <c r="R148" s="209">
        <f>Q148*H148</f>
        <v>0</v>
      </c>
      <c r="S148" s="209">
        <v>0</v>
      </c>
      <c r="T148" s="210">
        <f>S148*H148</f>
        <v>0</v>
      </c>
      <c r="AR148" s="25" t="s">
        <v>152</v>
      </c>
      <c r="AT148" s="25" t="s">
        <v>147</v>
      </c>
      <c r="AU148" s="25" t="s">
        <v>79</v>
      </c>
      <c r="AY148" s="25" t="s">
        <v>144</v>
      </c>
      <c r="BE148" s="211">
        <f>IF(N148="základní",J148,0)</f>
        <v>0</v>
      </c>
      <c r="BF148" s="211">
        <f>IF(N148="snížená",J148,0)</f>
        <v>0</v>
      </c>
      <c r="BG148" s="211">
        <f>IF(N148="zákl. přenesená",J148,0)</f>
        <v>0</v>
      </c>
      <c r="BH148" s="211">
        <f>IF(N148="sníž. přenesená",J148,0)</f>
        <v>0</v>
      </c>
      <c r="BI148" s="211">
        <f>IF(N148="nulová",J148,0)</f>
        <v>0</v>
      </c>
      <c r="BJ148" s="25" t="s">
        <v>77</v>
      </c>
      <c r="BK148" s="211">
        <f>ROUND(I148*H148,2)</f>
        <v>0</v>
      </c>
      <c r="BL148" s="25" t="s">
        <v>152</v>
      </c>
      <c r="BM148" s="25" t="s">
        <v>599</v>
      </c>
    </row>
    <row r="149" spans="2:65" s="1" customFormat="1" ht="25.5" customHeight="1">
      <c r="B149" s="42"/>
      <c r="C149" s="200" t="s">
        <v>476</v>
      </c>
      <c r="D149" s="200" t="s">
        <v>147</v>
      </c>
      <c r="E149" s="201" t="s">
        <v>200</v>
      </c>
      <c r="F149" s="202" t="s">
        <v>201</v>
      </c>
      <c r="G149" s="203" t="s">
        <v>150</v>
      </c>
      <c r="H149" s="204">
        <v>11.296</v>
      </c>
      <c r="I149" s="205"/>
      <c r="J149" s="206">
        <f>ROUND(I149*H149,2)</f>
        <v>0</v>
      </c>
      <c r="K149" s="202" t="s">
        <v>151</v>
      </c>
      <c r="L149" s="62"/>
      <c r="M149" s="207" t="s">
        <v>20</v>
      </c>
      <c r="N149" s="208" t="s">
        <v>41</v>
      </c>
      <c r="O149" s="43"/>
      <c r="P149" s="209">
        <f>O149*H149</f>
        <v>0</v>
      </c>
      <c r="Q149" s="209">
        <v>0.00021</v>
      </c>
      <c r="R149" s="209">
        <f>Q149*H149</f>
        <v>0.00237216</v>
      </c>
      <c r="S149" s="209">
        <v>0</v>
      </c>
      <c r="T149" s="210">
        <f>S149*H149</f>
        <v>0</v>
      </c>
      <c r="AR149" s="25" t="s">
        <v>152</v>
      </c>
      <c r="AT149" s="25" t="s">
        <v>147</v>
      </c>
      <c r="AU149" s="25" t="s">
        <v>79</v>
      </c>
      <c r="AY149" s="25" t="s">
        <v>144</v>
      </c>
      <c r="BE149" s="211">
        <f>IF(N149="základní",J149,0)</f>
        <v>0</v>
      </c>
      <c r="BF149" s="211">
        <f>IF(N149="snížená",J149,0)</f>
        <v>0</v>
      </c>
      <c r="BG149" s="211">
        <f>IF(N149="zákl. přenesená",J149,0)</f>
        <v>0</v>
      </c>
      <c r="BH149" s="211">
        <f>IF(N149="sníž. přenesená",J149,0)</f>
        <v>0</v>
      </c>
      <c r="BI149" s="211">
        <f>IF(N149="nulová",J149,0)</f>
        <v>0</v>
      </c>
      <c r="BJ149" s="25" t="s">
        <v>77</v>
      </c>
      <c r="BK149" s="211">
        <f>ROUND(I149*H149,2)</f>
        <v>0</v>
      </c>
      <c r="BL149" s="25" t="s">
        <v>152</v>
      </c>
      <c r="BM149" s="25" t="s">
        <v>600</v>
      </c>
    </row>
    <row r="150" spans="2:51" s="12" customFormat="1" ht="13.5">
      <c r="B150" s="212"/>
      <c r="C150" s="213"/>
      <c r="D150" s="214" t="s">
        <v>154</v>
      </c>
      <c r="E150" s="215" t="s">
        <v>20</v>
      </c>
      <c r="F150" s="216" t="s">
        <v>601</v>
      </c>
      <c r="G150" s="213"/>
      <c r="H150" s="217">
        <v>3.248</v>
      </c>
      <c r="I150" s="218"/>
      <c r="J150" s="213"/>
      <c r="K150" s="213"/>
      <c r="L150" s="219"/>
      <c r="M150" s="220"/>
      <c r="N150" s="221"/>
      <c r="O150" s="221"/>
      <c r="P150" s="221"/>
      <c r="Q150" s="221"/>
      <c r="R150" s="221"/>
      <c r="S150" s="221"/>
      <c r="T150" s="222"/>
      <c r="AT150" s="223" t="s">
        <v>154</v>
      </c>
      <c r="AU150" s="223" t="s">
        <v>79</v>
      </c>
      <c r="AV150" s="12" t="s">
        <v>79</v>
      </c>
      <c r="AW150" s="12" t="s">
        <v>34</v>
      </c>
      <c r="AX150" s="12" t="s">
        <v>70</v>
      </c>
      <c r="AY150" s="223" t="s">
        <v>144</v>
      </c>
    </row>
    <row r="151" spans="2:51" s="12" customFormat="1" ht="13.5">
      <c r="B151" s="212"/>
      <c r="C151" s="213"/>
      <c r="D151" s="214" t="s">
        <v>154</v>
      </c>
      <c r="E151" s="215" t="s">
        <v>20</v>
      </c>
      <c r="F151" s="216" t="s">
        <v>602</v>
      </c>
      <c r="G151" s="213"/>
      <c r="H151" s="217">
        <v>8.048</v>
      </c>
      <c r="I151" s="218"/>
      <c r="J151" s="213"/>
      <c r="K151" s="213"/>
      <c r="L151" s="219"/>
      <c r="M151" s="220"/>
      <c r="N151" s="221"/>
      <c r="O151" s="221"/>
      <c r="P151" s="221"/>
      <c r="Q151" s="221"/>
      <c r="R151" s="221"/>
      <c r="S151" s="221"/>
      <c r="T151" s="222"/>
      <c r="AT151" s="223" t="s">
        <v>154</v>
      </c>
      <c r="AU151" s="223" t="s">
        <v>79</v>
      </c>
      <c r="AV151" s="12" t="s">
        <v>79</v>
      </c>
      <c r="AW151" s="12" t="s">
        <v>34</v>
      </c>
      <c r="AX151" s="12" t="s">
        <v>70</v>
      </c>
      <c r="AY151" s="223" t="s">
        <v>144</v>
      </c>
    </row>
    <row r="152" spans="2:51" s="13" customFormat="1" ht="13.5">
      <c r="B152" s="224"/>
      <c r="C152" s="225"/>
      <c r="D152" s="214" t="s">
        <v>154</v>
      </c>
      <c r="E152" s="226" t="s">
        <v>20</v>
      </c>
      <c r="F152" s="227" t="s">
        <v>157</v>
      </c>
      <c r="G152" s="225"/>
      <c r="H152" s="228">
        <v>11.296</v>
      </c>
      <c r="I152" s="229"/>
      <c r="J152" s="225"/>
      <c r="K152" s="225"/>
      <c r="L152" s="230"/>
      <c r="M152" s="231"/>
      <c r="N152" s="232"/>
      <c r="O152" s="232"/>
      <c r="P152" s="232"/>
      <c r="Q152" s="232"/>
      <c r="R152" s="232"/>
      <c r="S152" s="232"/>
      <c r="T152" s="233"/>
      <c r="AT152" s="234" t="s">
        <v>154</v>
      </c>
      <c r="AU152" s="234" t="s">
        <v>79</v>
      </c>
      <c r="AV152" s="13" t="s">
        <v>152</v>
      </c>
      <c r="AW152" s="13" t="s">
        <v>34</v>
      </c>
      <c r="AX152" s="13" t="s">
        <v>77</v>
      </c>
      <c r="AY152" s="234" t="s">
        <v>144</v>
      </c>
    </row>
    <row r="153" spans="2:65" s="1" customFormat="1" ht="25.5" customHeight="1">
      <c r="B153" s="42"/>
      <c r="C153" s="200" t="s">
        <v>482</v>
      </c>
      <c r="D153" s="200" t="s">
        <v>147</v>
      </c>
      <c r="E153" s="201" t="s">
        <v>206</v>
      </c>
      <c r="F153" s="202" t="s">
        <v>207</v>
      </c>
      <c r="G153" s="203" t="s">
        <v>150</v>
      </c>
      <c r="H153" s="204">
        <v>16.896</v>
      </c>
      <c r="I153" s="205"/>
      <c r="J153" s="206">
        <f>ROUND(I153*H153,2)</f>
        <v>0</v>
      </c>
      <c r="K153" s="202" t="s">
        <v>151</v>
      </c>
      <c r="L153" s="62"/>
      <c r="M153" s="207" t="s">
        <v>20</v>
      </c>
      <c r="N153" s="208" t="s">
        <v>41</v>
      </c>
      <c r="O153" s="43"/>
      <c r="P153" s="209">
        <f>O153*H153</f>
        <v>0</v>
      </c>
      <c r="Q153" s="209">
        <v>4E-05</v>
      </c>
      <c r="R153" s="209">
        <f>Q153*H153</f>
        <v>0.00067584</v>
      </c>
      <c r="S153" s="209">
        <v>0</v>
      </c>
      <c r="T153" s="210">
        <f>S153*H153</f>
        <v>0</v>
      </c>
      <c r="AR153" s="25" t="s">
        <v>152</v>
      </c>
      <c r="AT153" s="25" t="s">
        <v>147</v>
      </c>
      <c r="AU153" s="25" t="s">
        <v>79</v>
      </c>
      <c r="AY153" s="25" t="s">
        <v>144</v>
      </c>
      <c r="BE153" s="211">
        <f>IF(N153="základní",J153,0)</f>
        <v>0</v>
      </c>
      <c r="BF153" s="211">
        <f>IF(N153="snížená",J153,0)</f>
        <v>0</v>
      </c>
      <c r="BG153" s="211">
        <f>IF(N153="zákl. přenesená",J153,0)</f>
        <v>0</v>
      </c>
      <c r="BH153" s="211">
        <f>IF(N153="sníž. přenesená",J153,0)</f>
        <v>0</v>
      </c>
      <c r="BI153" s="211">
        <f>IF(N153="nulová",J153,0)</f>
        <v>0</v>
      </c>
      <c r="BJ153" s="25" t="s">
        <v>77</v>
      </c>
      <c r="BK153" s="211">
        <f>ROUND(I153*H153,2)</f>
        <v>0</v>
      </c>
      <c r="BL153" s="25" t="s">
        <v>152</v>
      </c>
      <c r="BM153" s="25" t="s">
        <v>603</v>
      </c>
    </row>
    <row r="154" spans="2:51" s="12" customFormat="1" ht="13.5">
      <c r="B154" s="212"/>
      <c r="C154" s="213"/>
      <c r="D154" s="214" t="s">
        <v>154</v>
      </c>
      <c r="E154" s="215" t="s">
        <v>20</v>
      </c>
      <c r="F154" s="216" t="s">
        <v>601</v>
      </c>
      <c r="G154" s="213"/>
      <c r="H154" s="217">
        <v>3.248</v>
      </c>
      <c r="I154" s="218"/>
      <c r="J154" s="213"/>
      <c r="K154" s="213"/>
      <c r="L154" s="219"/>
      <c r="M154" s="220"/>
      <c r="N154" s="221"/>
      <c r="O154" s="221"/>
      <c r="P154" s="221"/>
      <c r="Q154" s="221"/>
      <c r="R154" s="221"/>
      <c r="S154" s="221"/>
      <c r="T154" s="222"/>
      <c r="AT154" s="223" t="s">
        <v>154</v>
      </c>
      <c r="AU154" s="223" t="s">
        <v>79</v>
      </c>
      <c r="AV154" s="12" t="s">
        <v>79</v>
      </c>
      <c r="AW154" s="12" t="s">
        <v>34</v>
      </c>
      <c r="AX154" s="12" t="s">
        <v>70</v>
      </c>
      <c r="AY154" s="223" t="s">
        <v>144</v>
      </c>
    </row>
    <row r="155" spans="2:51" s="12" customFormat="1" ht="13.5">
      <c r="B155" s="212"/>
      <c r="C155" s="213"/>
      <c r="D155" s="214" t="s">
        <v>154</v>
      </c>
      <c r="E155" s="215" t="s">
        <v>20</v>
      </c>
      <c r="F155" s="216" t="s">
        <v>602</v>
      </c>
      <c r="G155" s="213"/>
      <c r="H155" s="217">
        <v>8.048</v>
      </c>
      <c r="I155" s="218"/>
      <c r="J155" s="213"/>
      <c r="K155" s="213"/>
      <c r="L155" s="219"/>
      <c r="M155" s="220"/>
      <c r="N155" s="221"/>
      <c r="O155" s="221"/>
      <c r="P155" s="221"/>
      <c r="Q155" s="221"/>
      <c r="R155" s="221"/>
      <c r="S155" s="221"/>
      <c r="T155" s="222"/>
      <c r="AT155" s="223" t="s">
        <v>154</v>
      </c>
      <c r="AU155" s="223" t="s">
        <v>79</v>
      </c>
      <c r="AV155" s="12" t="s">
        <v>79</v>
      </c>
      <c r="AW155" s="12" t="s">
        <v>34</v>
      </c>
      <c r="AX155" s="12" t="s">
        <v>70</v>
      </c>
      <c r="AY155" s="223" t="s">
        <v>144</v>
      </c>
    </row>
    <row r="156" spans="2:51" s="12" customFormat="1" ht="13.5">
      <c r="B156" s="212"/>
      <c r="C156" s="213"/>
      <c r="D156" s="214" t="s">
        <v>154</v>
      </c>
      <c r="E156" s="215" t="s">
        <v>20</v>
      </c>
      <c r="F156" s="216" t="s">
        <v>604</v>
      </c>
      <c r="G156" s="213"/>
      <c r="H156" s="217">
        <v>5.6</v>
      </c>
      <c r="I156" s="218"/>
      <c r="J156" s="213"/>
      <c r="K156" s="213"/>
      <c r="L156" s="219"/>
      <c r="M156" s="220"/>
      <c r="N156" s="221"/>
      <c r="O156" s="221"/>
      <c r="P156" s="221"/>
      <c r="Q156" s="221"/>
      <c r="R156" s="221"/>
      <c r="S156" s="221"/>
      <c r="T156" s="222"/>
      <c r="AT156" s="223" t="s">
        <v>154</v>
      </c>
      <c r="AU156" s="223" t="s">
        <v>79</v>
      </c>
      <c r="AV156" s="12" t="s">
        <v>79</v>
      </c>
      <c r="AW156" s="12" t="s">
        <v>34</v>
      </c>
      <c r="AX156" s="12" t="s">
        <v>70</v>
      </c>
      <c r="AY156" s="223" t="s">
        <v>144</v>
      </c>
    </row>
    <row r="157" spans="2:51" s="13" customFormat="1" ht="13.5">
      <c r="B157" s="224"/>
      <c r="C157" s="225"/>
      <c r="D157" s="214" t="s">
        <v>154</v>
      </c>
      <c r="E157" s="226" t="s">
        <v>20</v>
      </c>
      <c r="F157" s="227" t="s">
        <v>157</v>
      </c>
      <c r="G157" s="225"/>
      <c r="H157" s="228">
        <v>16.896</v>
      </c>
      <c r="I157" s="229"/>
      <c r="J157" s="225"/>
      <c r="K157" s="225"/>
      <c r="L157" s="230"/>
      <c r="M157" s="231"/>
      <c r="N157" s="232"/>
      <c r="O157" s="232"/>
      <c r="P157" s="232"/>
      <c r="Q157" s="232"/>
      <c r="R157" s="232"/>
      <c r="S157" s="232"/>
      <c r="T157" s="233"/>
      <c r="AT157" s="234" t="s">
        <v>154</v>
      </c>
      <c r="AU157" s="234" t="s">
        <v>79</v>
      </c>
      <c r="AV157" s="13" t="s">
        <v>152</v>
      </c>
      <c r="AW157" s="13" t="s">
        <v>34</v>
      </c>
      <c r="AX157" s="13" t="s">
        <v>77</v>
      </c>
      <c r="AY157" s="234" t="s">
        <v>144</v>
      </c>
    </row>
    <row r="158" spans="2:65" s="1" customFormat="1" ht="16.5" customHeight="1">
      <c r="B158" s="42"/>
      <c r="C158" s="200" t="s">
        <v>205</v>
      </c>
      <c r="D158" s="200" t="s">
        <v>147</v>
      </c>
      <c r="E158" s="201" t="s">
        <v>605</v>
      </c>
      <c r="F158" s="202" t="s">
        <v>606</v>
      </c>
      <c r="G158" s="203" t="s">
        <v>150</v>
      </c>
      <c r="H158" s="204">
        <v>14.279</v>
      </c>
      <c r="I158" s="205"/>
      <c r="J158" s="206">
        <f>ROUND(I158*H158,2)</f>
        <v>0</v>
      </c>
      <c r="K158" s="202" t="s">
        <v>151</v>
      </c>
      <c r="L158" s="62"/>
      <c r="M158" s="207" t="s">
        <v>20</v>
      </c>
      <c r="N158" s="208" t="s">
        <v>41</v>
      </c>
      <c r="O158" s="43"/>
      <c r="P158" s="209">
        <f>O158*H158</f>
        <v>0</v>
      </c>
      <c r="Q158" s="209">
        <v>0</v>
      </c>
      <c r="R158" s="209">
        <f>Q158*H158</f>
        <v>0</v>
      </c>
      <c r="S158" s="209">
        <v>0.131</v>
      </c>
      <c r="T158" s="210">
        <f>S158*H158</f>
        <v>1.870549</v>
      </c>
      <c r="AR158" s="25" t="s">
        <v>152</v>
      </c>
      <c r="AT158" s="25" t="s">
        <v>147</v>
      </c>
      <c r="AU158" s="25" t="s">
        <v>79</v>
      </c>
      <c r="AY158" s="25" t="s">
        <v>144</v>
      </c>
      <c r="BE158" s="211">
        <f>IF(N158="základní",J158,0)</f>
        <v>0</v>
      </c>
      <c r="BF158" s="211">
        <f>IF(N158="snížená",J158,0)</f>
        <v>0</v>
      </c>
      <c r="BG158" s="211">
        <f>IF(N158="zákl. přenesená",J158,0)</f>
        <v>0</v>
      </c>
      <c r="BH158" s="211">
        <f>IF(N158="sníž. přenesená",J158,0)</f>
        <v>0</v>
      </c>
      <c r="BI158" s="211">
        <f>IF(N158="nulová",J158,0)</f>
        <v>0</v>
      </c>
      <c r="BJ158" s="25" t="s">
        <v>77</v>
      </c>
      <c r="BK158" s="211">
        <f>ROUND(I158*H158,2)</f>
        <v>0</v>
      </c>
      <c r="BL158" s="25" t="s">
        <v>152</v>
      </c>
      <c r="BM158" s="25" t="s">
        <v>607</v>
      </c>
    </row>
    <row r="159" spans="2:51" s="12" customFormat="1" ht="13.5">
      <c r="B159" s="212"/>
      <c r="C159" s="213"/>
      <c r="D159" s="214" t="s">
        <v>154</v>
      </c>
      <c r="E159" s="215" t="s">
        <v>20</v>
      </c>
      <c r="F159" s="216" t="s">
        <v>608</v>
      </c>
      <c r="G159" s="213"/>
      <c r="H159" s="217">
        <v>4.804</v>
      </c>
      <c r="I159" s="218"/>
      <c r="J159" s="213"/>
      <c r="K159" s="213"/>
      <c r="L159" s="219"/>
      <c r="M159" s="220"/>
      <c r="N159" s="221"/>
      <c r="O159" s="221"/>
      <c r="P159" s="221"/>
      <c r="Q159" s="221"/>
      <c r="R159" s="221"/>
      <c r="S159" s="221"/>
      <c r="T159" s="222"/>
      <c r="AT159" s="223" t="s">
        <v>154</v>
      </c>
      <c r="AU159" s="223" t="s">
        <v>79</v>
      </c>
      <c r="AV159" s="12" t="s">
        <v>79</v>
      </c>
      <c r="AW159" s="12" t="s">
        <v>34</v>
      </c>
      <c r="AX159" s="12" t="s">
        <v>70</v>
      </c>
      <c r="AY159" s="223" t="s">
        <v>144</v>
      </c>
    </row>
    <row r="160" spans="2:51" s="12" customFormat="1" ht="13.5">
      <c r="B160" s="212"/>
      <c r="C160" s="213"/>
      <c r="D160" s="214" t="s">
        <v>154</v>
      </c>
      <c r="E160" s="215" t="s">
        <v>20</v>
      </c>
      <c r="F160" s="216" t="s">
        <v>609</v>
      </c>
      <c r="G160" s="213"/>
      <c r="H160" s="217">
        <v>1.175</v>
      </c>
      <c r="I160" s="218"/>
      <c r="J160" s="213"/>
      <c r="K160" s="213"/>
      <c r="L160" s="219"/>
      <c r="M160" s="220"/>
      <c r="N160" s="221"/>
      <c r="O160" s="221"/>
      <c r="P160" s="221"/>
      <c r="Q160" s="221"/>
      <c r="R160" s="221"/>
      <c r="S160" s="221"/>
      <c r="T160" s="222"/>
      <c r="AT160" s="223" t="s">
        <v>154</v>
      </c>
      <c r="AU160" s="223" t="s">
        <v>79</v>
      </c>
      <c r="AV160" s="12" t="s">
        <v>79</v>
      </c>
      <c r="AW160" s="12" t="s">
        <v>34</v>
      </c>
      <c r="AX160" s="12" t="s">
        <v>70</v>
      </c>
      <c r="AY160" s="223" t="s">
        <v>144</v>
      </c>
    </row>
    <row r="161" spans="2:51" s="12" customFormat="1" ht="13.5">
      <c r="B161" s="212"/>
      <c r="C161" s="213"/>
      <c r="D161" s="214" t="s">
        <v>154</v>
      </c>
      <c r="E161" s="215" t="s">
        <v>20</v>
      </c>
      <c r="F161" s="216" t="s">
        <v>610</v>
      </c>
      <c r="G161" s="213"/>
      <c r="H161" s="217">
        <v>8.3</v>
      </c>
      <c r="I161" s="218"/>
      <c r="J161" s="213"/>
      <c r="K161" s="213"/>
      <c r="L161" s="219"/>
      <c r="M161" s="220"/>
      <c r="N161" s="221"/>
      <c r="O161" s="221"/>
      <c r="P161" s="221"/>
      <c r="Q161" s="221"/>
      <c r="R161" s="221"/>
      <c r="S161" s="221"/>
      <c r="T161" s="222"/>
      <c r="AT161" s="223" t="s">
        <v>154</v>
      </c>
      <c r="AU161" s="223" t="s">
        <v>79</v>
      </c>
      <c r="AV161" s="12" t="s">
        <v>79</v>
      </c>
      <c r="AW161" s="12" t="s">
        <v>34</v>
      </c>
      <c r="AX161" s="12" t="s">
        <v>70</v>
      </c>
      <c r="AY161" s="223" t="s">
        <v>144</v>
      </c>
    </row>
    <row r="162" spans="2:51" s="13" customFormat="1" ht="13.5">
      <c r="B162" s="224"/>
      <c r="C162" s="225"/>
      <c r="D162" s="214" t="s">
        <v>154</v>
      </c>
      <c r="E162" s="226" t="s">
        <v>20</v>
      </c>
      <c r="F162" s="227" t="s">
        <v>157</v>
      </c>
      <c r="G162" s="225"/>
      <c r="H162" s="228">
        <v>14.279</v>
      </c>
      <c r="I162" s="229"/>
      <c r="J162" s="225"/>
      <c r="K162" s="225"/>
      <c r="L162" s="230"/>
      <c r="M162" s="231"/>
      <c r="N162" s="232"/>
      <c r="O162" s="232"/>
      <c r="P162" s="232"/>
      <c r="Q162" s="232"/>
      <c r="R162" s="232"/>
      <c r="S162" s="232"/>
      <c r="T162" s="233"/>
      <c r="AT162" s="234" t="s">
        <v>154</v>
      </c>
      <c r="AU162" s="234" t="s">
        <v>79</v>
      </c>
      <c r="AV162" s="13" t="s">
        <v>152</v>
      </c>
      <c r="AW162" s="13" t="s">
        <v>34</v>
      </c>
      <c r="AX162" s="13" t="s">
        <v>77</v>
      </c>
      <c r="AY162" s="234" t="s">
        <v>144</v>
      </c>
    </row>
    <row r="163" spans="2:65" s="1" customFormat="1" ht="16.5" customHeight="1">
      <c r="B163" s="42"/>
      <c r="C163" s="200" t="s">
        <v>191</v>
      </c>
      <c r="D163" s="200" t="s">
        <v>147</v>
      </c>
      <c r="E163" s="201" t="s">
        <v>611</v>
      </c>
      <c r="F163" s="202" t="s">
        <v>612</v>
      </c>
      <c r="G163" s="203" t="s">
        <v>150</v>
      </c>
      <c r="H163" s="204">
        <v>0.727</v>
      </c>
      <c r="I163" s="205"/>
      <c r="J163" s="206">
        <f>ROUND(I163*H163,2)</f>
        <v>0</v>
      </c>
      <c r="K163" s="202" t="s">
        <v>151</v>
      </c>
      <c r="L163" s="62"/>
      <c r="M163" s="207" t="s">
        <v>20</v>
      </c>
      <c r="N163" s="208" t="s">
        <v>41</v>
      </c>
      <c r="O163" s="43"/>
      <c r="P163" s="209">
        <f>O163*H163</f>
        <v>0</v>
      </c>
      <c r="Q163" s="209">
        <v>0</v>
      </c>
      <c r="R163" s="209">
        <f>Q163*H163</f>
        <v>0</v>
      </c>
      <c r="S163" s="209">
        <v>0.055</v>
      </c>
      <c r="T163" s="210">
        <f>S163*H163</f>
        <v>0.039985</v>
      </c>
      <c r="AR163" s="25" t="s">
        <v>152</v>
      </c>
      <c r="AT163" s="25" t="s">
        <v>147</v>
      </c>
      <c r="AU163" s="25" t="s">
        <v>79</v>
      </c>
      <c r="AY163" s="25" t="s">
        <v>144</v>
      </c>
      <c r="BE163" s="211">
        <f>IF(N163="základní",J163,0)</f>
        <v>0</v>
      </c>
      <c r="BF163" s="211">
        <f>IF(N163="snížená",J163,0)</f>
        <v>0</v>
      </c>
      <c r="BG163" s="211">
        <f>IF(N163="zákl. přenesená",J163,0)</f>
        <v>0</v>
      </c>
      <c r="BH163" s="211">
        <f>IF(N163="sníž. přenesená",J163,0)</f>
        <v>0</v>
      </c>
      <c r="BI163" s="211">
        <f>IF(N163="nulová",J163,0)</f>
        <v>0</v>
      </c>
      <c r="BJ163" s="25" t="s">
        <v>77</v>
      </c>
      <c r="BK163" s="211">
        <f>ROUND(I163*H163,2)</f>
        <v>0</v>
      </c>
      <c r="BL163" s="25" t="s">
        <v>152</v>
      </c>
      <c r="BM163" s="25" t="s">
        <v>613</v>
      </c>
    </row>
    <row r="164" spans="2:51" s="12" customFormat="1" ht="13.5">
      <c r="B164" s="212"/>
      <c r="C164" s="213"/>
      <c r="D164" s="214" t="s">
        <v>154</v>
      </c>
      <c r="E164" s="215" t="s">
        <v>20</v>
      </c>
      <c r="F164" s="216" t="s">
        <v>614</v>
      </c>
      <c r="G164" s="213"/>
      <c r="H164" s="217">
        <v>0.727</v>
      </c>
      <c r="I164" s="218"/>
      <c r="J164" s="213"/>
      <c r="K164" s="213"/>
      <c r="L164" s="219"/>
      <c r="M164" s="220"/>
      <c r="N164" s="221"/>
      <c r="O164" s="221"/>
      <c r="P164" s="221"/>
      <c r="Q164" s="221"/>
      <c r="R164" s="221"/>
      <c r="S164" s="221"/>
      <c r="T164" s="222"/>
      <c r="AT164" s="223" t="s">
        <v>154</v>
      </c>
      <c r="AU164" s="223" t="s">
        <v>79</v>
      </c>
      <c r="AV164" s="12" t="s">
        <v>79</v>
      </c>
      <c r="AW164" s="12" t="s">
        <v>34</v>
      </c>
      <c r="AX164" s="12" t="s">
        <v>70</v>
      </c>
      <c r="AY164" s="223" t="s">
        <v>144</v>
      </c>
    </row>
    <row r="165" spans="2:51" s="13" customFormat="1" ht="13.5">
      <c r="B165" s="224"/>
      <c r="C165" s="225"/>
      <c r="D165" s="214" t="s">
        <v>154</v>
      </c>
      <c r="E165" s="226" t="s">
        <v>20</v>
      </c>
      <c r="F165" s="227" t="s">
        <v>157</v>
      </c>
      <c r="G165" s="225"/>
      <c r="H165" s="228">
        <v>0.727</v>
      </c>
      <c r="I165" s="229"/>
      <c r="J165" s="225"/>
      <c r="K165" s="225"/>
      <c r="L165" s="230"/>
      <c r="M165" s="231"/>
      <c r="N165" s="232"/>
      <c r="O165" s="232"/>
      <c r="P165" s="232"/>
      <c r="Q165" s="232"/>
      <c r="R165" s="232"/>
      <c r="S165" s="232"/>
      <c r="T165" s="233"/>
      <c r="AT165" s="234" t="s">
        <v>154</v>
      </c>
      <c r="AU165" s="234" t="s">
        <v>79</v>
      </c>
      <c r="AV165" s="13" t="s">
        <v>152</v>
      </c>
      <c r="AW165" s="13" t="s">
        <v>34</v>
      </c>
      <c r="AX165" s="13" t="s">
        <v>77</v>
      </c>
      <c r="AY165" s="234" t="s">
        <v>144</v>
      </c>
    </row>
    <row r="166" spans="2:65" s="1" customFormat="1" ht="16.5" customHeight="1">
      <c r="B166" s="42"/>
      <c r="C166" s="200" t="s">
        <v>189</v>
      </c>
      <c r="D166" s="200" t="s">
        <v>147</v>
      </c>
      <c r="E166" s="201" t="s">
        <v>615</v>
      </c>
      <c r="F166" s="202" t="s">
        <v>616</v>
      </c>
      <c r="G166" s="203" t="s">
        <v>150</v>
      </c>
      <c r="H166" s="204">
        <v>5.014</v>
      </c>
      <c r="I166" s="205"/>
      <c r="J166" s="206">
        <f>ROUND(I166*H166,2)</f>
        <v>0</v>
      </c>
      <c r="K166" s="202" t="s">
        <v>151</v>
      </c>
      <c r="L166" s="62"/>
      <c r="M166" s="207" t="s">
        <v>20</v>
      </c>
      <c r="N166" s="208" t="s">
        <v>41</v>
      </c>
      <c r="O166" s="43"/>
      <c r="P166" s="209">
        <f>O166*H166</f>
        <v>0</v>
      </c>
      <c r="Q166" s="209">
        <v>0</v>
      </c>
      <c r="R166" s="209">
        <f>Q166*H166</f>
        <v>0</v>
      </c>
      <c r="S166" s="209">
        <v>0.076</v>
      </c>
      <c r="T166" s="210">
        <f>S166*H166</f>
        <v>0.381064</v>
      </c>
      <c r="AR166" s="25" t="s">
        <v>152</v>
      </c>
      <c r="AT166" s="25" t="s">
        <v>147</v>
      </c>
      <c r="AU166" s="25" t="s">
        <v>79</v>
      </c>
      <c r="AY166" s="25" t="s">
        <v>144</v>
      </c>
      <c r="BE166" s="211">
        <f>IF(N166="základní",J166,0)</f>
        <v>0</v>
      </c>
      <c r="BF166" s="211">
        <f>IF(N166="snížená",J166,0)</f>
        <v>0</v>
      </c>
      <c r="BG166" s="211">
        <f>IF(N166="zákl. přenesená",J166,0)</f>
        <v>0</v>
      </c>
      <c r="BH166" s="211">
        <f>IF(N166="sníž. přenesená",J166,0)</f>
        <v>0</v>
      </c>
      <c r="BI166" s="211">
        <f>IF(N166="nulová",J166,0)</f>
        <v>0</v>
      </c>
      <c r="BJ166" s="25" t="s">
        <v>77</v>
      </c>
      <c r="BK166" s="211">
        <f>ROUND(I166*H166,2)</f>
        <v>0</v>
      </c>
      <c r="BL166" s="25" t="s">
        <v>152</v>
      </c>
      <c r="BM166" s="25" t="s">
        <v>617</v>
      </c>
    </row>
    <row r="167" spans="2:51" s="12" customFormat="1" ht="13.5">
      <c r="B167" s="212"/>
      <c r="C167" s="213"/>
      <c r="D167" s="214" t="s">
        <v>154</v>
      </c>
      <c r="E167" s="215" t="s">
        <v>20</v>
      </c>
      <c r="F167" s="216" t="s">
        <v>618</v>
      </c>
      <c r="G167" s="213"/>
      <c r="H167" s="217">
        <v>3.438</v>
      </c>
      <c r="I167" s="218"/>
      <c r="J167" s="213"/>
      <c r="K167" s="213"/>
      <c r="L167" s="219"/>
      <c r="M167" s="220"/>
      <c r="N167" s="221"/>
      <c r="O167" s="221"/>
      <c r="P167" s="221"/>
      <c r="Q167" s="221"/>
      <c r="R167" s="221"/>
      <c r="S167" s="221"/>
      <c r="T167" s="222"/>
      <c r="AT167" s="223" t="s">
        <v>154</v>
      </c>
      <c r="AU167" s="223" t="s">
        <v>79</v>
      </c>
      <c r="AV167" s="12" t="s">
        <v>79</v>
      </c>
      <c r="AW167" s="12" t="s">
        <v>34</v>
      </c>
      <c r="AX167" s="12" t="s">
        <v>70</v>
      </c>
      <c r="AY167" s="223" t="s">
        <v>144</v>
      </c>
    </row>
    <row r="168" spans="2:51" s="12" customFormat="1" ht="13.5">
      <c r="B168" s="212"/>
      <c r="C168" s="213"/>
      <c r="D168" s="214" t="s">
        <v>154</v>
      </c>
      <c r="E168" s="215" t="s">
        <v>20</v>
      </c>
      <c r="F168" s="216" t="s">
        <v>619</v>
      </c>
      <c r="G168" s="213"/>
      <c r="H168" s="217">
        <v>1.576</v>
      </c>
      <c r="I168" s="218"/>
      <c r="J168" s="213"/>
      <c r="K168" s="213"/>
      <c r="L168" s="219"/>
      <c r="M168" s="220"/>
      <c r="N168" s="221"/>
      <c r="O168" s="221"/>
      <c r="P168" s="221"/>
      <c r="Q168" s="221"/>
      <c r="R168" s="221"/>
      <c r="S168" s="221"/>
      <c r="T168" s="222"/>
      <c r="AT168" s="223" t="s">
        <v>154</v>
      </c>
      <c r="AU168" s="223" t="s">
        <v>79</v>
      </c>
      <c r="AV168" s="12" t="s">
        <v>79</v>
      </c>
      <c r="AW168" s="12" t="s">
        <v>34</v>
      </c>
      <c r="AX168" s="12" t="s">
        <v>70</v>
      </c>
      <c r="AY168" s="223" t="s">
        <v>144</v>
      </c>
    </row>
    <row r="169" spans="2:51" s="13" customFormat="1" ht="13.5">
      <c r="B169" s="224"/>
      <c r="C169" s="225"/>
      <c r="D169" s="214" t="s">
        <v>154</v>
      </c>
      <c r="E169" s="226" t="s">
        <v>20</v>
      </c>
      <c r="F169" s="227" t="s">
        <v>157</v>
      </c>
      <c r="G169" s="225"/>
      <c r="H169" s="228">
        <v>5.014</v>
      </c>
      <c r="I169" s="229"/>
      <c r="J169" s="225"/>
      <c r="K169" s="225"/>
      <c r="L169" s="230"/>
      <c r="M169" s="231"/>
      <c r="N169" s="232"/>
      <c r="O169" s="232"/>
      <c r="P169" s="232"/>
      <c r="Q169" s="232"/>
      <c r="R169" s="232"/>
      <c r="S169" s="232"/>
      <c r="T169" s="233"/>
      <c r="AT169" s="234" t="s">
        <v>154</v>
      </c>
      <c r="AU169" s="234" t="s">
        <v>79</v>
      </c>
      <c r="AV169" s="13" t="s">
        <v>152</v>
      </c>
      <c r="AW169" s="13" t="s">
        <v>34</v>
      </c>
      <c r="AX169" s="13" t="s">
        <v>77</v>
      </c>
      <c r="AY169" s="234" t="s">
        <v>144</v>
      </c>
    </row>
    <row r="170" spans="2:65" s="1" customFormat="1" ht="25.5" customHeight="1">
      <c r="B170" s="42"/>
      <c r="C170" s="200" t="s">
        <v>185</v>
      </c>
      <c r="D170" s="200" t="s">
        <v>147</v>
      </c>
      <c r="E170" s="201" t="s">
        <v>620</v>
      </c>
      <c r="F170" s="202" t="s">
        <v>621</v>
      </c>
      <c r="G170" s="203" t="s">
        <v>150</v>
      </c>
      <c r="H170" s="204">
        <v>2.576</v>
      </c>
      <c r="I170" s="205"/>
      <c r="J170" s="206">
        <f>ROUND(I170*H170,2)</f>
        <v>0</v>
      </c>
      <c r="K170" s="202" t="s">
        <v>151</v>
      </c>
      <c r="L170" s="62"/>
      <c r="M170" s="207" t="s">
        <v>20</v>
      </c>
      <c r="N170" s="208" t="s">
        <v>41</v>
      </c>
      <c r="O170" s="43"/>
      <c r="P170" s="209">
        <f>O170*H170</f>
        <v>0</v>
      </c>
      <c r="Q170" s="209">
        <v>0</v>
      </c>
      <c r="R170" s="209">
        <f>Q170*H170</f>
        <v>0</v>
      </c>
      <c r="S170" s="209">
        <v>0.27</v>
      </c>
      <c r="T170" s="210">
        <f>S170*H170</f>
        <v>0.69552</v>
      </c>
      <c r="AR170" s="25" t="s">
        <v>152</v>
      </c>
      <c r="AT170" s="25" t="s">
        <v>147</v>
      </c>
      <c r="AU170" s="25" t="s">
        <v>79</v>
      </c>
      <c r="AY170" s="25" t="s">
        <v>144</v>
      </c>
      <c r="BE170" s="211">
        <f>IF(N170="základní",J170,0)</f>
        <v>0</v>
      </c>
      <c r="BF170" s="211">
        <f>IF(N170="snížená",J170,0)</f>
        <v>0</v>
      </c>
      <c r="BG170" s="211">
        <f>IF(N170="zákl. přenesená",J170,0)</f>
        <v>0</v>
      </c>
      <c r="BH170" s="211">
        <f>IF(N170="sníž. přenesená",J170,0)</f>
        <v>0</v>
      </c>
      <c r="BI170" s="211">
        <f>IF(N170="nulová",J170,0)</f>
        <v>0</v>
      </c>
      <c r="BJ170" s="25" t="s">
        <v>77</v>
      </c>
      <c r="BK170" s="211">
        <f>ROUND(I170*H170,2)</f>
        <v>0</v>
      </c>
      <c r="BL170" s="25" t="s">
        <v>152</v>
      </c>
      <c r="BM170" s="25" t="s">
        <v>622</v>
      </c>
    </row>
    <row r="171" spans="2:51" s="12" customFormat="1" ht="13.5">
      <c r="B171" s="212"/>
      <c r="C171" s="213"/>
      <c r="D171" s="214" t="s">
        <v>154</v>
      </c>
      <c r="E171" s="215" t="s">
        <v>20</v>
      </c>
      <c r="F171" s="216" t="s">
        <v>623</v>
      </c>
      <c r="G171" s="213"/>
      <c r="H171" s="217">
        <v>2.576</v>
      </c>
      <c r="I171" s="218"/>
      <c r="J171" s="213"/>
      <c r="K171" s="213"/>
      <c r="L171" s="219"/>
      <c r="M171" s="220"/>
      <c r="N171" s="221"/>
      <c r="O171" s="221"/>
      <c r="P171" s="221"/>
      <c r="Q171" s="221"/>
      <c r="R171" s="221"/>
      <c r="S171" s="221"/>
      <c r="T171" s="222"/>
      <c r="AT171" s="223" t="s">
        <v>154</v>
      </c>
      <c r="AU171" s="223" t="s">
        <v>79</v>
      </c>
      <c r="AV171" s="12" t="s">
        <v>79</v>
      </c>
      <c r="AW171" s="12" t="s">
        <v>34</v>
      </c>
      <c r="AX171" s="12" t="s">
        <v>70</v>
      </c>
      <c r="AY171" s="223" t="s">
        <v>144</v>
      </c>
    </row>
    <row r="172" spans="2:51" s="13" customFormat="1" ht="13.5">
      <c r="B172" s="224"/>
      <c r="C172" s="225"/>
      <c r="D172" s="214" t="s">
        <v>154</v>
      </c>
      <c r="E172" s="226" t="s">
        <v>20</v>
      </c>
      <c r="F172" s="227" t="s">
        <v>157</v>
      </c>
      <c r="G172" s="225"/>
      <c r="H172" s="228">
        <v>2.576</v>
      </c>
      <c r="I172" s="229"/>
      <c r="J172" s="225"/>
      <c r="K172" s="225"/>
      <c r="L172" s="230"/>
      <c r="M172" s="231"/>
      <c r="N172" s="232"/>
      <c r="O172" s="232"/>
      <c r="P172" s="232"/>
      <c r="Q172" s="232"/>
      <c r="R172" s="232"/>
      <c r="S172" s="232"/>
      <c r="T172" s="233"/>
      <c r="AT172" s="234" t="s">
        <v>154</v>
      </c>
      <c r="AU172" s="234" t="s">
        <v>79</v>
      </c>
      <c r="AV172" s="13" t="s">
        <v>152</v>
      </c>
      <c r="AW172" s="13" t="s">
        <v>34</v>
      </c>
      <c r="AX172" s="13" t="s">
        <v>77</v>
      </c>
      <c r="AY172" s="234" t="s">
        <v>144</v>
      </c>
    </row>
    <row r="173" spans="2:65" s="1" customFormat="1" ht="16.5" customHeight="1">
      <c r="B173" s="42"/>
      <c r="C173" s="200" t="s">
        <v>145</v>
      </c>
      <c r="D173" s="200" t="s">
        <v>147</v>
      </c>
      <c r="E173" s="201" t="s">
        <v>624</v>
      </c>
      <c r="F173" s="202" t="s">
        <v>625</v>
      </c>
      <c r="G173" s="203" t="s">
        <v>178</v>
      </c>
      <c r="H173" s="204">
        <v>5.52</v>
      </c>
      <c r="I173" s="205"/>
      <c r="J173" s="206">
        <f>ROUND(I173*H173,2)</f>
        <v>0</v>
      </c>
      <c r="K173" s="202" t="s">
        <v>151</v>
      </c>
      <c r="L173" s="62"/>
      <c r="M173" s="207" t="s">
        <v>20</v>
      </c>
      <c r="N173" s="208" t="s">
        <v>41</v>
      </c>
      <c r="O173" s="43"/>
      <c r="P173" s="209">
        <f>O173*H173</f>
        <v>0</v>
      </c>
      <c r="Q173" s="209">
        <v>0</v>
      </c>
      <c r="R173" s="209">
        <f>Q173*H173</f>
        <v>0</v>
      </c>
      <c r="S173" s="209">
        <v>0.006</v>
      </c>
      <c r="T173" s="210">
        <f>S173*H173</f>
        <v>0.03312</v>
      </c>
      <c r="AR173" s="25" t="s">
        <v>152</v>
      </c>
      <c r="AT173" s="25" t="s">
        <v>147</v>
      </c>
      <c r="AU173" s="25" t="s">
        <v>79</v>
      </c>
      <c r="AY173" s="25" t="s">
        <v>144</v>
      </c>
      <c r="BE173" s="211">
        <f>IF(N173="základní",J173,0)</f>
        <v>0</v>
      </c>
      <c r="BF173" s="211">
        <f>IF(N173="snížená",J173,0)</f>
        <v>0</v>
      </c>
      <c r="BG173" s="211">
        <f>IF(N173="zákl. přenesená",J173,0)</f>
        <v>0</v>
      </c>
      <c r="BH173" s="211">
        <f>IF(N173="sníž. přenesená",J173,0)</f>
        <v>0</v>
      </c>
      <c r="BI173" s="211">
        <f>IF(N173="nulová",J173,0)</f>
        <v>0</v>
      </c>
      <c r="BJ173" s="25" t="s">
        <v>77</v>
      </c>
      <c r="BK173" s="211">
        <f>ROUND(I173*H173,2)</f>
        <v>0</v>
      </c>
      <c r="BL173" s="25" t="s">
        <v>152</v>
      </c>
      <c r="BM173" s="25" t="s">
        <v>626</v>
      </c>
    </row>
    <row r="174" spans="2:51" s="12" customFormat="1" ht="13.5">
      <c r="B174" s="212"/>
      <c r="C174" s="213"/>
      <c r="D174" s="214" t="s">
        <v>154</v>
      </c>
      <c r="E174" s="215" t="s">
        <v>20</v>
      </c>
      <c r="F174" s="216" t="s">
        <v>627</v>
      </c>
      <c r="G174" s="213"/>
      <c r="H174" s="217">
        <v>5.52</v>
      </c>
      <c r="I174" s="218"/>
      <c r="J174" s="213"/>
      <c r="K174" s="213"/>
      <c r="L174" s="219"/>
      <c r="M174" s="220"/>
      <c r="N174" s="221"/>
      <c r="O174" s="221"/>
      <c r="P174" s="221"/>
      <c r="Q174" s="221"/>
      <c r="R174" s="221"/>
      <c r="S174" s="221"/>
      <c r="T174" s="222"/>
      <c r="AT174" s="223" t="s">
        <v>154</v>
      </c>
      <c r="AU174" s="223" t="s">
        <v>79</v>
      </c>
      <c r="AV174" s="12" t="s">
        <v>79</v>
      </c>
      <c r="AW174" s="12" t="s">
        <v>34</v>
      </c>
      <c r="AX174" s="12" t="s">
        <v>70</v>
      </c>
      <c r="AY174" s="223" t="s">
        <v>144</v>
      </c>
    </row>
    <row r="175" spans="2:51" s="13" customFormat="1" ht="13.5">
      <c r="B175" s="224"/>
      <c r="C175" s="225"/>
      <c r="D175" s="214" t="s">
        <v>154</v>
      </c>
      <c r="E175" s="226" t="s">
        <v>20</v>
      </c>
      <c r="F175" s="227" t="s">
        <v>157</v>
      </c>
      <c r="G175" s="225"/>
      <c r="H175" s="228">
        <v>5.52</v>
      </c>
      <c r="I175" s="229"/>
      <c r="J175" s="225"/>
      <c r="K175" s="225"/>
      <c r="L175" s="230"/>
      <c r="M175" s="231"/>
      <c r="N175" s="232"/>
      <c r="O175" s="232"/>
      <c r="P175" s="232"/>
      <c r="Q175" s="232"/>
      <c r="R175" s="232"/>
      <c r="S175" s="232"/>
      <c r="T175" s="233"/>
      <c r="AT175" s="234" t="s">
        <v>154</v>
      </c>
      <c r="AU175" s="234" t="s">
        <v>79</v>
      </c>
      <c r="AV175" s="13" t="s">
        <v>152</v>
      </c>
      <c r="AW175" s="13" t="s">
        <v>34</v>
      </c>
      <c r="AX175" s="13" t="s">
        <v>77</v>
      </c>
      <c r="AY175" s="234" t="s">
        <v>144</v>
      </c>
    </row>
    <row r="176" spans="2:65" s="1" customFormat="1" ht="25.5" customHeight="1">
      <c r="B176" s="42"/>
      <c r="C176" s="200" t="s">
        <v>199</v>
      </c>
      <c r="D176" s="200" t="s">
        <v>147</v>
      </c>
      <c r="E176" s="201" t="s">
        <v>628</v>
      </c>
      <c r="F176" s="202" t="s">
        <v>629</v>
      </c>
      <c r="G176" s="203" t="s">
        <v>150</v>
      </c>
      <c r="H176" s="204">
        <v>25.527</v>
      </c>
      <c r="I176" s="205"/>
      <c r="J176" s="206">
        <f>ROUND(I176*H176,2)</f>
        <v>0</v>
      </c>
      <c r="K176" s="202" t="s">
        <v>151</v>
      </c>
      <c r="L176" s="62"/>
      <c r="M176" s="207" t="s">
        <v>20</v>
      </c>
      <c r="N176" s="208" t="s">
        <v>41</v>
      </c>
      <c r="O176" s="43"/>
      <c r="P176" s="209">
        <f>O176*H176</f>
        <v>0</v>
      </c>
      <c r="Q176" s="209">
        <v>0</v>
      </c>
      <c r="R176" s="209">
        <f>Q176*H176</f>
        <v>0</v>
      </c>
      <c r="S176" s="209">
        <v>0.046</v>
      </c>
      <c r="T176" s="210">
        <f>S176*H176</f>
        <v>1.174242</v>
      </c>
      <c r="AR176" s="25" t="s">
        <v>152</v>
      </c>
      <c r="AT176" s="25" t="s">
        <v>147</v>
      </c>
      <c r="AU176" s="25" t="s">
        <v>79</v>
      </c>
      <c r="AY176" s="25" t="s">
        <v>144</v>
      </c>
      <c r="BE176" s="211">
        <f>IF(N176="základní",J176,0)</f>
        <v>0</v>
      </c>
      <c r="BF176" s="211">
        <f>IF(N176="snížená",J176,0)</f>
        <v>0</v>
      </c>
      <c r="BG176" s="211">
        <f>IF(N176="zákl. přenesená",J176,0)</f>
        <v>0</v>
      </c>
      <c r="BH176" s="211">
        <f>IF(N176="sníž. přenesená",J176,0)</f>
        <v>0</v>
      </c>
      <c r="BI176" s="211">
        <f>IF(N176="nulová",J176,0)</f>
        <v>0</v>
      </c>
      <c r="BJ176" s="25" t="s">
        <v>77</v>
      </c>
      <c r="BK176" s="211">
        <f>ROUND(I176*H176,2)</f>
        <v>0</v>
      </c>
      <c r="BL176" s="25" t="s">
        <v>152</v>
      </c>
      <c r="BM176" s="25" t="s">
        <v>630</v>
      </c>
    </row>
    <row r="177" spans="2:51" s="12" customFormat="1" ht="27">
      <c r="B177" s="212"/>
      <c r="C177" s="213"/>
      <c r="D177" s="214" t="s">
        <v>154</v>
      </c>
      <c r="E177" s="215" t="s">
        <v>20</v>
      </c>
      <c r="F177" s="216" t="s">
        <v>631</v>
      </c>
      <c r="G177" s="213"/>
      <c r="H177" s="217">
        <v>25.527</v>
      </c>
      <c r="I177" s="218"/>
      <c r="J177" s="213"/>
      <c r="K177" s="213"/>
      <c r="L177" s="219"/>
      <c r="M177" s="220"/>
      <c r="N177" s="221"/>
      <c r="O177" s="221"/>
      <c r="P177" s="221"/>
      <c r="Q177" s="221"/>
      <c r="R177" s="221"/>
      <c r="S177" s="221"/>
      <c r="T177" s="222"/>
      <c r="AT177" s="223" t="s">
        <v>154</v>
      </c>
      <c r="AU177" s="223" t="s">
        <v>79</v>
      </c>
      <c r="AV177" s="12" t="s">
        <v>79</v>
      </c>
      <c r="AW177" s="12" t="s">
        <v>34</v>
      </c>
      <c r="AX177" s="12" t="s">
        <v>70</v>
      </c>
      <c r="AY177" s="223" t="s">
        <v>144</v>
      </c>
    </row>
    <row r="178" spans="2:51" s="13" customFormat="1" ht="13.5">
      <c r="B178" s="224"/>
      <c r="C178" s="225"/>
      <c r="D178" s="214" t="s">
        <v>154</v>
      </c>
      <c r="E178" s="226" t="s">
        <v>20</v>
      </c>
      <c r="F178" s="227" t="s">
        <v>157</v>
      </c>
      <c r="G178" s="225"/>
      <c r="H178" s="228">
        <v>25.527</v>
      </c>
      <c r="I178" s="229"/>
      <c r="J178" s="225"/>
      <c r="K178" s="225"/>
      <c r="L178" s="230"/>
      <c r="M178" s="231"/>
      <c r="N178" s="232"/>
      <c r="O178" s="232"/>
      <c r="P178" s="232"/>
      <c r="Q178" s="232"/>
      <c r="R178" s="232"/>
      <c r="S178" s="232"/>
      <c r="T178" s="233"/>
      <c r="AT178" s="234" t="s">
        <v>154</v>
      </c>
      <c r="AU178" s="234" t="s">
        <v>79</v>
      </c>
      <c r="AV178" s="13" t="s">
        <v>152</v>
      </c>
      <c r="AW178" s="13" t="s">
        <v>34</v>
      </c>
      <c r="AX178" s="13" t="s">
        <v>77</v>
      </c>
      <c r="AY178" s="234" t="s">
        <v>144</v>
      </c>
    </row>
    <row r="179" spans="2:63" s="11" customFormat="1" ht="29.85" customHeight="1">
      <c r="B179" s="184"/>
      <c r="C179" s="185"/>
      <c r="D179" s="186" t="s">
        <v>69</v>
      </c>
      <c r="E179" s="198" t="s">
        <v>217</v>
      </c>
      <c r="F179" s="198" t="s">
        <v>218</v>
      </c>
      <c r="G179" s="185"/>
      <c r="H179" s="185"/>
      <c r="I179" s="188"/>
      <c r="J179" s="199">
        <f>BK179</f>
        <v>0</v>
      </c>
      <c r="K179" s="185"/>
      <c r="L179" s="190"/>
      <c r="M179" s="191"/>
      <c r="N179" s="192"/>
      <c r="O179" s="192"/>
      <c r="P179" s="193">
        <f>SUM(P180:P184)</f>
        <v>0</v>
      </c>
      <c r="Q179" s="192"/>
      <c r="R179" s="193">
        <f>SUM(R180:R184)</f>
        <v>0</v>
      </c>
      <c r="S179" s="192"/>
      <c r="T179" s="194">
        <f>SUM(T180:T184)</f>
        <v>0</v>
      </c>
      <c r="AR179" s="195" t="s">
        <v>77</v>
      </c>
      <c r="AT179" s="196" t="s">
        <v>69</v>
      </c>
      <c r="AU179" s="196" t="s">
        <v>77</v>
      </c>
      <c r="AY179" s="195" t="s">
        <v>144</v>
      </c>
      <c r="BK179" s="197">
        <f>SUM(BK180:BK184)</f>
        <v>0</v>
      </c>
    </row>
    <row r="180" spans="2:65" s="1" customFormat="1" ht="25.5" customHeight="1">
      <c r="B180" s="42"/>
      <c r="C180" s="200" t="s">
        <v>486</v>
      </c>
      <c r="D180" s="200" t="s">
        <v>147</v>
      </c>
      <c r="E180" s="201" t="s">
        <v>220</v>
      </c>
      <c r="F180" s="202" t="s">
        <v>221</v>
      </c>
      <c r="G180" s="203" t="s">
        <v>222</v>
      </c>
      <c r="H180" s="204">
        <v>5.256</v>
      </c>
      <c r="I180" s="205"/>
      <c r="J180" s="206">
        <f>ROUND(I180*H180,2)</f>
        <v>0</v>
      </c>
      <c r="K180" s="202" t="s">
        <v>151</v>
      </c>
      <c r="L180" s="62"/>
      <c r="M180" s="207" t="s">
        <v>20</v>
      </c>
      <c r="N180" s="208" t="s">
        <v>41</v>
      </c>
      <c r="O180" s="43"/>
      <c r="P180" s="209">
        <f>O180*H180</f>
        <v>0</v>
      </c>
      <c r="Q180" s="209">
        <v>0</v>
      </c>
      <c r="R180" s="209">
        <f>Q180*H180</f>
        <v>0</v>
      </c>
      <c r="S180" s="209">
        <v>0</v>
      </c>
      <c r="T180" s="210">
        <f>S180*H180</f>
        <v>0</v>
      </c>
      <c r="AR180" s="25" t="s">
        <v>152</v>
      </c>
      <c r="AT180" s="25" t="s">
        <v>147</v>
      </c>
      <c r="AU180" s="25" t="s">
        <v>79</v>
      </c>
      <c r="AY180" s="25" t="s">
        <v>144</v>
      </c>
      <c r="BE180" s="211">
        <f>IF(N180="základní",J180,0)</f>
        <v>0</v>
      </c>
      <c r="BF180" s="211">
        <f>IF(N180="snížená",J180,0)</f>
        <v>0</v>
      </c>
      <c r="BG180" s="211">
        <f>IF(N180="zákl. přenesená",J180,0)</f>
        <v>0</v>
      </c>
      <c r="BH180" s="211">
        <f>IF(N180="sníž. přenesená",J180,0)</f>
        <v>0</v>
      </c>
      <c r="BI180" s="211">
        <f>IF(N180="nulová",J180,0)</f>
        <v>0</v>
      </c>
      <c r="BJ180" s="25" t="s">
        <v>77</v>
      </c>
      <c r="BK180" s="211">
        <f>ROUND(I180*H180,2)</f>
        <v>0</v>
      </c>
      <c r="BL180" s="25" t="s">
        <v>152</v>
      </c>
      <c r="BM180" s="25" t="s">
        <v>632</v>
      </c>
    </row>
    <row r="181" spans="2:65" s="1" customFormat="1" ht="25.5" customHeight="1">
      <c r="B181" s="42"/>
      <c r="C181" s="200" t="s">
        <v>490</v>
      </c>
      <c r="D181" s="200" t="s">
        <v>147</v>
      </c>
      <c r="E181" s="201" t="s">
        <v>225</v>
      </c>
      <c r="F181" s="202" t="s">
        <v>226</v>
      </c>
      <c r="G181" s="203" t="s">
        <v>222</v>
      </c>
      <c r="H181" s="204">
        <v>5.256</v>
      </c>
      <c r="I181" s="205"/>
      <c r="J181" s="206">
        <f>ROUND(I181*H181,2)</f>
        <v>0</v>
      </c>
      <c r="K181" s="202" t="s">
        <v>151</v>
      </c>
      <c r="L181" s="62"/>
      <c r="M181" s="207" t="s">
        <v>20</v>
      </c>
      <c r="N181" s="208" t="s">
        <v>41</v>
      </c>
      <c r="O181" s="43"/>
      <c r="P181" s="209">
        <f>O181*H181</f>
        <v>0</v>
      </c>
      <c r="Q181" s="209">
        <v>0</v>
      </c>
      <c r="R181" s="209">
        <f>Q181*H181</f>
        <v>0</v>
      </c>
      <c r="S181" s="209">
        <v>0</v>
      </c>
      <c r="T181" s="210">
        <f>S181*H181</f>
        <v>0</v>
      </c>
      <c r="AR181" s="25" t="s">
        <v>152</v>
      </c>
      <c r="AT181" s="25" t="s">
        <v>147</v>
      </c>
      <c r="AU181" s="25" t="s">
        <v>79</v>
      </c>
      <c r="AY181" s="25" t="s">
        <v>144</v>
      </c>
      <c r="BE181" s="211">
        <f>IF(N181="základní",J181,0)</f>
        <v>0</v>
      </c>
      <c r="BF181" s="211">
        <f>IF(N181="snížená",J181,0)</f>
        <v>0</v>
      </c>
      <c r="BG181" s="211">
        <f>IF(N181="zákl. přenesená",J181,0)</f>
        <v>0</v>
      </c>
      <c r="BH181" s="211">
        <f>IF(N181="sníž. přenesená",J181,0)</f>
        <v>0</v>
      </c>
      <c r="BI181" s="211">
        <f>IF(N181="nulová",J181,0)</f>
        <v>0</v>
      </c>
      <c r="BJ181" s="25" t="s">
        <v>77</v>
      </c>
      <c r="BK181" s="211">
        <f>ROUND(I181*H181,2)</f>
        <v>0</v>
      </c>
      <c r="BL181" s="25" t="s">
        <v>152</v>
      </c>
      <c r="BM181" s="25" t="s">
        <v>633</v>
      </c>
    </row>
    <row r="182" spans="2:65" s="1" customFormat="1" ht="25.5" customHeight="1">
      <c r="B182" s="42"/>
      <c r="C182" s="200" t="s">
        <v>494</v>
      </c>
      <c r="D182" s="200" t="s">
        <v>147</v>
      </c>
      <c r="E182" s="201" t="s">
        <v>228</v>
      </c>
      <c r="F182" s="202" t="s">
        <v>229</v>
      </c>
      <c r="G182" s="203" t="s">
        <v>222</v>
      </c>
      <c r="H182" s="204">
        <v>47.304</v>
      </c>
      <c r="I182" s="205"/>
      <c r="J182" s="206">
        <f>ROUND(I182*H182,2)</f>
        <v>0</v>
      </c>
      <c r="K182" s="202" t="s">
        <v>151</v>
      </c>
      <c r="L182" s="62"/>
      <c r="M182" s="207" t="s">
        <v>20</v>
      </c>
      <c r="N182" s="208" t="s">
        <v>41</v>
      </c>
      <c r="O182" s="43"/>
      <c r="P182" s="209">
        <f>O182*H182</f>
        <v>0</v>
      </c>
      <c r="Q182" s="209">
        <v>0</v>
      </c>
      <c r="R182" s="209">
        <f>Q182*H182</f>
        <v>0</v>
      </c>
      <c r="S182" s="209">
        <v>0</v>
      </c>
      <c r="T182" s="210">
        <f>S182*H182</f>
        <v>0</v>
      </c>
      <c r="AR182" s="25" t="s">
        <v>152</v>
      </c>
      <c r="AT182" s="25" t="s">
        <v>147</v>
      </c>
      <c r="AU182" s="25" t="s">
        <v>79</v>
      </c>
      <c r="AY182" s="25" t="s">
        <v>144</v>
      </c>
      <c r="BE182" s="211">
        <f>IF(N182="základní",J182,0)</f>
        <v>0</v>
      </c>
      <c r="BF182" s="211">
        <f>IF(N182="snížená",J182,0)</f>
        <v>0</v>
      </c>
      <c r="BG182" s="211">
        <f>IF(N182="zákl. přenesená",J182,0)</f>
        <v>0</v>
      </c>
      <c r="BH182" s="211">
        <f>IF(N182="sníž. přenesená",J182,0)</f>
        <v>0</v>
      </c>
      <c r="BI182" s="211">
        <f>IF(N182="nulová",J182,0)</f>
        <v>0</v>
      </c>
      <c r="BJ182" s="25" t="s">
        <v>77</v>
      </c>
      <c r="BK182" s="211">
        <f>ROUND(I182*H182,2)</f>
        <v>0</v>
      </c>
      <c r="BL182" s="25" t="s">
        <v>152</v>
      </c>
      <c r="BM182" s="25" t="s">
        <v>634</v>
      </c>
    </row>
    <row r="183" spans="2:51" s="12" customFormat="1" ht="13.5">
      <c r="B183" s="212"/>
      <c r="C183" s="213"/>
      <c r="D183" s="214" t="s">
        <v>154</v>
      </c>
      <c r="E183" s="213"/>
      <c r="F183" s="216" t="s">
        <v>635</v>
      </c>
      <c r="G183" s="213"/>
      <c r="H183" s="217">
        <v>47.304</v>
      </c>
      <c r="I183" s="218"/>
      <c r="J183" s="213"/>
      <c r="K183" s="213"/>
      <c r="L183" s="219"/>
      <c r="M183" s="220"/>
      <c r="N183" s="221"/>
      <c r="O183" s="221"/>
      <c r="P183" s="221"/>
      <c r="Q183" s="221"/>
      <c r="R183" s="221"/>
      <c r="S183" s="221"/>
      <c r="T183" s="222"/>
      <c r="AT183" s="223" t="s">
        <v>154</v>
      </c>
      <c r="AU183" s="223" t="s">
        <v>79</v>
      </c>
      <c r="AV183" s="12" t="s">
        <v>79</v>
      </c>
      <c r="AW183" s="12" t="s">
        <v>6</v>
      </c>
      <c r="AX183" s="12" t="s">
        <v>77</v>
      </c>
      <c r="AY183" s="223" t="s">
        <v>144</v>
      </c>
    </row>
    <row r="184" spans="2:65" s="1" customFormat="1" ht="25.5" customHeight="1">
      <c r="B184" s="42"/>
      <c r="C184" s="200" t="s">
        <v>498</v>
      </c>
      <c r="D184" s="200" t="s">
        <v>147</v>
      </c>
      <c r="E184" s="201" t="s">
        <v>233</v>
      </c>
      <c r="F184" s="202" t="s">
        <v>234</v>
      </c>
      <c r="G184" s="203" t="s">
        <v>222</v>
      </c>
      <c r="H184" s="204">
        <v>2.746</v>
      </c>
      <c r="I184" s="205"/>
      <c r="J184" s="206">
        <f>ROUND(I184*H184,2)</f>
        <v>0</v>
      </c>
      <c r="K184" s="202" t="s">
        <v>151</v>
      </c>
      <c r="L184" s="62"/>
      <c r="M184" s="207" t="s">
        <v>20</v>
      </c>
      <c r="N184" s="208" t="s">
        <v>41</v>
      </c>
      <c r="O184" s="43"/>
      <c r="P184" s="209">
        <f>O184*H184</f>
        <v>0</v>
      </c>
      <c r="Q184" s="209">
        <v>0</v>
      </c>
      <c r="R184" s="209">
        <f>Q184*H184</f>
        <v>0</v>
      </c>
      <c r="S184" s="209">
        <v>0</v>
      </c>
      <c r="T184" s="210">
        <f>S184*H184</f>
        <v>0</v>
      </c>
      <c r="AR184" s="25" t="s">
        <v>152</v>
      </c>
      <c r="AT184" s="25" t="s">
        <v>147</v>
      </c>
      <c r="AU184" s="25" t="s">
        <v>79</v>
      </c>
      <c r="AY184" s="25" t="s">
        <v>144</v>
      </c>
      <c r="BE184" s="211">
        <f>IF(N184="základní",J184,0)</f>
        <v>0</v>
      </c>
      <c r="BF184" s="211">
        <f>IF(N184="snížená",J184,0)</f>
        <v>0</v>
      </c>
      <c r="BG184" s="211">
        <f>IF(N184="zákl. přenesená",J184,0)</f>
        <v>0</v>
      </c>
      <c r="BH184" s="211">
        <f>IF(N184="sníž. přenesená",J184,0)</f>
        <v>0</v>
      </c>
      <c r="BI184" s="211">
        <f>IF(N184="nulová",J184,0)</f>
        <v>0</v>
      </c>
      <c r="BJ184" s="25" t="s">
        <v>77</v>
      </c>
      <c r="BK184" s="211">
        <f>ROUND(I184*H184,2)</f>
        <v>0</v>
      </c>
      <c r="BL184" s="25" t="s">
        <v>152</v>
      </c>
      <c r="BM184" s="25" t="s">
        <v>636</v>
      </c>
    </row>
    <row r="185" spans="2:63" s="11" customFormat="1" ht="29.85" customHeight="1">
      <c r="B185" s="184"/>
      <c r="C185" s="185"/>
      <c r="D185" s="186" t="s">
        <v>69</v>
      </c>
      <c r="E185" s="198" t="s">
        <v>236</v>
      </c>
      <c r="F185" s="198" t="s">
        <v>237</v>
      </c>
      <c r="G185" s="185"/>
      <c r="H185" s="185"/>
      <c r="I185" s="188"/>
      <c r="J185" s="199">
        <f>BK185</f>
        <v>0</v>
      </c>
      <c r="K185" s="185"/>
      <c r="L185" s="190"/>
      <c r="M185" s="191"/>
      <c r="N185" s="192"/>
      <c r="O185" s="192"/>
      <c r="P185" s="193">
        <f>P186</f>
        <v>0</v>
      </c>
      <c r="Q185" s="192"/>
      <c r="R185" s="193">
        <f>R186</f>
        <v>0</v>
      </c>
      <c r="S185" s="192"/>
      <c r="T185" s="194">
        <f>T186</f>
        <v>0</v>
      </c>
      <c r="AR185" s="195" t="s">
        <v>77</v>
      </c>
      <c r="AT185" s="196" t="s">
        <v>69</v>
      </c>
      <c r="AU185" s="196" t="s">
        <v>77</v>
      </c>
      <c r="AY185" s="195" t="s">
        <v>144</v>
      </c>
      <c r="BK185" s="197">
        <f>BK186</f>
        <v>0</v>
      </c>
    </row>
    <row r="186" spans="2:65" s="1" customFormat="1" ht="16.5" customHeight="1">
      <c r="B186" s="42"/>
      <c r="C186" s="200" t="s">
        <v>506</v>
      </c>
      <c r="D186" s="200" t="s">
        <v>147</v>
      </c>
      <c r="E186" s="201" t="s">
        <v>239</v>
      </c>
      <c r="F186" s="202" t="s">
        <v>240</v>
      </c>
      <c r="G186" s="203" t="s">
        <v>222</v>
      </c>
      <c r="H186" s="204">
        <v>1</v>
      </c>
      <c r="I186" s="205"/>
      <c r="J186" s="206">
        <f>ROUND(I186*H186,2)</f>
        <v>0</v>
      </c>
      <c r="K186" s="202" t="s">
        <v>151</v>
      </c>
      <c r="L186" s="62"/>
      <c r="M186" s="207" t="s">
        <v>20</v>
      </c>
      <c r="N186" s="208" t="s">
        <v>41</v>
      </c>
      <c r="O186" s="43"/>
      <c r="P186" s="209">
        <f>O186*H186</f>
        <v>0</v>
      </c>
      <c r="Q186" s="209">
        <v>0</v>
      </c>
      <c r="R186" s="209">
        <f>Q186*H186</f>
        <v>0</v>
      </c>
      <c r="S186" s="209">
        <v>0</v>
      </c>
      <c r="T186" s="210">
        <f>S186*H186</f>
        <v>0</v>
      </c>
      <c r="AR186" s="25" t="s">
        <v>152</v>
      </c>
      <c r="AT186" s="25" t="s">
        <v>147</v>
      </c>
      <c r="AU186" s="25" t="s">
        <v>79</v>
      </c>
      <c r="AY186" s="25" t="s">
        <v>144</v>
      </c>
      <c r="BE186" s="211">
        <f>IF(N186="základní",J186,0)</f>
        <v>0</v>
      </c>
      <c r="BF186" s="211">
        <f>IF(N186="snížená",J186,0)</f>
        <v>0</v>
      </c>
      <c r="BG186" s="211">
        <f>IF(N186="zákl. přenesená",J186,0)</f>
        <v>0</v>
      </c>
      <c r="BH186" s="211">
        <f>IF(N186="sníž. přenesená",J186,0)</f>
        <v>0</v>
      </c>
      <c r="BI186" s="211">
        <f>IF(N186="nulová",J186,0)</f>
        <v>0</v>
      </c>
      <c r="BJ186" s="25" t="s">
        <v>77</v>
      </c>
      <c r="BK186" s="211">
        <f>ROUND(I186*H186,2)</f>
        <v>0</v>
      </c>
      <c r="BL186" s="25" t="s">
        <v>152</v>
      </c>
      <c r="BM186" s="25" t="s">
        <v>637</v>
      </c>
    </row>
    <row r="187" spans="2:63" s="11" customFormat="1" ht="37.35" customHeight="1">
      <c r="B187" s="184"/>
      <c r="C187" s="185"/>
      <c r="D187" s="186" t="s">
        <v>69</v>
      </c>
      <c r="E187" s="187" t="s">
        <v>242</v>
      </c>
      <c r="F187" s="187" t="s">
        <v>243</v>
      </c>
      <c r="G187" s="185"/>
      <c r="H187" s="185"/>
      <c r="I187" s="188"/>
      <c r="J187" s="189">
        <f>BK187</f>
        <v>0</v>
      </c>
      <c r="K187" s="185"/>
      <c r="L187" s="190"/>
      <c r="M187" s="191"/>
      <c r="N187" s="192"/>
      <c r="O187" s="192"/>
      <c r="P187" s="193">
        <f>P188+P207+P224+P230+P236+P271+P298+P323</f>
        <v>0</v>
      </c>
      <c r="Q187" s="192"/>
      <c r="R187" s="193">
        <f>R188+R207+R224+R230+R236+R271+R298+R323</f>
        <v>1.74596013</v>
      </c>
      <c r="S187" s="192"/>
      <c r="T187" s="194">
        <f>T188+T207+T224+T230+T236+T271+T298+T323</f>
        <v>1.0611774999999999</v>
      </c>
      <c r="AR187" s="195" t="s">
        <v>79</v>
      </c>
      <c r="AT187" s="196" t="s">
        <v>69</v>
      </c>
      <c r="AU187" s="196" t="s">
        <v>70</v>
      </c>
      <c r="AY187" s="195" t="s">
        <v>144</v>
      </c>
      <c r="BK187" s="197">
        <f>BK188+BK207+BK224+BK230+BK236+BK271+BK298+BK323</f>
        <v>0</v>
      </c>
    </row>
    <row r="188" spans="2:63" s="11" customFormat="1" ht="19.9" customHeight="1">
      <c r="B188" s="184"/>
      <c r="C188" s="185"/>
      <c r="D188" s="186" t="s">
        <v>69</v>
      </c>
      <c r="E188" s="198" t="s">
        <v>244</v>
      </c>
      <c r="F188" s="198" t="s">
        <v>245</v>
      </c>
      <c r="G188" s="185"/>
      <c r="H188" s="185"/>
      <c r="I188" s="188"/>
      <c r="J188" s="199">
        <f>BK188</f>
        <v>0</v>
      </c>
      <c r="K188" s="185"/>
      <c r="L188" s="190"/>
      <c r="M188" s="191"/>
      <c r="N188" s="192"/>
      <c r="O188" s="192"/>
      <c r="P188" s="193">
        <f>SUM(P189:P206)</f>
        <v>0</v>
      </c>
      <c r="Q188" s="192"/>
      <c r="R188" s="193">
        <f>SUM(R189:R206)</f>
        <v>0.053835</v>
      </c>
      <c r="S188" s="192"/>
      <c r="T188" s="194">
        <f>SUM(T189:T206)</f>
        <v>0</v>
      </c>
      <c r="AR188" s="195" t="s">
        <v>79</v>
      </c>
      <c r="AT188" s="196" t="s">
        <v>69</v>
      </c>
      <c r="AU188" s="196" t="s">
        <v>77</v>
      </c>
      <c r="AY188" s="195" t="s">
        <v>144</v>
      </c>
      <c r="BK188" s="197">
        <f>SUM(BK189:BK206)</f>
        <v>0</v>
      </c>
    </row>
    <row r="189" spans="2:65" s="1" customFormat="1" ht="25.5" customHeight="1">
      <c r="B189" s="42"/>
      <c r="C189" s="200" t="s">
        <v>315</v>
      </c>
      <c r="D189" s="200" t="s">
        <v>147</v>
      </c>
      <c r="E189" s="201" t="s">
        <v>638</v>
      </c>
      <c r="F189" s="202" t="s">
        <v>639</v>
      </c>
      <c r="G189" s="203" t="s">
        <v>150</v>
      </c>
      <c r="H189" s="204">
        <v>11.31</v>
      </c>
      <c r="I189" s="205"/>
      <c r="J189" s="206">
        <f>ROUND(I189*H189,2)</f>
        <v>0</v>
      </c>
      <c r="K189" s="202" t="s">
        <v>151</v>
      </c>
      <c r="L189" s="62"/>
      <c r="M189" s="207" t="s">
        <v>20</v>
      </c>
      <c r="N189" s="208" t="s">
        <v>41</v>
      </c>
      <c r="O189" s="43"/>
      <c r="P189" s="209">
        <f>O189*H189</f>
        <v>0</v>
      </c>
      <c r="Q189" s="209">
        <v>0</v>
      </c>
      <c r="R189" s="209">
        <f>Q189*H189</f>
        <v>0</v>
      </c>
      <c r="S189" s="209">
        <v>0</v>
      </c>
      <c r="T189" s="210">
        <f>S189*H189</f>
        <v>0</v>
      </c>
      <c r="AR189" s="25" t="s">
        <v>232</v>
      </c>
      <c r="AT189" s="25" t="s">
        <v>147</v>
      </c>
      <c r="AU189" s="25" t="s">
        <v>79</v>
      </c>
      <c r="AY189" s="25" t="s">
        <v>144</v>
      </c>
      <c r="BE189" s="211">
        <f>IF(N189="základní",J189,0)</f>
        <v>0</v>
      </c>
      <c r="BF189" s="211">
        <f>IF(N189="snížená",J189,0)</f>
        <v>0</v>
      </c>
      <c r="BG189" s="211">
        <f>IF(N189="zákl. přenesená",J189,0)</f>
        <v>0</v>
      </c>
      <c r="BH189" s="211">
        <f>IF(N189="sníž. přenesená",J189,0)</f>
        <v>0</v>
      </c>
      <c r="BI189" s="211">
        <f>IF(N189="nulová",J189,0)</f>
        <v>0</v>
      </c>
      <c r="BJ189" s="25" t="s">
        <v>77</v>
      </c>
      <c r="BK189" s="211">
        <f>ROUND(I189*H189,2)</f>
        <v>0</v>
      </c>
      <c r="BL189" s="25" t="s">
        <v>232</v>
      </c>
      <c r="BM189" s="25" t="s">
        <v>640</v>
      </c>
    </row>
    <row r="190" spans="2:51" s="12" customFormat="1" ht="13.5">
      <c r="B190" s="212"/>
      <c r="C190" s="213"/>
      <c r="D190" s="214" t="s">
        <v>154</v>
      </c>
      <c r="E190" s="215" t="s">
        <v>20</v>
      </c>
      <c r="F190" s="216" t="s">
        <v>641</v>
      </c>
      <c r="G190" s="213"/>
      <c r="H190" s="217">
        <v>3.36</v>
      </c>
      <c r="I190" s="218"/>
      <c r="J190" s="213"/>
      <c r="K190" s="213"/>
      <c r="L190" s="219"/>
      <c r="M190" s="220"/>
      <c r="N190" s="221"/>
      <c r="O190" s="221"/>
      <c r="P190" s="221"/>
      <c r="Q190" s="221"/>
      <c r="R190" s="221"/>
      <c r="S190" s="221"/>
      <c r="T190" s="222"/>
      <c r="AT190" s="223" t="s">
        <v>154</v>
      </c>
      <c r="AU190" s="223" t="s">
        <v>79</v>
      </c>
      <c r="AV190" s="12" t="s">
        <v>79</v>
      </c>
      <c r="AW190" s="12" t="s">
        <v>34</v>
      </c>
      <c r="AX190" s="12" t="s">
        <v>70</v>
      </c>
      <c r="AY190" s="223" t="s">
        <v>144</v>
      </c>
    </row>
    <row r="191" spans="2:51" s="12" customFormat="1" ht="13.5">
      <c r="B191" s="212"/>
      <c r="C191" s="213"/>
      <c r="D191" s="214" t="s">
        <v>154</v>
      </c>
      <c r="E191" s="215" t="s">
        <v>20</v>
      </c>
      <c r="F191" s="216" t="s">
        <v>642</v>
      </c>
      <c r="G191" s="213"/>
      <c r="H191" s="217">
        <v>7.95</v>
      </c>
      <c r="I191" s="218"/>
      <c r="J191" s="213"/>
      <c r="K191" s="213"/>
      <c r="L191" s="219"/>
      <c r="M191" s="220"/>
      <c r="N191" s="221"/>
      <c r="O191" s="221"/>
      <c r="P191" s="221"/>
      <c r="Q191" s="221"/>
      <c r="R191" s="221"/>
      <c r="S191" s="221"/>
      <c r="T191" s="222"/>
      <c r="AT191" s="223" t="s">
        <v>154</v>
      </c>
      <c r="AU191" s="223" t="s">
        <v>79</v>
      </c>
      <c r="AV191" s="12" t="s">
        <v>79</v>
      </c>
      <c r="AW191" s="12" t="s">
        <v>34</v>
      </c>
      <c r="AX191" s="12" t="s">
        <v>70</v>
      </c>
      <c r="AY191" s="223" t="s">
        <v>144</v>
      </c>
    </row>
    <row r="192" spans="2:51" s="13" customFormat="1" ht="13.5">
      <c r="B192" s="224"/>
      <c r="C192" s="225"/>
      <c r="D192" s="214" t="s">
        <v>154</v>
      </c>
      <c r="E192" s="226" t="s">
        <v>20</v>
      </c>
      <c r="F192" s="227" t="s">
        <v>157</v>
      </c>
      <c r="G192" s="225"/>
      <c r="H192" s="228">
        <v>11.31</v>
      </c>
      <c r="I192" s="229"/>
      <c r="J192" s="225"/>
      <c r="K192" s="225"/>
      <c r="L192" s="230"/>
      <c r="M192" s="231"/>
      <c r="N192" s="232"/>
      <c r="O192" s="232"/>
      <c r="P192" s="232"/>
      <c r="Q192" s="232"/>
      <c r="R192" s="232"/>
      <c r="S192" s="232"/>
      <c r="T192" s="233"/>
      <c r="AT192" s="234" t="s">
        <v>154</v>
      </c>
      <c r="AU192" s="234" t="s">
        <v>79</v>
      </c>
      <c r="AV192" s="13" t="s">
        <v>152</v>
      </c>
      <c r="AW192" s="13" t="s">
        <v>34</v>
      </c>
      <c r="AX192" s="13" t="s">
        <v>77</v>
      </c>
      <c r="AY192" s="234" t="s">
        <v>144</v>
      </c>
    </row>
    <row r="193" spans="2:65" s="1" customFormat="1" ht="16.5" customHeight="1">
      <c r="B193" s="42"/>
      <c r="C193" s="256" t="s">
        <v>320</v>
      </c>
      <c r="D193" s="256" t="s">
        <v>251</v>
      </c>
      <c r="E193" s="257" t="s">
        <v>643</v>
      </c>
      <c r="F193" s="258" t="s">
        <v>644</v>
      </c>
      <c r="G193" s="259" t="s">
        <v>645</v>
      </c>
      <c r="H193" s="260">
        <v>39.585</v>
      </c>
      <c r="I193" s="261"/>
      <c r="J193" s="262">
        <f>ROUND(I193*H193,2)</f>
        <v>0</v>
      </c>
      <c r="K193" s="258" t="s">
        <v>151</v>
      </c>
      <c r="L193" s="263"/>
      <c r="M193" s="264" t="s">
        <v>20</v>
      </c>
      <c r="N193" s="265" t="s">
        <v>41</v>
      </c>
      <c r="O193" s="43"/>
      <c r="P193" s="209">
        <f>O193*H193</f>
        <v>0</v>
      </c>
      <c r="Q193" s="209">
        <v>0.001</v>
      </c>
      <c r="R193" s="209">
        <f>Q193*H193</f>
        <v>0.039585</v>
      </c>
      <c r="S193" s="209">
        <v>0</v>
      </c>
      <c r="T193" s="210">
        <f>S193*H193</f>
        <v>0</v>
      </c>
      <c r="AR193" s="25" t="s">
        <v>254</v>
      </c>
      <c r="AT193" s="25" t="s">
        <v>251</v>
      </c>
      <c r="AU193" s="25" t="s">
        <v>79</v>
      </c>
      <c r="AY193" s="25" t="s">
        <v>144</v>
      </c>
      <c r="BE193" s="211">
        <f>IF(N193="základní",J193,0)</f>
        <v>0</v>
      </c>
      <c r="BF193" s="211">
        <f>IF(N193="snížená",J193,0)</f>
        <v>0</v>
      </c>
      <c r="BG193" s="211">
        <f>IF(N193="zákl. přenesená",J193,0)</f>
        <v>0</v>
      </c>
      <c r="BH193" s="211">
        <f>IF(N193="sníž. přenesená",J193,0)</f>
        <v>0</v>
      </c>
      <c r="BI193" s="211">
        <f>IF(N193="nulová",J193,0)</f>
        <v>0</v>
      </c>
      <c r="BJ193" s="25" t="s">
        <v>77</v>
      </c>
      <c r="BK193" s="211">
        <f>ROUND(I193*H193,2)</f>
        <v>0</v>
      </c>
      <c r="BL193" s="25" t="s">
        <v>232</v>
      </c>
      <c r="BM193" s="25" t="s">
        <v>646</v>
      </c>
    </row>
    <row r="194" spans="2:51" s="12" customFormat="1" ht="13.5">
      <c r="B194" s="212"/>
      <c r="C194" s="213"/>
      <c r="D194" s="214" t="s">
        <v>154</v>
      </c>
      <c r="E194" s="213"/>
      <c r="F194" s="216" t="s">
        <v>647</v>
      </c>
      <c r="G194" s="213"/>
      <c r="H194" s="217">
        <v>39.585</v>
      </c>
      <c r="I194" s="218"/>
      <c r="J194" s="213"/>
      <c r="K194" s="213"/>
      <c r="L194" s="219"/>
      <c r="M194" s="220"/>
      <c r="N194" s="221"/>
      <c r="O194" s="221"/>
      <c r="P194" s="221"/>
      <c r="Q194" s="221"/>
      <c r="R194" s="221"/>
      <c r="S194" s="221"/>
      <c r="T194" s="222"/>
      <c r="AT194" s="223" t="s">
        <v>154</v>
      </c>
      <c r="AU194" s="223" t="s">
        <v>79</v>
      </c>
      <c r="AV194" s="12" t="s">
        <v>79</v>
      </c>
      <c r="AW194" s="12" t="s">
        <v>6</v>
      </c>
      <c r="AX194" s="12" t="s">
        <v>77</v>
      </c>
      <c r="AY194" s="223" t="s">
        <v>144</v>
      </c>
    </row>
    <row r="195" spans="2:65" s="1" customFormat="1" ht="25.5" customHeight="1">
      <c r="B195" s="42"/>
      <c r="C195" s="200" t="s">
        <v>326</v>
      </c>
      <c r="D195" s="200" t="s">
        <v>147</v>
      </c>
      <c r="E195" s="201" t="s">
        <v>648</v>
      </c>
      <c r="F195" s="202" t="s">
        <v>649</v>
      </c>
      <c r="G195" s="203" t="s">
        <v>150</v>
      </c>
      <c r="H195" s="204">
        <v>3.75</v>
      </c>
      <c r="I195" s="205"/>
      <c r="J195" s="206">
        <f>ROUND(I195*H195,2)</f>
        <v>0</v>
      </c>
      <c r="K195" s="202" t="s">
        <v>151</v>
      </c>
      <c r="L195" s="62"/>
      <c r="M195" s="207" t="s">
        <v>20</v>
      </c>
      <c r="N195" s="208" t="s">
        <v>41</v>
      </c>
      <c r="O195" s="43"/>
      <c r="P195" s="209">
        <f>O195*H195</f>
        <v>0</v>
      </c>
      <c r="Q195" s="209">
        <v>0</v>
      </c>
      <c r="R195" s="209">
        <f>Q195*H195</f>
        <v>0</v>
      </c>
      <c r="S195" s="209">
        <v>0</v>
      </c>
      <c r="T195" s="210">
        <f>S195*H195</f>
        <v>0</v>
      </c>
      <c r="AR195" s="25" t="s">
        <v>232</v>
      </c>
      <c r="AT195" s="25" t="s">
        <v>147</v>
      </c>
      <c r="AU195" s="25" t="s">
        <v>79</v>
      </c>
      <c r="AY195" s="25" t="s">
        <v>144</v>
      </c>
      <c r="BE195" s="211">
        <f>IF(N195="základní",J195,0)</f>
        <v>0</v>
      </c>
      <c r="BF195" s="211">
        <f>IF(N195="snížená",J195,0)</f>
        <v>0</v>
      </c>
      <c r="BG195" s="211">
        <f>IF(N195="zákl. přenesená",J195,0)</f>
        <v>0</v>
      </c>
      <c r="BH195" s="211">
        <f>IF(N195="sníž. přenesená",J195,0)</f>
        <v>0</v>
      </c>
      <c r="BI195" s="211">
        <f>IF(N195="nulová",J195,0)</f>
        <v>0</v>
      </c>
      <c r="BJ195" s="25" t="s">
        <v>77</v>
      </c>
      <c r="BK195" s="211">
        <f>ROUND(I195*H195,2)</f>
        <v>0</v>
      </c>
      <c r="BL195" s="25" t="s">
        <v>232</v>
      </c>
      <c r="BM195" s="25" t="s">
        <v>650</v>
      </c>
    </row>
    <row r="196" spans="2:51" s="12" customFormat="1" ht="13.5">
      <c r="B196" s="212"/>
      <c r="C196" s="213"/>
      <c r="D196" s="214" t="s">
        <v>154</v>
      </c>
      <c r="E196" s="215" t="s">
        <v>20</v>
      </c>
      <c r="F196" s="216" t="s">
        <v>651</v>
      </c>
      <c r="G196" s="213"/>
      <c r="H196" s="217">
        <v>1.32</v>
      </c>
      <c r="I196" s="218"/>
      <c r="J196" s="213"/>
      <c r="K196" s="213"/>
      <c r="L196" s="219"/>
      <c r="M196" s="220"/>
      <c r="N196" s="221"/>
      <c r="O196" s="221"/>
      <c r="P196" s="221"/>
      <c r="Q196" s="221"/>
      <c r="R196" s="221"/>
      <c r="S196" s="221"/>
      <c r="T196" s="222"/>
      <c r="AT196" s="223" t="s">
        <v>154</v>
      </c>
      <c r="AU196" s="223" t="s">
        <v>79</v>
      </c>
      <c r="AV196" s="12" t="s">
        <v>79</v>
      </c>
      <c r="AW196" s="12" t="s">
        <v>34</v>
      </c>
      <c r="AX196" s="12" t="s">
        <v>70</v>
      </c>
      <c r="AY196" s="223" t="s">
        <v>144</v>
      </c>
    </row>
    <row r="197" spans="2:51" s="12" customFormat="1" ht="13.5">
      <c r="B197" s="212"/>
      <c r="C197" s="213"/>
      <c r="D197" s="214" t="s">
        <v>154</v>
      </c>
      <c r="E197" s="215" t="s">
        <v>20</v>
      </c>
      <c r="F197" s="216" t="s">
        <v>652</v>
      </c>
      <c r="G197" s="213"/>
      <c r="H197" s="217">
        <v>2.43</v>
      </c>
      <c r="I197" s="218"/>
      <c r="J197" s="213"/>
      <c r="K197" s="213"/>
      <c r="L197" s="219"/>
      <c r="M197" s="220"/>
      <c r="N197" s="221"/>
      <c r="O197" s="221"/>
      <c r="P197" s="221"/>
      <c r="Q197" s="221"/>
      <c r="R197" s="221"/>
      <c r="S197" s="221"/>
      <c r="T197" s="222"/>
      <c r="AT197" s="223" t="s">
        <v>154</v>
      </c>
      <c r="AU197" s="223" t="s">
        <v>79</v>
      </c>
      <c r="AV197" s="12" t="s">
        <v>79</v>
      </c>
      <c r="AW197" s="12" t="s">
        <v>34</v>
      </c>
      <c r="AX197" s="12" t="s">
        <v>70</v>
      </c>
      <c r="AY197" s="223" t="s">
        <v>144</v>
      </c>
    </row>
    <row r="198" spans="2:51" s="13" customFormat="1" ht="13.5">
      <c r="B198" s="224"/>
      <c r="C198" s="225"/>
      <c r="D198" s="214" t="s">
        <v>154</v>
      </c>
      <c r="E198" s="226" t="s">
        <v>20</v>
      </c>
      <c r="F198" s="227" t="s">
        <v>157</v>
      </c>
      <c r="G198" s="225"/>
      <c r="H198" s="228">
        <v>3.75</v>
      </c>
      <c r="I198" s="229"/>
      <c r="J198" s="225"/>
      <c r="K198" s="225"/>
      <c r="L198" s="230"/>
      <c r="M198" s="231"/>
      <c r="N198" s="232"/>
      <c r="O198" s="232"/>
      <c r="P198" s="232"/>
      <c r="Q198" s="232"/>
      <c r="R198" s="232"/>
      <c r="S198" s="232"/>
      <c r="T198" s="233"/>
      <c r="AT198" s="234" t="s">
        <v>154</v>
      </c>
      <c r="AU198" s="234" t="s">
        <v>79</v>
      </c>
      <c r="AV198" s="13" t="s">
        <v>152</v>
      </c>
      <c r="AW198" s="13" t="s">
        <v>34</v>
      </c>
      <c r="AX198" s="13" t="s">
        <v>77</v>
      </c>
      <c r="AY198" s="234" t="s">
        <v>144</v>
      </c>
    </row>
    <row r="199" spans="2:65" s="1" customFormat="1" ht="16.5" customHeight="1">
      <c r="B199" s="42"/>
      <c r="C199" s="256" t="s">
        <v>330</v>
      </c>
      <c r="D199" s="256" t="s">
        <v>251</v>
      </c>
      <c r="E199" s="257" t="s">
        <v>643</v>
      </c>
      <c r="F199" s="258" t="s">
        <v>644</v>
      </c>
      <c r="G199" s="259" t="s">
        <v>645</v>
      </c>
      <c r="H199" s="260">
        <v>13.125</v>
      </c>
      <c r="I199" s="261"/>
      <c r="J199" s="262">
        <f>ROUND(I199*H199,2)</f>
        <v>0</v>
      </c>
      <c r="K199" s="258" t="s">
        <v>151</v>
      </c>
      <c r="L199" s="263"/>
      <c r="M199" s="264" t="s">
        <v>20</v>
      </c>
      <c r="N199" s="265" t="s">
        <v>41</v>
      </c>
      <c r="O199" s="43"/>
      <c r="P199" s="209">
        <f>O199*H199</f>
        <v>0</v>
      </c>
      <c r="Q199" s="209">
        <v>0.001</v>
      </c>
      <c r="R199" s="209">
        <f>Q199*H199</f>
        <v>0.013125</v>
      </c>
      <c r="S199" s="209">
        <v>0</v>
      </c>
      <c r="T199" s="210">
        <f>S199*H199</f>
        <v>0</v>
      </c>
      <c r="AR199" s="25" t="s">
        <v>254</v>
      </c>
      <c r="AT199" s="25" t="s">
        <v>251</v>
      </c>
      <c r="AU199" s="25" t="s">
        <v>79</v>
      </c>
      <c r="AY199" s="25" t="s">
        <v>144</v>
      </c>
      <c r="BE199" s="211">
        <f>IF(N199="základní",J199,0)</f>
        <v>0</v>
      </c>
      <c r="BF199" s="211">
        <f>IF(N199="snížená",J199,0)</f>
        <v>0</v>
      </c>
      <c r="BG199" s="211">
        <f>IF(N199="zákl. přenesená",J199,0)</f>
        <v>0</v>
      </c>
      <c r="BH199" s="211">
        <f>IF(N199="sníž. přenesená",J199,0)</f>
        <v>0</v>
      </c>
      <c r="BI199" s="211">
        <f>IF(N199="nulová",J199,0)</f>
        <v>0</v>
      </c>
      <c r="BJ199" s="25" t="s">
        <v>77</v>
      </c>
      <c r="BK199" s="211">
        <f>ROUND(I199*H199,2)</f>
        <v>0</v>
      </c>
      <c r="BL199" s="25" t="s">
        <v>232</v>
      </c>
      <c r="BM199" s="25" t="s">
        <v>653</v>
      </c>
    </row>
    <row r="200" spans="2:51" s="12" customFormat="1" ht="13.5">
      <c r="B200" s="212"/>
      <c r="C200" s="213"/>
      <c r="D200" s="214" t="s">
        <v>154</v>
      </c>
      <c r="E200" s="213"/>
      <c r="F200" s="216" t="s">
        <v>654</v>
      </c>
      <c r="G200" s="213"/>
      <c r="H200" s="217">
        <v>13.125</v>
      </c>
      <c r="I200" s="218"/>
      <c r="J200" s="213"/>
      <c r="K200" s="213"/>
      <c r="L200" s="219"/>
      <c r="M200" s="220"/>
      <c r="N200" s="221"/>
      <c r="O200" s="221"/>
      <c r="P200" s="221"/>
      <c r="Q200" s="221"/>
      <c r="R200" s="221"/>
      <c r="S200" s="221"/>
      <c r="T200" s="222"/>
      <c r="AT200" s="223" t="s">
        <v>154</v>
      </c>
      <c r="AU200" s="223" t="s">
        <v>79</v>
      </c>
      <c r="AV200" s="12" t="s">
        <v>79</v>
      </c>
      <c r="AW200" s="12" t="s">
        <v>6</v>
      </c>
      <c r="AX200" s="12" t="s">
        <v>77</v>
      </c>
      <c r="AY200" s="223" t="s">
        <v>144</v>
      </c>
    </row>
    <row r="201" spans="2:65" s="1" customFormat="1" ht="25.5" customHeight="1">
      <c r="B201" s="42"/>
      <c r="C201" s="200" t="s">
        <v>335</v>
      </c>
      <c r="D201" s="200" t="s">
        <v>147</v>
      </c>
      <c r="E201" s="201" t="s">
        <v>655</v>
      </c>
      <c r="F201" s="202" t="s">
        <v>656</v>
      </c>
      <c r="G201" s="203" t="s">
        <v>178</v>
      </c>
      <c r="H201" s="204">
        <v>18.75</v>
      </c>
      <c r="I201" s="205"/>
      <c r="J201" s="206">
        <f>ROUND(I201*H201,2)</f>
        <v>0</v>
      </c>
      <c r="K201" s="202" t="s">
        <v>151</v>
      </c>
      <c r="L201" s="62"/>
      <c r="M201" s="207" t="s">
        <v>20</v>
      </c>
      <c r="N201" s="208" t="s">
        <v>41</v>
      </c>
      <c r="O201" s="43"/>
      <c r="P201" s="209">
        <f>O201*H201</f>
        <v>0</v>
      </c>
      <c r="Q201" s="209">
        <v>0</v>
      </c>
      <c r="R201" s="209">
        <f>Q201*H201</f>
        <v>0</v>
      </c>
      <c r="S201" s="209">
        <v>0</v>
      </c>
      <c r="T201" s="210">
        <f>S201*H201</f>
        <v>0</v>
      </c>
      <c r="AR201" s="25" t="s">
        <v>232</v>
      </c>
      <c r="AT201" s="25" t="s">
        <v>147</v>
      </c>
      <c r="AU201" s="25" t="s">
        <v>79</v>
      </c>
      <c r="AY201" s="25" t="s">
        <v>144</v>
      </c>
      <c r="BE201" s="211">
        <f>IF(N201="základní",J201,0)</f>
        <v>0</v>
      </c>
      <c r="BF201" s="211">
        <f>IF(N201="snížená",J201,0)</f>
        <v>0</v>
      </c>
      <c r="BG201" s="211">
        <f>IF(N201="zákl. přenesená",J201,0)</f>
        <v>0</v>
      </c>
      <c r="BH201" s="211">
        <f>IF(N201="sníž. přenesená",J201,0)</f>
        <v>0</v>
      </c>
      <c r="BI201" s="211">
        <f>IF(N201="nulová",J201,0)</f>
        <v>0</v>
      </c>
      <c r="BJ201" s="25" t="s">
        <v>77</v>
      </c>
      <c r="BK201" s="211">
        <f>ROUND(I201*H201,2)</f>
        <v>0</v>
      </c>
      <c r="BL201" s="25" t="s">
        <v>232</v>
      </c>
      <c r="BM201" s="25" t="s">
        <v>657</v>
      </c>
    </row>
    <row r="202" spans="2:51" s="12" customFormat="1" ht="13.5">
      <c r="B202" s="212"/>
      <c r="C202" s="213"/>
      <c r="D202" s="214" t="s">
        <v>154</v>
      </c>
      <c r="E202" s="215" t="s">
        <v>20</v>
      </c>
      <c r="F202" s="216" t="s">
        <v>658</v>
      </c>
      <c r="G202" s="213"/>
      <c r="H202" s="217">
        <v>6.6</v>
      </c>
      <c r="I202" s="218"/>
      <c r="J202" s="213"/>
      <c r="K202" s="213"/>
      <c r="L202" s="219"/>
      <c r="M202" s="220"/>
      <c r="N202" s="221"/>
      <c r="O202" s="221"/>
      <c r="P202" s="221"/>
      <c r="Q202" s="221"/>
      <c r="R202" s="221"/>
      <c r="S202" s="221"/>
      <c r="T202" s="222"/>
      <c r="AT202" s="223" t="s">
        <v>154</v>
      </c>
      <c r="AU202" s="223" t="s">
        <v>79</v>
      </c>
      <c r="AV202" s="12" t="s">
        <v>79</v>
      </c>
      <c r="AW202" s="12" t="s">
        <v>34</v>
      </c>
      <c r="AX202" s="12" t="s">
        <v>70</v>
      </c>
      <c r="AY202" s="223" t="s">
        <v>144</v>
      </c>
    </row>
    <row r="203" spans="2:51" s="12" customFormat="1" ht="13.5">
      <c r="B203" s="212"/>
      <c r="C203" s="213"/>
      <c r="D203" s="214" t="s">
        <v>154</v>
      </c>
      <c r="E203" s="215" t="s">
        <v>20</v>
      </c>
      <c r="F203" s="216" t="s">
        <v>659</v>
      </c>
      <c r="G203" s="213"/>
      <c r="H203" s="217">
        <v>12.15</v>
      </c>
      <c r="I203" s="218"/>
      <c r="J203" s="213"/>
      <c r="K203" s="213"/>
      <c r="L203" s="219"/>
      <c r="M203" s="220"/>
      <c r="N203" s="221"/>
      <c r="O203" s="221"/>
      <c r="P203" s="221"/>
      <c r="Q203" s="221"/>
      <c r="R203" s="221"/>
      <c r="S203" s="221"/>
      <c r="T203" s="222"/>
      <c r="AT203" s="223" t="s">
        <v>154</v>
      </c>
      <c r="AU203" s="223" t="s">
        <v>79</v>
      </c>
      <c r="AV203" s="12" t="s">
        <v>79</v>
      </c>
      <c r="AW203" s="12" t="s">
        <v>34</v>
      </c>
      <c r="AX203" s="12" t="s">
        <v>70</v>
      </c>
      <c r="AY203" s="223" t="s">
        <v>144</v>
      </c>
    </row>
    <row r="204" spans="2:51" s="13" customFormat="1" ht="13.5">
      <c r="B204" s="224"/>
      <c r="C204" s="225"/>
      <c r="D204" s="214" t="s">
        <v>154</v>
      </c>
      <c r="E204" s="226" t="s">
        <v>20</v>
      </c>
      <c r="F204" s="227" t="s">
        <v>157</v>
      </c>
      <c r="G204" s="225"/>
      <c r="H204" s="228">
        <v>18.75</v>
      </c>
      <c r="I204" s="229"/>
      <c r="J204" s="225"/>
      <c r="K204" s="225"/>
      <c r="L204" s="230"/>
      <c r="M204" s="231"/>
      <c r="N204" s="232"/>
      <c r="O204" s="232"/>
      <c r="P204" s="232"/>
      <c r="Q204" s="232"/>
      <c r="R204" s="232"/>
      <c r="S204" s="232"/>
      <c r="T204" s="233"/>
      <c r="AT204" s="234" t="s">
        <v>154</v>
      </c>
      <c r="AU204" s="234" t="s">
        <v>79</v>
      </c>
      <c r="AV204" s="13" t="s">
        <v>152</v>
      </c>
      <c r="AW204" s="13" t="s">
        <v>34</v>
      </c>
      <c r="AX204" s="13" t="s">
        <v>77</v>
      </c>
      <c r="AY204" s="234" t="s">
        <v>144</v>
      </c>
    </row>
    <row r="205" spans="2:65" s="1" customFormat="1" ht="16.5" customHeight="1">
      <c r="B205" s="42"/>
      <c r="C205" s="256" t="s">
        <v>339</v>
      </c>
      <c r="D205" s="256" t="s">
        <v>251</v>
      </c>
      <c r="E205" s="257" t="s">
        <v>660</v>
      </c>
      <c r="F205" s="258" t="s">
        <v>661</v>
      </c>
      <c r="G205" s="259" t="s">
        <v>178</v>
      </c>
      <c r="H205" s="260">
        <v>18.75</v>
      </c>
      <c r="I205" s="261"/>
      <c r="J205" s="262">
        <f>ROUND(I205*H205,2)</f>
        <v>0</v>
      </c>
      <c r="K205" s="258" t="s">
        <v>151</v>
      </c>
      <c r="L205" s="263"/>
      <c r="M205" s="264" t="s">
        <v>20</v>
      </c>
      <c r="N205" s="265" t="s">
        <v>41</v>
      </c>
      <c r="O205" s="43"/>
      <c r="P205" s="209">
        <f>O205*H205</f>
        <v>0</v>
      </c>
      <c r="Q205" s="209">
        <v>6E-05</v>
      </c>
      <c r="R205" s="209">
        <f>Q205*H205</f>
        <v>0.0011250000000000001</v>
      </c>
      <c r="S205" s="209">
        <v>0</v>
      </c>
      <c r="T205" s="210">
        <f>S205*H205</f>
        <v>0</v>
      </c>
      <c r="AR205" s="25" t="s">
        <v>254</v>
      </c>
      <c r="AT205" s="25" t="s">
        <v>251</v>
      </c>
      <c r="AU205" s="25" t="s">
        <v>79</v>
      </c>
      <c r="AY205" s="25" t="s">
        <v>144</v>
      </c>
      <c r="BE205" s="211">
        <f>IF(N205="základní",J205,0)</f>
        <v>0</v>
      </c>
      <c r="BF205" s="211">
        <f>IF(N205="snížená",J205,0)</f>
        <v>0</v>
      </c>
      <c r="BG205" s="211">
        <f>IF(N205="zákl. přenesená",J205,0)</f>
        <v>0</v>
      </c>
      <c r="BH205" s="211">
        <f>IF(N205="sníž. přenesená",J205,0)</f>
        <v>0</v>
      </c>
      <c r="BI205" s="211">
        <f>IF(N205="nulová",J205,0)</f>
        <v>0</v>
      </c>
      <c r="BJ205" s="25" t="s">
        <v>77</v>
      </c>
      <c r="BK205" s="211">
        <f>ROUND(I205*H205,2)</f>
        <v>0</v>
      </c>
      <c r="BL205" s="25" t="s">
        <v>232</v>
      </c>
      <c r="BM205" s="25" t="s">
        <v>662</v>
      </c>
    </row>
    <row r="206" spans="2:65" s="1" customFormat="1" ht="25.5" customHeight="1">
      <c r="B206" s="42"/>
      <c r="C206" s="200" t="s">
        <v>510</v>
      </c>
      <c r="D206" s="200" t="s">
        <v>147</v>
      </c>
      <c r="E206" s="201" t="s">
        <v>290</v>
      </c>
      <c r="F206" s="202" t="s">
        <v>291</v>
      </c>
      <c r="G206" s="203" t="s">
        <v>222</v>
      </c>
      <c r="H206" s="204">
        <v>0.054</v>
      </c>
      <c r="I206" s="205"/>
      <c r="J206" s="206">
        <f>ROUND(I206*H206,2)</f>
        <v>0</v>
      </c>
      <c r="K206" s="202" t="s">
        <v>151</v>
      </c>
      <c r="L206" s="62"/>
      <c r="M206" s="207" t="s">
        <v>20</v>
      </c>
      <c r="N206" s="208" t="s">
        <v>41</v>
      </c>
      <c r="O206" s="43"/>
      <c r="P206" s="209">
        <f>O206*H206</f>
        <v>0</v>
      </c>
      <c r="Q206" s="209">
        <v>0</v>
      </c>
      <c r="R206" s="209">
        <f>Q206*H206</f>
        <v>0</v>
      </c>
      <c r="S206" s="209">
        <v>0</v>
      </c>
      <c r="T206" s="210">
        <f>S206*H206</f>
        <v>0</v>
      </c>
      <c r="AR206" s="25" t="s">
        <v>232</v>
      </c>
      <c r="AT206" s="25" t="s">
        <v>147</v>
      </c>
      <c r="AU206" s="25" t="s">
        <v>79</v>
      </c>
      <c r="AY206" s="25" t="s">
        <v>144</v>
      </c>
      <c r="BE206" s="211">
        <f>IF(N206="základní",J206,0)</f>
        <v>0</v>
      </c>
      <c r="BF206" s="211">
        <f>IF(N206="snížená",J206,0)</f>
        <v>0</v>
      </c>
      <c r="BG206" s="211">
        <f>IF(N206="zákl. přenesená",J206,0)</f>
        <v>0</v>
      </c>
      <c r="BH206" s="211">
        <f>IF(N206="sníž. přenesená",J206,0)</f>
        <v>0</v>
      </c>
      <c r="BI206" s="211">
        <f>IF(N206="nulová",J206,0)</f>
        <v>0</v>
      </c>
      <c r="BJ206" s="25" t="s">
        <v>77</v>
      </c>
      <c r="BK206" s="211">
        <f>ROUND(I206*H206,2)</f>
        <v>0</v>
      </c>
      <c r="BL206" s="25" t="s">
        <v>232</v>
      </c>
      <c r="BM206" s="25" t="s">
        <v>663</v>
      </c>
    </row>
    <row r="207" spans="2:63" s="11" customFormat="1" ht="29.85" customHeight="1">
      <c r="B207" s="184"/>
      <c r="C207" s="185"/>
      <c r="D207" s="186" t="s">
        <v>69</v>
      </c>
      <c r="E207" s="198" t="s">
        <v>308</v>
      </c>
      <c r="F207" s="198" t="s">
        <v>309</v>
      </c>
      <c r="G207" s="185"/>
      <c r="H207" s="185"/>
      <c r="I207" s="188"/>
      <c r="J207" s="199">
        <f>BK207</f>
        <v>0</v>
      </c>
      <c r="K207" s="185"/>
      <c r="L207" s="190"/>
      <c r="M207" s="191"/>
      <c r="N207" s="192"/>
      <c r="O207" s="192"/>
      <c r="P207" s="193">
        <f>SUM(P208:P223)</f>
        <v>0</v>
      </c>
      <c r="Q207" s="192"/>
      <c r="R207" s="193">
        <f>SUM(R208:R223)</f>
        <v>0.00843</v>
      </c>
      <c r="S207" s="192"/>
      <c r="T207" s="194">
        <f>SUM(T208:T223)</f>
        <v>0.04316</v>
      </c>
      <c r="AR207" s="195" t="s">
        <v>79</v>
      </c>
      <c r="AT207" s="196" t="s">
        <v>69</v>
      </c>
      <c r="AU207" s="196" t="s">
        <v>77</v>
      </c>
      <c r="AY207" s="195" t="s">
        <v>144</v>
      </c>
      <c r="BK207" s="197">
        <f>SUM(BK208:BK223)</f>
        <v>0</v>
      </c>
    </row>
    <row r="208" spans="2:65" s="1" customFormat="1" ht="16.5" customHeight="1">
      <c r="B208" s="42"/>
      <c r="C208" s="200" t="s">
        <v>10</v>
      </c>
      <c r="D208" s="200" t="s">
        <v>147</v>
      </c>
      <c r="E208" s="201" t="s">
        <v>664</v>
      </c>
      <c r="F208" s="202" t="s">
        <v>665</v>
      </c>
      <c r="G208" s="203" t="s">
        <v>312</v>
      </c>
      <c r="H208" s="204">
        <v>2</v>
      </c>
      <c r="I208" s="205"/>
      <c r="J208" s="206">
        <f>ROUND(I208*H208,2)</f>
        <v>0</v>
      </c>
      <c r="K208" s="202" t="s">
        <v>151</v>
      </c>
      <c r="L208" s="62"/>
      <c r="M208" s="207" t="s">
        <v>20</v>
      </c>
      <c r="N208" s="208" t="s">
        <v>41</v>
      </c>
      <c r="O208" s="43"/>
      <c r="P208" s="209">
        <f>O208*H208</f>
        <v>0</v>
      </c>
      <c r="Q208" s="209">
        <v>0</v>
      </c>
      <c r="R208" s="209">
        <f>Q208*H208</f>
        <v>0</v>
      </c>
      <c r="S208" s="209">
        <v>0.01107</v>
      </c>
      <c r="T208" s="210">
        <f>S208*H208</f>
        <v>0.02214</v>
      </c>
      <c r="AR208" s="25" t="s">
        <v>232</v>
      </c>
      <c r="AT208" s="25" t="s">
        <v>147</v>
      </c>
      <c r="AU208" s="25" t="s">
        <v>79</v>
      </c>
      <c r="AY208" s="25" t="s">
        <v>144</v>
      </c>
      <c r="BE208" s="211">
        <f>IF(N208="základní",J208,0)</f>
        <v>0</v>
      </c>
      <c r="BF208" s="211">
        <f>IF(N208="snížená",J208,0)</f>
        <v>0</v>
      </c>
      <c r="BG208" s="211">
        <f>IF(N208="zákl. přenesená",J208,0)</f>
        <v>0</v>
      </c>
      <c r="BH208" s="211">
        <f>IF(N208="sníž. přenesená",J208,0)</f>
        <v>0</v>
      </c>
      <c r="BI208" s="211">
        <f>IF(N208="nulová",J208,0)</f>
        <v>0</v>
      </c>
      <c r="BJ208" s="25" t="s">
        <v>77</v>
      </c>
      <c r="BK208" s="211">
        <f>ROUND(I208*H208,2)</f>
        <v>0</v>
      </c>
      <c r="BL208" s="25" t="s">
        <v>232</v>
      </c>
      <c r="BM208" s="25" t="s">
        <v>666</v>
      </c>
    </row>
    <row r="209" spans="2:65" s="1" customFormat="1" ht="16.5" customHeight="1">
      <c r="B209" s="42"/>
      <c r="C209" s="200" t="s">
        <v>232</v>
      </c>
      <c r="D209" s="200" t="s">
        <v>147</v>
      </c>
      <c r="E209" s="201" t="s">
        <v>667</v>
      </c>
      <c r="F209" s="202" t="s">
        <v>668</v>
      </c>
      <c r="G209" s="203" t="s">
        <v>370</v>
      </c>
      <c r="H209" s="204">
        <v>2</v>
      </c>
      <c r="I209" s="205"/>
      <c r="J209" s="206">
        <f>ROUND(I209*H209,2)</f>
        <v>0</v>
      </c>
      <c r="K209" s="202" t="s">
        <v>151</v>
      </c>
      <c r="L209" s="62"/>
      <c r="M209" s="207" t="s">
        <v>20</v>
      </c>
      <c r="N209" s="208" t="s">
        <v>41</v>
      </c>
      <c r="O209" s="43"/>
      <c r="P209" s="209">
        <f>O209*H209</f>
        <v>0</v>
      </c>
      <c r="Q209" s="209">
        <v>0.00234</v>
      </c>
      <c r="R209" s="209">
        <f>Q209*H209</f>
        <v>0.00468</v>
      </c>
      <c r="S209" s="209">
        <v>0</v>
      </c>
      <c r="T209" s="210">
        <f>S209*H209</f>
        <v>0</v>
      </c>
      <c r="AR209" s="25" t="s">
        <v>232</v>
      </c>
      <c r="AT209" s="25" t="s">
        <v>147</v>
      </c>
      <c r="AU209" s="25" t="s">
        <v>79</v>
      </c>
      <c r="AY209" s="25" t="s">
        <v>144</v>
      </c>
      <c r="BE209" s="211">
        <f>IF(N209="základní",J209,0)</f>
        <v>0</v>
      </c>
      <c r="BF209" s="211">
        <f>IF(N209="snížená",J209,0)</f>
        <v>0</v>
      </c>
      <c r="BG209" s="211">
        <f>IF(N209="zákl. přenesená",J209,0)</f>
        <v>0</v>
      </c>
      <c r="BH209" s="211">
        <f>IF(N209="sníž. přenesená",J209,0)</f>
        <v>0</v>
      </c>
      <c r="BI209" s="211">
        <f>IF(N209="nulová",J209,0)</f>
        <v>0</v>
      </c>
      <c r="BJ209" s="25" t="s">
        <v>77</v>
      </c>
      <c r="BK209" s="211">
        <f>ROUND(I209*H209,2)</f>
        <v>0</v>
      </c>
      <c r="BL209" s="25" t="s">
        <v>232</v>
      </c>
      <c r="BM209" s="25" t="s">
        <v>669</v>
      </c>
    </row>
    <row r="210" spans="2:65" s="1" customFormat="1" ht="16.5" customHeight="1">
      <c r="B210" s="42"/>
      <c r="C210" s="200" t="s">
        <v>211</v>
      </c>
      <c r="D210" s="200" t="s">
        <v>147</v>
      </c>
      <c r="E210" s="201" t="s">
        <v>310</v>
      </c>
      <c r="F210" s="202" t="s">
        <v>311</v>
      </c>
      <c r="G210" s="203" t="s">
        <v>312</v>
      </c>
      <c r="H210" s="204">
        <v>1</v>
      </c>
      <c r="I210" s="205"/>
      <c r="J210" s="206">
        <f>ROUND(I210*H210,2)</f>
        <v>0</v>
      </c>
      <c r="K210" s="202" t="s">
        <v>151</v>
      </c>
      <c r="L210" s="62"/>
      <c r="M210" s="207" t="s">
        <v>20</v>
      </c>
      <c r="N210" s="208" t="s">
        <v>41</v>
      </c>
      <c r="O210" s="43"/>
      <c r="P210" s="209">
        <f>O210*H210</f>
        <v>0</v>
      </c>
      <c r="Q210" s="209">
        <v>0</v>
      </c>
      <c r="R210" s="209">
        <f>Q210*H210</f>
        <v>0</v>
      </c>
      <c r="S210" s="209">
        <v>0.01946</v>
      </c>
      <c r="T210" s="210">
        <f>S210*H210</f>
        <v>0.01946</v>
      </c>
      <c r="AR210" s="25" t="s">
        <v>232</v>
      </c>
      <c r="AT210" s="25" t="s">
        <v>147</v>
      </c>
      <c r="AU210" s="25" t="s">
        <v>79</v>
      </c>
      <c r="AY210" s="25" t="s">
        <v>144</v>
      </c>
      <c r="BE210" s="211">
        <f>IF(N210="základní",J210,0)</f>
        <v>0</v>
      </c>
      <c r="BF210" s="211">
        <f>IF(N210="snížená",J210,0)</f>
        <v>0</v>
      </c>
      <c r="BG210" s="211">
        <f>IF(N210="zákl. přenesená",J210,0)</f>
        <v>0</v>
      </c>
      <c r="BH210" s="211">
        <f>IF(N210="sníž. přenesená",J210,0)</f>
        <v>0</v>
      </c>
      <c r="BI210" s="211">
        <f>IF(N210="nulová",J210,0)</f>
        <v>0</v>
      </c>
      <c r="BJ210" s="25" t="s">
        <v>77</v>
      </c>
      <c r="BK210" s="211">
        <f>ROUND(I210*H210,2)</f>
        <v>0</v>
      </c>
      <c r="BL210" s="25" t="s">
        <v>232</v>
      </c>
      <c r="BM210" s="25" t="s">
        <v>670</v>
      </c>
    </row>
    <row r="211" spans="2:51" s="12" customFormat="1" ht="13.5">
      <c r="B211" s="212"/>
      <c r="C211" s="213"/>
      <c r="D211" s="214" t="s">
        <v>154</v>
      </c>
      <c r="E211" s="215" t="s">
        <v>20</v>
      </c>
      <c r="F211" s="216" t="s">
        <v>314</v>
      </c>
      <c r="G211" s="213"/>
      <c r="H211" s="217">
        <v>1</v>
      </c>
      <c r="I211" s="218"/>
      <c r="J211" s="213"/>
      <c r="K211" s="213"/>
      <c r="L211" s="219"/>
      <c r="M211" s="220"/>
      <c r="N211" s="221"/>
      <c r="O211" s="221"/>
      <c r="P211" s="221"/>
      <c r="Q211" s="221"/>
      <c r="R211" s="221"/>
      <c r="S211" s="221"/>
      <c r="T211" s="222"/>
      <c r="AT211" s="223" t="s">
        <v>154</v>
      </c>
      <c r="AU211" s="223" t="s">
        <v>79</v>
      </c>
      <c r="AV211" s="12" t="s">
        <v>79</v>
      </c>
      <c r="AW211" s="12" t="s">
        <v>34</v>
      </c>
      <c r="AX211" s="12" t="s">
        <v>70</v>
      </c>
      <c r="AY211" s="223" t="s">
        <v>144</v>
      </c>
    </row>
    <row r="212" spans="2:51" s="13" customFormat="1" ht="13.5">
      <c r="B212" s="224"/>
      <c r="C212" s="225"/>
      <c r="D212" s="214" t="s">
        <v>154</v>
      </c>
      <c r="E212" s="226" t="s">
        <v>20</v>
      </c>
      <c r="F212" s="227" t="s">
        <v>157</v>
      </c>
      <c r="G212" s="225"/>
      <c r="H212" s="228">
        <v>1</v>
      </c>
      <c r="I212" s="229"/>
      <c r="J212" s="225"/>
      <c r="K212" s="225"/>
      <c r="L212" s="230"/>
      <c r="M212" s="231"/>
      <c r="N212" s="232"/>
      <c r="O212" s="232"/>
      <c r="P212" s="232"/>
      <c r="Q212" s="232"/>
      <c r="R212" s="232"/>
      <c r="S212" s="232"/>
      <c r="T212" s="233"/>
      <c r="AT212" s="234" t="s">
        <v>154</v>
      </c>
      <c r="AU212" s="234" t="s">
        <v>79</v>
      </c>
      <c r="AV212" s="13" t="s">
        <v>152</v>
      </c>
      <c r="AW212" s="13" t="s">
        <v>34</v>
      </c>
      <c r="AX212" s="13" t="s">
        <v>77</v>
      </c>
      <c r="AY212" s="234" t="s">
        <v>144</v>
      </c>
    </row>
    <row r="213" spans="2:65" s="1" customFormat="1" ht="25.5" customHeight="1">
      <c r="B213" s="42"/>
      <c r="C213" s="200" t="s">
        <v>531</v>
      </c>
      <c r="D213" s="200" t="s">
        <v>147</v>
      </c>
      <c r="E213" s="201" t="s">
        <v>671</v>
      </c>
      <c r="F213" s="202" t="s">
        <v>672</v>
      </c>
      <c r="G213" s="203" t="s">
        <v>312</v>
      </c>
      <c r="H213" s="204">
        <v>1</v>
      </c>
      <c r="I213" s="205"/>
      <c r="J213" s="206">
        <f>ROUND(I213*H213,2)</f>
        <v>0</v>
      </c>
      <c r="K213" s="202" t="s">
        <v>151</v>
      </c>
      <c r="L213" s="62"/>
      <c r="M213" s="207" t="s">
        <v>20</v>
      </c>
      <c r="N213" s="208" t="s">
        <v>41</v>
      </c>
      <c r="O213" s="43"/>
      <c r="P213" s="209">
        <f>O213*H213</f>
        <v>0</v>
      </c>
      <c r="Q213" s="209">
        <v>0.0008</v>
      </c>
      <c r="R213" s="209">
        <f>Q213*H213</f>
        <v>0.0008</v>
      </c>
      <c r="S213" s="209">
        <v>0</v>
      </c>
      <c r="T213" s="210">
        <f>S213*H213</f>
        <v>0</v>
      </c>
      <c r="AR213" s="25" t="s">
        <v>232</v>
      </c>
      <c r="AT213" s="25" t="s">
        <v>147</v>
      </c>
      <c r="AU213" s="25" t="s">
        <v>79</v>
      </c>
      <c r="AY213" s="25" t="s">
        <v>144</v>
      </c>
      <c r="BE213" s="211">
        <f>IF(N213="základní",J213,0)</f>
        <v>0</v>
      </c>
      <c r="BF213" s="211">
        <f>IF(N213="snížená",J213,0)</f>
        <v>0</v>
      </c>
      <c r="BG213" s="211">
        <f>IF(N213="zákl. přenesená",J213,0)</f>
        <v>0</v>
      </c>
      <c r="BH213" s="211">
        <f>IF(N213="sníž. přenesená",J213,0)</f>
        <v>0</v>
      </c>
      <c r="BI213" s="211">
        <f>IF(N213="nulová",J213,0)</f>
        <v>0</v>
      </c>
      <c r="BJ213" s="25" t="s">
        <v>77</v>
      </c>
      <c r="BK213" s="211">
        <f>ROUND(I213*H213,2)</f>
        <v>0</v>
      </c>
      <c r="BL213" s="25" t="s">
        <v>232</v>
      </c>
      <c r="BM213" s="25" t="s">
        <v>673</v>
      </c>
    </row>
    <row r="214" spans="2:65" s="1" customFormat="1" ht="16.5" customHeight="1">
      <c r="B214" s="42"/>
      <c r="C214" s="200" t="s">
        <v>537</v>
      </c>
      <c r="D214" s="200" t="s">
        <v>147</v>
      </c>
      <c r="E214" s="201" t="s">
        <v>674</v>
      </c>
      <c r="F214" s="202" t="s">
        <v>675</v>
      </c>
      <c r="G214" s="203" t="s">
        <v>312</v>
      </c>
      <c r="H214" s="204">
        <v>1</v>
      </c>
      <c r="I214" s="205"/>
      <c r="J214" s="206">
        <f>ROUND(I214*H214,2)</f>
        <v>0</v>
      </c>
      <c r="K214" s="202" t="s">
        <v>20</v>
      </c>
      <c r="L214" s="62"/>
      <c r="M214" s="207" t="s">
        <v>20</v>
      </c>
      <c r="N214" s="208" t="s">
        <v>41</v>
      </c>
      <c r="O214" s="43"/>
      <c r="P214" s="209">
        <f>O214*H214</f>
        <v>0</v>
      </c>
      <c r="Q214" s="209">
        <v>0.0008</v>
      </c>
      <c r="R214" s="209">
        <f>Q214*H214</f>
        <v>0.0008</v>
      </c>
      <c r="S214" s="209">
        <v>0</v>
      </c>
      <c r="T214" s="210">
        <f>S214*H214</f>
        <v>0</v>
      </c>
      <c r="AR214" s="25" t="s">
        <v>232</v>
      </c>
      <c r="AT214" s="25" t="s">
        <v>147</v>
      </c>
      <c r="AU214" s="25" t="s">
        <v>79</v>
      </c>
      <c r="AY214" s="25" t="s">
        <v>144</v>
      </c>
      <c r="BE214" s="211">
        <f>IF(N214="základní",J214,0)</f>
        <v>0</v>
      </c>
      <c r="BF214" s="211">
        <f>IF(N214="snížená",J214,0)</f>
        <v>0</v>
      </c>
      <c r="BG214" s="211">
        <f>IF(N214="zákl. přenesená",J214,0)</f>
        <v>0</v>
      </c>
      <c r="BH214" s="211">
        <f>IF(N214="sníž. přenesená",J214,0)</f>
        <v>0</v>
      </c>
      <c r="BI214" s="211">
        <f>IF(N214="nulová",J214,0)</f>
        <v>0</v>
      </c>
      <c r="BJ214" s="25" t="s">
        <v>77</v>
      </c>
      <c r="BK214" s="211">
        <f>ROUND(I214*H214,2)</f>
        <v>0</v>
      </c>
      <c r="BL214" s="25" t="s">
        <v>232</v>
      </c>
      <c r="BM214" s="25" t="s">
        <v>676</v>
      </c>
    </row>
    <row r="215" spans="2:65" s="1" customFormat="1" ht="25.5" customHeight="1">
      <c r="B215" s="42"/>
      <c r="C215" s="200" t="s">
        <v>527</v>
      </c>
      <c r="D215" s="200" t="s">
        <v>147</v>
      </c>
      <c r="E215" s="201" t="s">
        <v>677</v>
      </c>
      <c r="F215" s="202" t="s">
        <v>678</v>
      </c>
      <c r="G215" s="203" t="s">
        <v>312</v>
      </c>
      <c r="H215" s="204">
        <v>1</v>
      </c>
      <c r="I215" s="205"/>
      <c r="J215" s="206">
        <f>ROUND(I215*H215,2)</f>
        <v>0</v>
      </c>
      <c r="K215" s="202" t="s">
        <v>151</v>
      </c>
      <c r="L215" s="62"/>
      <c r="M215" s="207" t="s">
        <v>20</v>
      </c>
      <c r="N215" s="208" t="s">
        <v>41</v>
      </c>
      <c r="O215" s="43"/>
      <c r="P215" s="209">
        <f>O215*H215</f>
        <v>0</v>
      </c>
      <c r="Q215" s="209">
        <v>0.0013</v>
      </c>
      <c r="R215" s="209">
        <f>Q215*H215</f>
        <v>0.0013</v>
      </c>
      <c r="S215" s="209">
        <v>0</v>
      </c>
      <c r="T215" s="210">
        <f>S215*H215</f>
        <v>0</v>
      </c>
      <c r="AR215" s="25" t="s">
        <v>232</v>
      </c>
      <c r="AT215" s="25" t="s">
        <v>147</v>
      </c>
      <c r="AU215" s="25" t="s">
        <v>79</v>
      </c>
      <c r="AY215" s="25" t="s">
        <v>144</v>
      </c>
      <c r="BE215" s="211">
        <f>IF(N215="základní",J215,0)</f>
        <v>0</v>
      </c>
      <c r="BF215" s="211">
        <f>IF(N215="snížená",J215,0)</f>
        <v>0</v>
      </c>
      <c r="BG215" s="211">
        <f>IF(N215="zákl. přenesená",J215,0)</f>
        <v>0</v>
      </c>
      <c r="BH215" s="211">
        <f>IF(N215="sníž. přenesená",J215,0)</f>
        <v>0</v>
      </c>
      <c r="BI215" s="211">
        <f>IF(N215="nulová",J215,0)</f>
        <v>0</v>
      </c>
      <c r="BJ215" s="25" t="s">
        <v>77</v>
      </c>
      <c r="BK215" s="211">
        <f>ROUND(I215*H215,2)</f>
        <v>0</v>
      </c>
      <c r="BL215" s="25" t="s">
        <v>232</v>
      </c>
      <c r="BM215" s="25" t="s">
        <v>679</v>
      </c>
    </row>
    <row r="216" spans="2:65" s="1" customFormat="1" ht="25.5" customHeight="1">
      <c r="B216" s="42"/>
      <c r="C216" s="200" t="s">
        <v>523</v>
      </c>
      <c r="D216" s="200" t="s">
        <v>147</v>
      </c>
      <c r="E216" s="201" t="s">
        <v>680</v>
      </c>
      <c r="F216" s="202" t="s">
        <v>681</v>
      </c>
      <c r="G216" s="203" t="s">
        <v>312</v>
      </c>
      <c r="H216" s="204">
        <v>1</v>
      </c>
      <c r="I216" s="205"/>
      <c r="J216" s="206">
        <f>ROUND(I216*H216,2)</f>
        <v>0</v>
      </c>
      <c r="K216" s="202" t="s">
        <v>151</v>
      </c>
      <c r="L216" s="62"/>
      <c r="M216" s="207" t="s">
        <v>20</v>
      </c>
      <c r="N216" s="208" t="s">
        <v>41</v>
      </c>
      <c r="O216" s="43"/>
      <c r="P216" s="209">
        <f>O216*H216</f>
        <v>0</v>
      </c>
      <c r="Q216" s="209">
        <v>0.00085</v>
      </c>
      <c r="R216" s="209">
        <f>Q216*H216</f>
        <v>0.00085</v>
      </c>
      <c r="S216" s="209">
        <v>0</v>
      </c>
      <c r="T216" s="210">
        <f>S216*H216</f>
        <v>0</v>
      </c>
      <c r="AR216" s="25" t="s">
        <v>232</v>
      </c>
      <c r="AT216" s="25" t="s">
        <v>147</v>
      </c>
      <c r="AU216" s="25" t="s">
        <v>79</v>
      </c>
      <c r="AY216" s="25" t="s">
        <v>144</v>
      </c>
      <c r="BE216" s="211">
        <f>IF(N216="základní",J216,0)</f>
        <v>0</v>
      </c>
      <c r="BF216" s="211">
        <f>IF(N216="snížená",J216,0)</f>
        <v>0</v>
      </c>
      <c r="BG216" s="211">
        <f>IF(N216="zákl. přenesená",J216,0)</f>
        <v>0</v>
      </c>
      <c r="BH216" s="211">
        <f>IF(N216="sníž. přenesená",J216,0)</f>
        <v>0</v>
      </c>
      <c r="BI216" s="211">
        <f>IF(N216="nulová",J216,0)</f>
        <v>0</v>
      </c>
      <c r="BJ216" s="25" t="s">
        <v>77</v>
      </c>
      <c r="BK216" s="211">
        <f>ROUND(I216*H216,2)</f>
        <v>0</v>
      </c>
      <c r="BL216" s="25" t="s">
        <v>232</v>
      </c>
      <c r="BM216" s="25" t="s">
        <v>682</v>
      </c>
    </row>
    <row r="217" spans="2:65" s="1" customFormat="1" ht="25.5" customHeight="1">
      <c r="B217" s="42"/>
      <c r="C217" s="200" t="s">
        <v>219</v>
      </c>
      <c r="D217" s="200" t="s">
        <v>147</v>
      </c>
      <c r="E217" s="201" t="s">
        <v>316</v>
      </c>
      <c r="F217" s="202" t="s">
        <v>317</v>
      </c>
      <c r="G217" s="203" t="s">
        <v>222</v>
      </c>
      <c r="H217" s="204">
        <v>0.021</v>
      </c>
      <c r="I217" s="205"/>
      <c r="J217" s="206">
        <f>ROUND(I217*H217,2)</f>
        <v>0</v>
      </c>
      <c r="K217" s="202" t="s">
        <v>151</v>
      </c>
      <c r="L217" s="62"/>
      <c r="M217" s="207" t="s">
        <v>20</v>
      </c>
      <c r="N217" s="208" t="s">
        <v>41</v>
      </c>
      <c r="O217" s="43"/>
      <c r="P217" s="209">
        <f>O217*H217</f>
        <v>0</v>
      </c>
      <c r="Q217" s="209">
        <v>0</v>
      </c>
      <c r="R217" s="209">
        <f>Q217*H217</f>
        <v>0</v>
      </c>
      <c r="S217" s="209">
        <v>0</v>
      </c>
      <c r="T217" s="210">
        <f>S217*H217</f>
        <v>0</v>
      </c>
      <c r="AR217" s="25" t="s">
        <v>232</v>
      </c>
      <c r="AT217" s="25" t="s">
        <v>147</v>
      </c>
      <c r="AU217" s="25" t="s">
        <v>79</v>
      </c>
      <c r="AY217" s="25" t="s">
        <v>144</v>
      </c>
      <c r="BE217" s="211">
        <f>IF(N217="základní",J217,0)</f>
        <v>0</v>
      </c>
      <c r="BF217" s="211">
        <f>IF(N217="snížená",J217,0)</f>
        <v>0</v>
      </c>
      <c r="BG217" s="211">
        <f>IF(N217="zákl. přenesená",J217,0)</f>
        <v>0</v>
      </c>
      <c r="BH217" s="211">
        <f>IF(N217="sníž. přenesená",J217,0)</f>
        <v>0</v>
      </c>
      <c r="BI217" s="211">
        <f>IF(N217="nulová",J217,0)</f>
        <v>0</v>
      </c>
      <c r="BJ217" s="25" t="s">
        <v>77</v>
      </c>
      <c r="BK217" s="211">
        <f>ROUND(I217*H217,2)</f>
        <v>0</v>
      </c>
      <c r="BL217" s="25" t="s">
        <v>232</v>
      </c>
      <c r="BM217" s="25" t="s">
        <v>683</v>
      </c>
    </row>
    <row r="218" spans="2:51" s="12" customFormat="1" ht="13.5">
      <c r="B218" s="212"/>
      <c r="C218" s="213"/>
      <c r="D218" s="214" t="s">
        <v>154</v>
      </c>
      <c r="E218" s="215" t="s">
        <v>20</v>
      </c>
      <c r="F218" s="216" t="s">
        <v>319</v>
      </c>
      <c r="G218" s="213"/>
      <c r="H218" s="217">
        <v>0.021</v>
      </c>
      <c r="I218" s="218"/>
      <c r="J218" s="213"/>
      <c r="K218" s="213"/>
      <c r="L218" s="219"/>
      <c r="M218" s="220"/>
      <c r="N218" s="221"/>
      <c r="O218" s="221"/>
      <c r="P218" s="221"/>
      <c r="Q218" s="221"/>
      <c r="R218" s="221"/>
      <c r="S218" s="221"/>
      <c r="T218" s="222"/>
      <c r="AT218" s="223" t="s">
        <v>154</v>
      </c>
      <c r="AU218" s="223" t="s">
        <v>79</v>
      </c>
      <c r="AV218" s="12" t="s">
        <v>79</v>
      </c>
      <c r="AW218" s="12" t="s">
        <v>34</v>
      </c>
      <c r="AX218" s="12" t="s">
        <v>70</v>
      </c>
      <c r="AY218" s="223" t="s">
        <v>144</v>
      </c>
    </row>
    <row r="219" spans="2:51" s="13" customFormat="1" ht="13.5">
      <c r="B219" s="224"/>
      <c r="C219" s="225"/>
      <c r="D219" s="214" t="s">
        <v>154</v>
      </c>
      <c r="E219" s="226" t="s">
        <v>20</v>
      </c>
      <c r="F219" s="227" t="s">
        <v>157</v>
      </c>
      <c r="G219" s="225"/>
      <c r="H219" s="228">
        <v>0.021</v>
      </c>
      <c r="I219" s="229"/>
      <c r="J219" s="225"/>
      <c r="K219" s="225"/>
      <c r="L219" s="230"/>
      <c r="M219" s="231"/>
      <c r="N219" s="232"/>
      <c r="O219" s="232"/>
      <c r="P219" s="232"/>
      <c r="Q219" s="232"/>
      <c r="R219" s="232"/>
      <c r="S219" s="232"/>
      <c r="T219" s="233"/>
      <c r="AT219" s="234" t="s">
        <v>154</v>
      </c>
      <c r="AU219" s="234" t="s">
        <v>79</v>
      </c>
      <c r="AV219" s="13" t="s">
        <v>152</v>
      </c>
      <c r="AW219" s="13" t="s">
        <v>34</v>
      </c>
      <c r="AX219" s="13" t="s">
        <v>77</v>
      </c>
      <c r="AY219" s="234" t="s">
        <v>144</v>
      </c>
    </row>
    <row r="220" spans="2:65" s="1" customFormat="1" ht="16.5" customHeight="1">
      <c r="B220" s="42"/>
      <c r="C220" s="200" t="s">
        <v>224</v>
      </c>
      <c r="D220" s="200" t="s">
        <v>147</v>
      </c>
      <c r="E220" s="201" t="s">
        <v>321</v>
      </c>
      <c r="F220" s="202" t="s">
        <v>322</v>
      </c>
      <c r="G220" s="203" t="s">
        <v>312</v>
      </c>
      <c r="H220" s="204">
        <v>1</v>
      </c>
      <c r="I220" s="205"/>
      <c r="J220" s="206">
        <f>ROUND(I220*H220,2)</f>
        <v>0</v>
      </c>
      <c r="K220" s="202" t="s">
        <v>151</v>
      </c>
      <c r="L220" s="62"/>
      <c r="M220" s="207" t="s">
        <v>20</v>
      </c>
      <c r="N220" s="208" t="s">
        <v>41</v>
      </c>
      <c r="O220" s="43"/>
      <c r="P220" s="209">
        <f>O220*H220</f>
        <v>0</v>
      </c>
      <c r="Q220" s="209">
        <v>0</v>
      </c>
      <c r="R220" s="209">
        <f>Q220*H220</f>
        <v>0</v>
      </c>
      <c r="S220" s="209">
        <v>0.00156</v>
      </c>
      <c r="T220" s="210">
        <f>S220*H220</f>
        <v>0.00156</v>
      </c>
      <c r="AR220" s="25" t="s">
        <v>232</v>
      </c>
      <c r="AT220" s="25" t="s">
        <v>147</v>
      </c>
      <c r="AU220" s="25" t="s">
        <v>79</v>
      </c>
      <c r="AY220" s="25" t="s">
        <v>144</v>
      </c>
      <c r="BE220" s="211">
        <f>IF(N220="základní",J220,0)</f>
        <v>0</v>
      </c>
      <c r="BF220" s="211">
        <f>IF(N220="snížená",J220,0)</f>
        <v>0</v>
      </c>
      <c r="BG220" s="211">
        <f>IF(N220="zákl. přenesená",J220,0)</f>
        <v>0</v>
      </c>
      <c r="BH220" s="211">
        <f>IF(N220="sníž. přenesená",J220,0)</f>
        <v>0</v>
      </c>
      <c r="BI220" s="211">
        <f>IF(N220="nulová",J220,0)</f>
        <v>0</v>
      </c>
      <c r="BJ220" s="25" t="s">
        <v>77</v>
      </c>
      <c r="BK220" s="211">
        <f>ROUND(I220*H220,2)</f>
        <v>0</v>
      </c>
      <c r="BL220" s="25" t="s">
        <v>232</v>
      </c>
      <c r="BM220" s="25" t="s">
        <v>684</v>
      </c>
    </row>
    <row r="221" spans="2:51" s="12" customFormat="1" ht="13.5">
      <c r="B221" s="212"/>
      <c r="C221" s="213"/>
      <c r="D221" s="214" t="s">
        <v>154</v>
      </c>
      <c r="E221" s="215" t="s">
        <v>20</v>
      </c>
      <c r="F221" s="216" t="s">
        <v>314</v>
      </c>
      <c r="G221" s="213"/>
      <c r="H221" s="217">
        <v>1</v>
      </c>
      <c r="I221" s="218"/>
      <c r="J221" s="213"/>
      <c r="K221" s="213"/>
      <c r="L221" s="219"/>
      <c r="M221" s="220"/>
      <c r="N221" s="221"/>
      <c r="O221" s="221"/>
      <c r="P221" s="221"/>
      <c r="Q221" s="221"/>
      <c r="R221" s="221"/>
      <c r="S221" s="221"/>
      <c r="T221" s="222"/>
      <c r="AT221" s="223" t="s">
        <v>154</v>
      </c>
      <c r="AU221" s="223" t="s">
        <v>79</v>
      </c>
      <c r="AV221" s="12" t="s">
        <v>79</v>
      </c>
      <c r="AW221" s="12" t="s">
        <v>34</v>
      </c>
      <c r="AX221" s="12" t="s">
        <v>70</v>
      </c>
      <c r="AY221" s="223" t="s">
        <v>144</v>
      </c>
    </row>
    <row r="222" spans="2:51" s="13" customFormat="1" ht="13.5">
      <c r="B222" s="224"/>
      <c r="C222" s="225"/>
      <c r="D222" s="214" t="s">
        <v>154</v>
      </c>
      <c r="E222" s="226" t="s">
        <v>20</v>
      </c>
      <c r="F222" s="227" t="s">
        <v>157</v>
      </c>
      <c r="G222" s="225"/>
      <c r="H222" s="228">
        <v>1</v>
      </c>
      <c r="I222" s="229"/>
      <c r="J222" s="225"/>
      <c r="K222" s="225"/>
      <c r="L222" s="230"/>
      <c r="M222" s="231"/>
      <c r="N222" s="232"/>
      <c r="O222" s="232"/>
      <c r="P222" s="232"/>
      <c r="Q222" s="232"/>
      <c r="R222" s="232"/>
      <c r="S222" s="232"/>
      <c r="T222" s="233"/>
      <c r="AT222" s="234" t="s">
        <v>154</v>
      </c>
      <c r="AU222" s="234" t="s">
        <v>79</v>
      </c>
      <c r="AV222" s="13" t="s">
        <v>152</v>
      </c>
      <c r="AW222" s="13" t="s">
        <v>34</v>
      </c>
      <c r="AX222" s="13" t="s">
        <v>77</v>
      </c>
      <c r="AY222" s="234" t="s">
        <v>144</v>
      </c>
    </row>
    <row r="223" spans="2:65" s="1" customFormat="1" ht="25.5" customHeight="1">
      <c r="B223" s="42"/>
      <c r="C223" s="200" t="s">
        <v>542</v>
      </c>
      <c r="D223" s="200" t="s">
        <v>147</v>
      </c>
      <c r="E223" s="201" t="s">
        <v>685</v>
      </c>
      <c r="F223" s="202" t="s">
        <v>686</v>
      </c>
      <c r="G223" s="203" t="s">
        <v>222</v>
      </c>
      <c r="H223" s="204">
        <v>0.008</v>
      </c>
      <c r="I223" s="205"/>
      <c r="J223" s="206">
        <f>ROUND(I223*H223,2)</f>
        <v>0</v>
      </c>
      <c r="K223" s="202" t="s">
        <v>151</v>
      </c>
      <c r="L223" s="62"/>
      <c r="M223" s="207" t="s">
        <v>20</v>
      </c>
      <c r="N223" s="208" t="s">
        <v>41</v>
      </c>
      <c r="O223" s="43"/>
      <c r="P223" s="209">
        <f>O223*H223</f>
        <v>0</v>
      </c>
      <c r="Q223" s="209">
        <v>0</v>
      </c>
      <c r="R223" s="209">
        <f>Q223*H223</f>
        <v>0</v>
      </c>
      <c r="S223" s="209">
        <v>0</v>
      </c>
      <c r="T223" s="210">
        <f>S223*H223</f>
        <v>0</v>
      </c>
      <c r="AR223" s="25" t="s">
        <v>232</v>
      </c>
      <c r="AT223" s="25" t="s">
        <v>147</v>
      </c>
      <c r="AU223" s="25" t="s">
        <v>79</v>
      </c>
      <c r="AY223" s="25" t="s">
        <v>144</v>
      </c>
      <c r="BE223" s="211">
        <f>IF(N223="základní",J223,0)</f>
        <v>0</v>
      </c>
      <c r="BF223" s="211">
        <f>IF(N223="snížená",J223,0)</f>
        <v>0</v>
      </c>
      <c r="BG223" s="211">
        <f>IF(N223="zákl. přenesená",J223,0)</f>
        <v>0</v>
      </c>
      <c r="BH223" s="211">
        <f>IF(N223="sníž. přenesená",J223,0)</f>
        <v>0</v>
      </c>
      <c r="BI223" s="211">
        <f>IF(N223="nulová",J223,0)</f>
        <v>0</v>
      </c>
      <c r="BJ223" s="25" t="s">
        <v>77</v>
      </c>
      <c r="BK223" s="211">
        <f>ROUND(I223*H223,2)</f>
        <v>0</v>
      </c>
      <c r="BL223" s="25" t="s">
        <v>232</v>
      </c>
      <c r="BM223" s="25" t="s">
        <v>687</v>
      </c>
    </row>
    <row r="224" spans="2:63" s="11" customFormat="1" ht="29.85" customHeight="1">
      <c r="B224" s="184"/>
      <c r="C224" s="185"/>
      <c r="D224" s="186" t="s">
        <v>69</v>
      </c>
      <c r="E224" s="198" t="s">
        <v>324</v>
      </c>
      <c r="F224" s="198" t="s">
        <v>325</v>
      </c>
      <c r="G224" s="185"/>
      <c r="H224" s="185"/>
      <c r="I224" s="188"/>
      <c r="J224" s="199">
        <f>BK224</f>
        <v>0</v>
      </c>
      <c r="K224" s="185"/>
      <c r="L224" s="190"/>
      <c r="M224" s="191"/>
      <c r="N224" s="192"/>
      <c r="O224" s="192"/>
      <c r="P224" s="193">
        <f>SUM(P225:P229)</f>
        <v>0</v>
      </c>
      <c r="Q224" s="192"/>
      <c r="R224" s="193">
        <f>SUM(R225:R229)</f>
        <v>0.28665904</v>
      </c>
      <c r="S224" s="192"/>
      <c r="T224" s="194">
        <f>SUM(T225:T229)</f>
        <v>0</v>
      </c>
      <c r="AR224" s="195" t="s">
        <v>79</v>
      </c>
      <c r="AT224" s="196" t="s">
        <v>69</v>
      </c>
      <c r="AU224" s="196" t="s">
        <v>77</v>
      </c>
      <c r="AY224" s="195" t="s">
        <v>144</v>
      </c>
      <c r="BK224" s="197">
        <f>SUM(BK225:BK229)</f>
        <v>0</v>
      </c>
    </row>
    <row r="225" spans="2:65" s="1" customFormat="1" ht="25.5" customHeight="1">
      <c r="B225" s="42"/>
      <c r="C225" s="200" t="s">
        <v>264</v>
      </c>
      <c r="D225" s="200" t="s">
        <v>147</v>
      </c>
      <c r="E225" s="201" t="s">
        <v>688</v>
      </c>
      <c r="F225" s="202" t="s">
        <v>689</v>
      </c>
      <c r="G225" s="203" t="s">
        <v>150</v>
      </c>
      <c r="H225" s="204">
        <v>18.566</v>
      </c>
      <c r="I225" s="205"/>
      <c r="J225" s="206">
        <f>ROUND(I225*H225,2)</f>
        <v>0</v>
      </c>
      <c r="K225" s="202" t="s">
        <v>151</v>
      </c>
      <c r="L225" s="62"/>
      <c r="M225" s="207" t="s">
        <v>20</v>
      </c>
      <c r="N225" s="208" t="s">
        <v>41</v>
      </c>
      <c r="O225" s="43"/>
      <c r="P225" s="209">
        <f>O225*H225</f>
        <v>0</v>
      </c>
      <c r="Q225" s="209">
        <v>0.01544</v>
      </c>
      <c r="R225" s="209">
        <f>Q225*H225</f>
        <v>0.28665904</v>
      </c>
      <c r="S225" s="209">
        <v>0</v>
      </c>
      <c r="T225" s="210">
        <f>S225*H225</f>
        <v>0</v>
      </c>
      <c r="AR225" s="25" t="s">
        <v>232</v>
      </c>
      <c r="AT225" s="25" t="s">
        <v>147</v>
      </c>
      <c r="AU225" s="25" t="s">
        <v>79</v>
      </c>
      <c r="AY225" s="25" t="s">
        <v>144</v>
      </c>
      <c r="BE225" s="211">
        <f>IF(N225="základní",J225,0)</f>
        <v>0</v>
      </c>
      <c r="BF225" s="211">
        <f>IF(N225="snížená",J225,0)</f>
        <v>0</v>
      </c>
      <c r="BG225" s="211">
        <f>IF(N225="zákl. přenesená",J225,0)</f>
        <v>0</v>
      </c>
      <c r="BH225" s="211">
        <f>IF(N225="sníž. přenesená",J225,0)</f>
        <v>0</v>
      </c>
      <c r="BI225" s="211">
        <f>IF(N225="nulová",J225,0)</f>
        <v>0</v>
      </c>
      <c r="BJ225" s="25" t="s">
        <v>77</v>
      </c>
      <c r="BK225" s="211">
        <f>ROUND(I225*H225,2)</f>
        <v>0</v>
      </c>
      <c r="BL225" s="25" t="s">
        <v>232</v>
      </c>
      <c r="BM225" s="25" t="s">
        <v>690</v>
      </c>
    </row>
    <row r="226" spans="2:51" s="12" customFormat="1" ht="13.5">
      <c r="B226" s="212"/>
      <c r="C226" s="213"/>
      <c r="D226" s="214" t="s">
        <v>154</v>
      </c>
      <c r="E226" s="215" t="s">
        <v>20</v>
      </c>
      <c r="F226" s="216" t="s">
        <v>691</v>
      </c>
      <c r="G226" s="213"/>
      <c r="H226" s="217">
        <v>8.578</v>
      </c>
      <c r="I226" s="218"/>
      <c r="J226" s="213"/>
      <c r="K226" s="213"/>
      <c r="L226" s="219"/>
      <c r="M226" s="220"/>
      <c r="N226" s="221"/>
      <c r="O226" s="221"/>
      <c r="P226" s="221"/>
      <c r="Q226" s="221"/>
      <c r="R226" s="221"/>
      <c r="S226" s="221"/>
      <c r="T226" s="222"/>
      <c r="AT226" s="223" t="s">
        <v>154</v>
      </c>
      <c r="AU226" s="223" t="s">
        <v>79</v>
      </c>
      <c r="AV226" s="12" t="s">
        <v>79</v>
      </c>
      <c r="AW226" s="12" t="s">
        <v>34</v>
      </c>
      <c r="AX226" s="12" t="s">
        <v>70</v>
      </c>
      <c r="AY226" s="223" t="s">
        <v>144</v>
      </c>
    </row>
    <row r="227" spans="2:51" s="12" customFormat="1" ht="13.5">
      <c r="B227" s="212"/>
      <c r="C227" s="213"/>
      <c r="D227" s="214" t="s">
        <v>154</v>
      </c>
      <c r="E227" s="215" t="s">
        <v>20</v>
      </c>
      <c r="F227" s="216" t="s">
        <v>692</v>
      </c>
      <c r="G227" s="213"/>
      <c r="H227" s="217">
        <v>9.988</v>
      </c>
      <c r="I227" s="218"/>
      <c r="J227" s="213"/>
      <c r="K227" s="213"/>
      <c r="L227" s="219"/>
      <c r="M227" s="220"/>
      <c r="N227" s="221"/>
      <c r="O227" s="221"/>
      <c r="P227" s="221"/>
      <c r="Q227" s="221"/>
      <c r="R227" s="221"/>
      <c r="S227" s="221"/>
      <c r="T227" s="222"/>
      <c r="AT227" s="223" t="s">
        <v>154</v>
      </c>
      <c r="AU227" s="223" t="s">
        <v>79</v>
      </c>
      <c r="AV227" s="12" t="s">
        <v>79</v>
      </c>
      <c r="AW227" s="12" t="s">
        <v>34</v>
      </c>
      <c r="AX227" s="12" t="s">
        <v>70</v>
      </c>
      <c r="AY227" s="223" t="s">
        <v>144</v>
      </c>
    </row>
    <row r="228" spans="2:51" s="13" customFormat="1" ht="13.5">
      <c r="B228" s="224"/>
      <c r="C228" s="225"/>
      <c r="D228" s="214" t="s">
        <v>154</v>
      </c>
      <c r="E228" s="226" t="s">
        <v>20</v>
      </c>
      <c r="F228" s="227" t="s">
        <v>157</v>
      </c>
      <c r="G228" s="225"/>
      <c r="H228" s="228">
        <v>18.566</v>
      </c>
      <c r="I228" s="229"/>
      <c r="J228" s="225"/>
      <c r="K228" s="225"/>
      <c r="L228" s="230"/>
      <c r="M228" s="231"/>
      <c r="N228" s="232"/>
      <c r="O228" s="232"/>
      <c r="P228" s="232"/>
      <c r="Q228" s="232"/>
      <c r="R228" s="232"/>
      <c r="S228" s="232"/>
      <c r="T228" s="233"/>
      <c r="AT228" s="234" t="s">
        <v>154</v>
      </c>
      <c r="AU228" s="234" t="s">
        <v>79</v>
      </c>
      <c r="AV228" s="13" t="s">
        <v>152</v>
      </c>
      <c r="AW228" s="13" t="s">
        <v>34</v>
      </c>
      <c r="AX228" s="13" t="s">
        <v>77</v>
      </c>
      <c r="AY228" s="234" t="s">
        <v>144</v>
      </c>
    </row>
    <row r="229" spans="2:65" s="1" customFormat="1" ht="25.5" customHeight="1">
      <c r="B229" s="42"/>
      <c r="C229" s="200" t="s">
        <v>514</v>
      </c>
      <c r="D229" s="200" t="s">
        <v>147</v>
      </c>
      <c r="E229" s="201" t="s">
        <v>357</v>
      </c>
      <c r="F229" s="202" t="s">
        <v>358</v>
      </c>
      <c r="G229" s="203" t="s">
        <v>222</v>
      </c>
      <c r="H229" s="204">
        <v>0.287</v>
      </c>
      <c r="I229" s="205"/>
      <c r="J229" s="206">
        <f>ROUND(I229*H229,2)</f>
        <v>0</v>
      </c>
      <c r="K229" s="202" t="s">
        <v>151</v>
      </c>
      <c r="L229" s="62"/>
      <c r="M229" s="207" t="s">
        <v>20</v>
      </c>
      <c r="N229" s="208" t="s">
        <v>41</v>
      </c>
      <c r="O229" s="43"/>
      <c r="P229" s="209">
        <f>O229*H229</f>
        <v>0</v>
      </c>
      <c r="Q229" s="209">
        <v>0</v>
      </c>
      <c r="R229" s="209">
        <f>Q229*H229</f>
        <v>0</v>
      </c>
      <c r="S229" s="209">
        <v>0</v>
      </c>
      <c r="T229" s="210">
        <f>S229*H229</f>
        <v>0</v>
      </c>
      <c r="AR229" s="25" t="s">
        <v>232</v>
      </c>
      <c r="AT229" s="25" t="s">
        <v>147</v>
      </c>
      <c r="AU229" s="25" t="s">
        <v>79</v>
      </c>
      <c r="AY229" s="25" t="s">
        <v>144</v>
      </c>
      <c r="BE229" s="211">
        <f>IF(N229="základní",J229,0)</f>
        <v>0</v>
      </c>
      <c r="BF229" s="211">
        <f>IF(N229="snížená",J229,0)</f>
        <v>0</v>
      </c>
      <c r="BG229" s="211">
        <f>IF(N229="zákl. přenesená",J229,0)</f>
        <v>0</v>
      </c>
      <c r="BH229" s="211">
        <f>IF(N229="sníž. přenesená",J229,0)</f>
        <v>0</v>
      </c>
      <c r="BI229" s="211">
        <f>IF(N229="nulová",J229,0)</f>
        <v>0</v>
      </c>
      <c r="BJ229" s="25" t="s">
        <v>77</v>
      </c>
      <c r="BK229" s="211">
        <f>ROUND(I229*H229,2)</f>
        <v>0</v>
      </c>
      <c r="BL229" s="25" t="s">
        <v>232</v>
      </c>
      <c r="BM229" s="25" t="s">
        <v>693</v>
      </c>
    </row>
    <row r="230" spans="2:63" s="11" customFormat="1" ht="29.85" customHeight="1">
      <c r="B230" s="184"/>
      <c r="C230" s="185"/>
      <c r="D230" s="186" t="s">
        <v>69</v>
      </c>
      <c r="E230" s="198" t="s">
        <v>360</v>
      </c>
      <c r="F230" s="198" t="s">
        <v>361</v>
      </c>
      <c r="G230" s="185"/>
      <c r="H230" s="185"/>
      <c r="I230" s="188"/>
      <c r="J230" s="199">
        <f>BK230</f>
        <v>0</v>
      </c>
      <c r="K230" s="185"/>
      <c r="L230" s="190"/>
      <c r="M230" s="191"/>
      <c r="N230" s="192"/>
      <c r="O230" s="192"/>
      <c r="P230" s="193">
        <f>SUM(P231:P235)</f>
        <v>0</v>
      </c>
      <c r="Q230" s="192"/>
      <c r="R230" s="193">
        <f>SUM(R231:R235)</f>
        <v>0.06</v>
      </c>
      <c r="S230" s="192"/>
      <c r="T230" s="194">
        <f>SUM(T231:T235)</f>
        <v>0</v>
      </c>
      <c r="AR230" s="195" t="s">
        <v>79</v>
      </c>
      <c r="AT230" s="196" t="s">
        <v>69</v>
      </c>
      <c r="AU230" s="196" t="s">
        <v>77</v>
      </c>
      <c r="AY230" s="195" t="s">
        <v>144</v>
      </c>
      <c r="BK230" s="197">
        <f>SUM(BK231:BK235)</f>
        <v>0</v>
      </c>
    </row>
    <row r="231" spans="2:65" s="1" customFormat="1" ht="25.5" customHeight="1">
      <c r="B231" s="42"/>
      <c r="C231" s="200" t="s">
        <v>461</v>
      </c>
      <c r="D231" s="200" t="s">
        <v>147</v>
      </c>
      <c r="E231" s="201" t="s">
        <v>384</v>
      </c>
      <c r="F231" s="202" t="s">
        <v>385</v>
      </c>
      <c r="G231" s="203" t="s">
        <v>370</v>
      </c>
      <c r="H231" s="204">
        <v>2</v>
      </c>
      <c r="I231" s="205"/>
      <c r="J231" s="206">
        <f>ROUND(I231*H231,2)</f>
        <v>0</v>
      </c>
      <c r="K231" s="202" t="s">
        <v>151</v>
      </c>
      <c r="L231" s="62"/>
      <c r="M231" s="207" t="s">
        <v>20</v>
      </c>
      <c r="N231" s="208" t="s">
        <v>41</v>
      </c>
      <c r="O231" s="43"/>
      <c r="P231" s="209">
        <f>O231*H231</f>
        <v>0</v>
      </c>
      <c r="Q231" s="209">
        <v>0</v>
      </c>
      <c r="R231" s="209">
        <f>Q231*H231</f>
        <v>0</v>
      </c>
      <c r="S231" s="209">
        <v>0</v>
      </c>
      <c r="T231" s="210">
        <f>S231*H231</f>
        <v>0</v>
      </c>
      <c r="AR231" s="25" t="s">
        <v>232</v>
      </c>
      <c r="AT231" s="25" t="s">
        <v>147</v>
      </c>
      <c r="AU231" s="25" t="s">
        <v>79</v>
      </c>
      <c r="AY231" s="25" t="s">
        <v>144</v>
      </c>
      <c r="BE231" s="211">
        <f>IF(N231="základní",J231,0)</f>
        <v>0</v>
      </c>
      <c r="BF231" s="211">
        <f>IF(N231="snížená",J231,0)</f>
        <v>0</v>
      </c>
      <c r="BG231" s="211">
        <f>IF(N231="zákl. přenesená",J231,0)</f>
        <v>0</v>
      </c>
      <c r="BH231" s="211">
        <f>IF(N231="sníž. přenesená",J231,0)</f>
        <v>0</v>
      </c>
      <c r="BI231" s="211">
        <f>IF(N231="nulová",J231,0)</f>
        <v>0</v>
      </c>
      <c r="BJ231" s="25" t="s">
        <v>77</v>
      </c>
      <c r="BK231" s="211">
        <f>ROUND(I231*H231,2)</f>
        <v>0</v>
      </c>
      <c r="BL231" s="25" t="s">
        <v>232</v>
      </c>
      <c r="BM231" s="25" t="s">
        <v>694</v>
      </c>
    </row>
    <row r="232" spans="2:51" s="12" customFormat="1" ht="13.5">
      <c r="B232" s="212"/>
      <c r="C232" s="213"/>
      <c r="D232" s="214" t="s">
        <v>154</v>
      </c>
      <c r="E232" s="215" t="s">
        <v>20</v>
      </c>
      <c r="F232" s="216" t="s">
        <v>695</v>
      </c>
      <c r="G232" s="213"/>
      <c r="H232" s="217">
        <v>2</v>
      </c>
      <c r="I232" s="218"/>
      <c r="J232" s="213"/>
      <c r="K232" s="213"/>
      <c r="L232" s="219"/>
      <c r="M232" s="220"/>
      <c r="N232" s="221"/>
      <c r="O232" s="221"/>
      <c r="P232" s="221"/>
      <c r="Q232" s="221"/>
      <c r="R232" s="221"/>
      <c r="S232" s="221"/>
      <c r="T232" s="222"/>
      <c r="AT232" s="223" t="s">
        <v>154</v>
      </c>
      <c r="AU232" s="223" t="s">
        <v>79</v>
      </c>
      <c r="AV232" s="12" t="s">
        <v>79</v>
      </c>
      <c r="AW232" s="12" t="s">
        <v>34</v>
      </c>
      <c r="AX232" s="12" t="s">
        <v>70</v>
      </c>
      <c r="AY232" s="223" t="s">
        <v>144</v>
      </c>
    </row>
    <row r="233" spans="2:51" s="13" customFormat="1" ht="13.5">
      <c r="B233" s="224"/>
      <c r="C233" s="225"/>
      <c r="D233" s="214" t="s">
        <v>154</v>
      </c>
      <c r="E233" s="226" t="s">
        <v>20</v>
      </c>
      <c r="F233" s="227" t="s">
        <v>157</v>
      </c>
      <c r="G233" s="225"/>
      <c r="H233" s="228">
        <v>2</v>
      </c>
      <c r="I233" s="229"/>
      <c r="J233" s="225"/>
      <c r="K233" s="225"/>
      <c r="L233" s="230"/>
      <c r="M233" s="231"/>
      <c r="N233" s="232"/>
      <c r="O233" s="232"/>
      <c r="P233" s="232"/>
      <c r="Q233" s="232"/>
      <c r="R233" s="232"/>
      <c r="S233" s="232"/>
      <c r="T233" s="233"/>
      <c r="AT233" s="234" t="s">
        <v>154</v>
      </c>
      <c r="AU233" s="234" t="s">
        <v>79</v>
      </c>
      <c r="AV233" s="13" t="s">
        <v>152</v>
      </c>
      <c r="AW233" s="13" t="s">
        <v>34</v>
      </c>
      <c r="AX233" s="13" t="s">
        <v>77</v>
      </c>
      <c r="AY233" s="234" t="s">
        <v>144</v>
      </c>
    </row>
    <row r="234" spans="2:65" s="1" customFormat="1" ht="25.5" customHeight="1">
      <c r="B234" s="42"/>
      <c r="C234" s="256" t="s">
        <v>465</v>
      </c>
      <c r="D234" s="256" t="s">
        <v>251</v>
      </c>
      <c r="E234" s="257" t="s">
        <v>389</v>
      </c>
      <c r="F234" s="258" t="s">
        <v>390</v>
      </c>
      <c r="G234" s="259" t="s">
        <v>377</v>
      </c>
      <c r="H234" s="260">
        <v>1</v>
      </c>
      <c r="I234" s="261"/>
      <c r="J234" s="262">
        <f>ROUND(I234*H234,2)</f>
        <v>0</v>
      </c>
      <c r="K234" s="258" t="s">
        <v>20</v>
      </c>
      <c r="L234" s="263"/>
      <c r="M234" s="264" t="s">
        <v>20</v>
      </c>
      <c r="N234" s="265" t="s">
        <v>41</v>
      </c>
      <c r="O234" s="43"/>
      <c r="P234" s="209">
        <f>O234*H234</f>
        <v>0</v>
      </c>
      <c r="Q234" s="209">
        <v>0.03</v>
      </c>
      <c r="R234" s="209">
        <f>Q234*H234</f>
        <v>0.03</v>
      </c>
      <c r="S234" s="209">
        <v>0</v>
      </c>
      <c r="T234" s="210">
        <f>S234*H234</f>
        <v>0</v>
      </c>
      <c r="AR234" s="25" t="s">
        <v>254</v>
      </c>
      <c r="AT234" s="25" t="s">
        <v>251</v>
      </c>
      <c r="AU234" s="25" t="s">
        <v>79</v>
      </c>
      <c r="AY234" s="25" t="s">
        <v>144</v>
      </c>
      <c r="BE234" s="211">
        <f>IF(N234="základní",J234,0)</f>
        <v>0</v>
      </c>
      <c r="BF234" s="211">
        <f>IF(N234="snížená",J234,0)</f>
        <v>0</v>
      </c>
      <c r="BG234" s="211">
        <f>IF(N234="zákl. přenesená",J234,0)</f>
        <v>0</v>
      </c>
      <c r="BH234" s="211">
        <f>IF(N234="sníž. přenesená",J234,0)</f>
        <v>0</v>
      </c>
      <c r="BI234" s="211">
        <f>IF(N234="nulová",J234,0)</f>
        <v>0</v>
      </c>
      <c r="BJ234" s="25" t="s">
        <v>77</v>
      </c>
      <c r="BK234" s="211">
        <f>ROUND(I234*H234,2)</f>
        <v>0</v>
      </c>
      <c r="BL234" s="25" t="s">
        <v>232</v>
      </c>
      <c r="BM234" s="25" t="s">
        <v>696</v>
      </c>
    </row>
    <row r="235" spans="2:65" s="1" customFormat="1" ht="25.5" customHeight="1">
      <c r="B235" s="42"/>
      <c r="C235" s="256" t="s">
        <v>518</v>
      </c>
      <c r="D235" s="256" t="s">
        <v>251</v>
      </c>
      <c r="E235" s="257" t="s">
        <v>697</v>
      </c>
      <c r="F235" s="258" t="s">
        <v>698</v>
      </c>
      <c r="G235" s="259" t="s">
        <v>377</v>
      </c>
      <c r="H235" s="260">
        <v>1</v>
      </c>
      <c r="I235" s="261"/>
      <c r="J235" s="262">
        <f>ROUND(I235*H235,2)</f>
        <v>0</v>
      </c>
      <c r="K235" s="258" t="s">
        <v>20</v>
      </c>
      <c r="L235" s="263"/>
      <c r="M235" s="264" t="s">
        <v>20</v>
      </c>
      <c r="N235" s="265" t="s">
        <v>41</v>
      </c>
      <c r="O235" s="43"/>
      <c r="P235" s="209">
        <f>O235*H235</f>
        <v>0</v>
      </c>
      <c r="Q235" s="209">
        <v>0.03</v>
      </c>
      <c r="R235" s="209">
        <f>Q235*H235</f>
        <v>0.03</v>
      </c>
      <c r="S235" s="209">
        <v>0</v>
      </c>
      <c r="T235" s="210">
        <f>S235*H235</f>
        <v>0</v>
      </c>
      <c r="AR235" s="25" t="s">
        <v>254</v>
      </c>
      <c r="AT235" s="25" t="s">
        <v>251</v>
      </c>
      <c r="AU235" s="25" t="s">
        <v>79</v>
      </c>
      <c r="AY235" s="25" t="s">
        <v>144</v>
      </c>
      <c r="BE235" s="211">
        <f>IF(N235="základní",J235,0)</f>
        <v>0</v>
      </c>
      <c r="BF235" s="211">
        <f>IF(N235="snížená",J235,0)</f>
        <v>0</v>
      </c>
      <c r="BG235" s="211">
        <f>IF(N235="zákl. přenesená",J235,0)</f>
        <v>0</v>
      </c>
      <c r="BH235" s="211">
        <f>IF(N235="sníž. přenesená",J235,0)</f>
        <v>0</v>
      </c>
      <c r="BI235" s="211">
        <f>IF(N235="nulová",J235,0)</f>
        <v>0</v>
      </c>
      <c r="BJ235" s="25" t="s">
        <v>77</v>
      </c>
      <c r="BK235" s="211">
        <f>ROUND(I235*H235,2)</f>
        <v>0</v>
      </c>
      <c r="BL235" s="25" t="s">
        <v>232</v>
      </c>
      <c r="BM235" s="25" t="s">
        <v>699</v>
      </c>
    </row>
    <row r="236" spans="2:63" s="11" customFormat="1" ht="29.85" customHeight="1">
      <c r="B236" s="184"/>
      <c r="C236" s="185"/>
      <c r="D236" s="186" t="s">
        <v>69</v>
      </c>
      <c r="E236" s="198" t="s">
        <v>700</v>
      </c>
      <c r="F236" s="198" t="s">
        <v>701</v>
      </c>
      <c r="G236" s="185"/>
      <c r="H236" s="185"/>
      <c r="I236" s="188"/>
      <c r="J236" s="199">
        <f>BK236</f>
        <v>0</v>
      </c>
      <c r="K236" s="185"/>
      <c r="L236" s="190"/>
      <c r="M236" s="191"/>
      <c r="N236" s="192"/>
      <c r="O236" s="192"/>
      <c r="P236" s="193">
        <f>SUM(P237:P270)</f>
        <v>0</v>
      </c>
      <c r="Q236" s="192"/>
      <c r="R236" s="193">
        <f>SUM(R237:R270)</f>
        <v>0.4463577</v>
      </c>
      <c r="S236" s="192"/>
      <c r="T236" s="194">
        <f>SUM(T237:T270)</f>
        <v>0.32468949999999996</v>
      </c>
      <c r="AR236" s="195" t="s">
        <v>79</v>
      </c>
      <c r="AT236" s="196" t="s">
        <v>69</v>
      </c>
      <c r="AU236" s="196" t="s">
        <v>77</v>
      </c>
      <c r="AY236" s="195" t="s">
        <v>144</v>
      </c>
      <c r="BK236" s="197">
        <f>SUM(BK237:BK270)</f>
        <v>0</v>
      </c>
    </row>
    <row r="237" spans="2:65" s="1" customFormat="1" ht="16.5" customHeight="1">
      <c r="B237" s="42"/>
      <c r="C237" s="200" t="s">
        <v>165</v>
      </c>
      <c r="D237" s="200" t="s">
        <v>147</v>
      </c>
      <c r="E237" s="201" t="s">
        <v>702</v>
      </c>
      <c r="F237" s="202" t="s">
        <v>703</v>
      </c>
      <c r="G237" s="203" t="s">
        <v>178</v>
      </c>
      <c r="H237" s="204">
        <v>2.75</v>
      </c>
      <c r="I237" s="205"/>
      <c r="J237" s="206">
        <f>ROUND(I237*H237,2)</f>
        <v>0</v>
      </c>
      <c r="K237" s="202" t="s">
        <v>151</v>
      </c>
      <c r="L237" s="62"/>
      <c r="M237" s="207" t="s">
        <v>20</v>
      </c>
      <c r="N237" s="208" t="s">
        <v>41</v>
      </c>
      <c r="O237" s="43"/>
      <c r="P237" s="209">
        <f>O237*H237</f>
        <v>0</v>
      </c>
      <c r="Q237" s="209">
        <v>0</v>
      </c>
      <c r="R237" s="209">
        <f>Q237*H237</f>
        <v>0</v>
      </c>
      <c r="S237" s="209">
        <v>0.00325</v>
      </c>
      <c r="T237" s="210">
        <f>S237*H237</f>
        <v>0.0089375</v>
      </c>
      <c r="AR237" s="25" t="s">
        <v>232</v>
      </c>
      <c r="AT237" s="25" t="s">
        <v>147</v>
      </c>
      <c r="AU237" s="25" t="s">
        <v>79</v>
      </c>
      <c r="AY237" s="25" t="s">
        <v>144</v>
      </c>
      <c r="BE237" s="211">
        <f>IF(N237="základní",J237,0)</f>
        <v>0</v>
      </c>
      <c r="BF237" s="211">
        <f>IF(N237="snížená",J237,0)</f>
        <v>0</v>
      </c>
      <c r="BG237" s="211">
        <f>IF(N237="zákl. přenesená",J237,0)</f>
        <v>0</v>
      </c>
      <c r="BH237" s="211">
        <f>IF(N237="sníž. přenesená",J237,0)</f>
        <v>0</v>
      </c>
      <c r="BI237" s="211">
        <f>IF(N237="nulová",J237,0)</f>
        <v>0</v>
      </c>
      <c r="BJ237" s="25" t="s">
        <v>77</v>
      </c>
      <c r="BK237" s="211">
        <f>ROUND(I237*H237,2)</f>
        <v>0</v>
      </c>
      <c r="BL237" s="25" t="s">
        <v>232</v>
      </c>
      <c r="BM237" s="25" t="s">
        <v>704</v>
      </c>
    </row>
    <row r="238" spans="2:51" s="12" customFormat="1" ht="13.5">
      <c r="B238" s="212"/>
      <c r="C238" s="213"/>
      <c r="D238" s="214" t="s">
        <v>154</v>
      </c>
      <c r="E238" s="215" t="s">
        <v>20</v>
      </c>
      <c r="F238" s="216" t="s">
        <v>705</v>
      </c>
      <c r="G238" s="213"/>
      <c r="H238" s="217">
        <v>2.75</v>
      </c>
      <c r="I238" s="218"/>
      <c r="J238" s="213"/>
      <c r="K238" s="213"/>
      <c r="L238" s="219"/>
      <c r="M238" s="220"/>
      <c r="N238" s="221"/>
      <c r="O238" s="221"/>
      <c r="P238" s="221"/>
      <c r="Q238" s="221"/>
      <c r="R238" s="221"/>
      <c r="S238" s="221"/>
      <c r="T238" s="222"/>
      <c r="AT238" s="223" t="s">
        <v>154</v>
      </c>
      <c r="AU238" s="223" t="s">
        <v>79</v>
      </c>
      <c r="AV238" s="12" t="s">
        <v>79</v>
      </c>
      <c r="AW238" s="12" t="s">
        <v>34</v>
      </c>
      <c r="AX238" s="12" t="s">
        <v>70</v>
      </c>
      <c r="AY238" s="223" t="s">
        <v>144</v>
      </c>
    </row>
    <row r="239" spans="2:51" s="13" customFormat="1" ht="13.5">
      <c r="B239" s="224"/>
      <c r="C239" s="225"/>
      <c r="D239" s="214" t="s">
        <v>154</v>
      </c>
      <c r="E239" s="226" t="s">
        <v>20</v>
      </c>
      <c r="F239" s="227" t="s">
        <v>157</v>
      </c>
      <c r="G239" s="225"/>
      <c r="H239" s="228">
        <v>2.75</v>
      </c>
      <c r="I239" s="229"/>
      <c r="J239" s="225"/>
      <c r="K239" s="225"/>
      <c r="L239" s="230"/>
      <c r="M239" s="231"/>
      <c r="N239" s="232"/>
      <c r="O239" s="232"/>
      <c r="P239" s="232"/>
      <c r="Q239" s="232"/>
      <c r="R239" s="232"/>
      <c r="S239" s="232"/>
      <c r="T239" s="233"/>
      <c r="AT239" s="234" t="s">
        <v>154</v>
      </c>
      <c r="AU239" s="234" t="s">
        <v>79</v>
      </c>
      <c r="AV239" s="13" t="s">
        <v>152</v>
      </c>
      <c r="AW239" s="13" t="s">
        <v>34</v>
      </c>
      <c r="AX239" s="13" t="s">
        <v>77</v>
      </c>
      <c r="AY239" s="234" t="s">
        <v>144</v>
      </c>
    </row>
    <row r="240" spans="2:65" s="1" customFormat="1" ht="25.5" customHeight="1">
      <c r="B240" s="42"/>
      <c r="C240" s="200" t="s">
        <v>282</v>
      </c>
      <c r="D240" s="200" t="s">
        <v>147</v>
      </c>
      <c r="E240" s="201" t="s">
        <v>706</v>
      </c>
      <c r="F240" s="202" t="s">
        <v>707</v>
      </c>
      <c r="G240" s="203" t="s">
        <v>178</v>
      </c>
      <c r="H240" s="204">
        <v>3.88</v>
      </c>
      <c r="I240" s="205"/>
      <c r="J240" s="206">
        <f>ROUND(I240*H240,2)</f>
        <v>0</v>
      </c>
      <c r="K240" s="202" t="s">
        <v>151</v>
      </c>
      <c r="L240" s="62"/>
      <c r="M240" s="207" t="s">
        <v>20</v>
      </c>
      <c r="N240" s="208" t="s">
        <v>41</v>
      </c>
      <c r="O240" s="43"/>
      <c r="P240" s="209">
        <f>O240*H240</f>
        <v>0</v>
      </c>
      <c r="Q240" s="209">
        <v>0.00032</v>
      </c>
      <c r="R240" s="209">
        <f>Q240*H240</f>
        <v>0.0012416</v>
      </c>
      <c r="S240" s="209">
        <v>0</v>
      </c>
      <c r="T240" s="210">
        <f>S240*H240</f>
        <v>0</v>
      </c>
      <c r="AR240" s="25" t="s">
        <v>232</v>
      </c>
      <c r="AT240" s="25" t="s">
        <v>147</v>
      </c>
      <c r="AU240" s="25" t="s">
        <v>79</v>
      </c>
      <c r="AY240" s="25" t="s">
        <v>144</v>
      </c>
      <c r="BE240" s="211">
        <f>IF(N240="základní",J240,0)</f>
        <v>0</v>
      </c>
      <c r="BF240" s="211">
        <f>IF(N240="snížená",J240,0)</f>
        <v>0</v>
      </c>
      <c r="BG240" s="211">
        <f>IF(N240="zákl. přenesená",J240,0)</f>
        <v>0</v>
      </c>
      <c r="BH240" s="211">
        <f>IF(N240="sníž. přenesená",J240,0)</f>
        <v>0</v>
      </c>
      <c r="BI240" s="211">
        <f>IF(N240="nulová",J240,0)</f>
        <v>0</v>
      </c>
      <c r="BJ240" s="25" t="s">
        <v>77</v>
      </c>
      <c r="BK240" s="211">
        <f>ROUND(I240*H240,2)</f>
        <v>0</v>
      </c>
      <c r="BL240" s="25" t="s">
        <v>232</v>
      </c>
      <c r="BM240" s="25" t="s">
        <v>708</v>
      </c>
    </row>
    <row r="241" spans="2:51" s="12" customFormat="1" ht="13.5">
      <c r="B241" s="212"/>
      <c r="C241" s="213"/>
      <c r="D241" s="214" t="s">
        <v>154</v>
      </c>
      <c r="E241" s="215" t="s">
        <v>20</v>
      </c>
      <c r="F241" s="216" t="s">
        <v>709</v>
      </c>
      <c r="G241" s="213"/>
      <c r="H241" s="217">
        <v>3.88</v>
      </c>
      <c r="I241" s="218"/>
      <c r="J241" s="213"/>
      <c r="K241" s="213"/>
      <c r="L241" s="219"/>
      <c r="M241" s="220"/>
      <c r="N241" s="221"/>
      <c r="O241" s="221"/>
      <c r="P241" s="221"/>
      <c r="Q241" s="221"/>
      <c r="R241" s="221"/>
      <c r="S241" s="221"/>
      <c r="T241" s="222"/>
      <c r="AT241" s="223" t="s">
        <v>154</v>
      </c>
      <c r="AU241" s="223" t="s">
        <v>79</v>
      </c>
      <c r="AV241" s="12" t="s">
        <v>79</v>
      </c>
      <c r="AW241" s="12" t="s">
        <v>34</v>
      </c>
      <c r="AX241" s="12" t="s">
        <v>70</v>
      </c>
      <c r="AY241" s="223" t="s">
        <v>144</v>
      </c>
    </row>
    <row r="242" spans="2:51" s="13" customFormat="1" ht="13.5">
      <c r="B242" s="224"/>
      <c r="C242" s="225"/>
      <c r="D242" s="214" t="s">
        <v>154</v>
      </c>
      <c r="E242" s="226" t="s">
        <v>20</v>
      </c>
      <c r="F242" s="227" t="s">
        <v>157</v>
      </c>
      <c r="G242" s="225"/>
      <c r="H242" s="228">
        <v>3.88</v>
      </c>
      <c r="I242" s="229"/>
      <c r="J242" s="225"/>
      <c r="K242" s="225"/>
      <c r="L242" s="230"/>
      <c r="M242" s="231"/>
      <c r="N242" s="232"/>
      <c r="O242" s="232"/>
      <c r="P242" s="232"/>
      <c r="Q242" s="232"/>
      <c r="R242" s="232"/>
      <c r="S242" s="232"/>
      <c r="T242" s="233"/>
      <c r="AT242" s="234" t="s">
        <v>154</v>
      </c>
      <c r="AU242" s="234" t="s">
        <v>79</v>
      </c>
      <c r="AV242" s="13" t="s">
        <v>152</v>
      </c>
      <c r="AW242" s="13" t="s">
        <v>34</v>
      </c>
      <c r="AX242" s="13" t="s">
        <v>77</v>
      </c>
      <c r="AY242" s="234" t="s">
        <v>144</v>
      </c>
    </row>
    <row r="243" spans="2:65" s="1" customFormat="1" ht="16.5" customHeight="1">
      <c r="B243" s="42"/>
      <c r="C243" s="256" t="s">
        <v>286</v>
      </c>
      <c r="D243" s="256" t="s">
        <v>251</v>
      </c>
      <c r="E243" s="257" t="s">
        <v>710</v>
      </c>
      <c r="F243" s="258" t="s">
        <v>711</v>
      </c>
      <c r="G243" s="259" t="s">
        <v>178</v>
      </c>
      <c r="H243" s="260">
        <v>3.88</v>
      </c>
      <c r="I243" s="261"/>
      <c r="J243" s="262">
        <f>ROUND(I243*H243,2)</f>
        <v>0</v>
      </c>
      <c r="K243" s="258" t="s">
        <v>20</v>
      </c>
      <c r="L243" s="263"/>
      <c r="M243" s="264" t="s">
        <v>20</v>
      </c>
      <c r="N243" s="265" t="s">
        <v>41</v>
      </c>
      <c r="O243" s="43"/>
      <c r="P243" s="209">
        <f>O243*H243</f>
        <v>0</v>
      </c>
      <c r="Q243" s="209">
        <v>0.005</v>
      </c>
      <c r="R243" s="209">
        <f>Q243*H243</f>
        <v>0.0194</v>
      </c>
      <c r="S243" s="209">
        <v>0</v>
      </c>
      <c r="T243" s="210">
        <f>S243*H243</f>
        <v>0</v>
      </c>
      <c r="AR243" s="25" t="s">
        <v>254</v>
      </c>
      <c r="AT243" s="25" t="s">
        <v>251</v>
      </c>
      <c r="AU243" s="25" t="s">
        <v>79</v>
      </c>
      <c r="AY243" s="25" t="s">
        <v>144</v>
      </c>
      <c r="BE243" s="211">
        <f>IF(N243="základní",J243,0)</f>
        <v>0</v>
      </c>
      <c r="BF243" s="211">
        <f>IF(N243="snížená",J243,0)</f>
        <v>0</v>
      </c>
      <c r="BG243" s="211">
        <f>IF(N243="zákl. přenesená",J243,0)</f>
        <v>0</v>
      </c>
      <c r="BH243" s="211">
        <f>IF(N243="sníž. přenesená",J243,0)</f>
        <v>0</v>
      </c>
      <c r="BI243" s="211">
        <f>IF(N243="nulová",J243,0)</f>
        <v>0</v>
      </c>
      <c r="BJ243" s="25" t="s">
        <v>77</v>
      </c>
      <c r="BK243" s="211">
        <f>ROUND(I243*H243,2)</f>
        <v>0</v>
      </c>
      <c r="BL243" s="25" t="s">
        <v>232</v>
      </c>
      <c r="BM243" s="25" t="s">
        <v>712</v>
      </c>
    </row>
    <row r="244" spans="2:65" s="1" customFormat="1" ht="16.5" customHeight="1">
      <c r="B244" s="42"/>
      <c r="C244" s="200" t="s">
        <v>79</v>
      </c>
      <c r="D244" s="200" t="s">
        <v>147</v>
      </c>
      <c r="E244" s="201" t="s">
        <v>713</v>
      </c>
      <c r="F244" s="202" t="s">
        <v>714</v>
      </c>
      <c r="G244" s="203" t="s">
        <v>150</v>
      </c>
      <c r="H244" s="204">
        <v>11.6</v>
      </c>
      <c r="I244" s="205"/>
      <c r="J244" s="206">
        <f>ROUND(I244*H244,2)</f>
        <v>0</v>
      </c>
      <c r="K244" s="202" t="s">
        <v>151</v>
      </c>
      <c r="L244" s="62"/>
      <c r="M244" s="207" t="s">
        <v>20</v>
      </c>
      <c r="N244" s="208" t="s">
        <v>41</v>
      </c>
      <c r="O244" s="43"/>
      <c r="P244" s="209">
        <f>O244*H244</f>
        <v>0</v>
      </c>
      <c r="Q244" s="209">
        <v>0</v>
      </c>
      <c r="R244" s="209">
        <f>Q244*H244</f>
        <v>0</v>
      </c>
      <c r="S244" s="209">
        <v>0.02722</v>
      </c>
      <c r="T244" s="210">
        <f>S244*H244</f>
        <v>0.315752</v>
      </c>
      <c r="AR244" s="25" t="s">
        <v>232</v>
      </c>
      <c r="AT244" s="25" t="s">
        <v>147</v>
      </c>
      <c r="AU244" s="25" t="s">
        <v>79</v>
      </c>
      <c r="AY244" s="25" t="s">
        <v>144</v>
      </c>
      <c r="BE244" s="211">
        <f>IF(N244="základní",J244,0)</f>
        <v>0</v>
      </c>
      <c r="BF244" s="211">
        <f>IF(N244="snížená",J244,0)</f>
        <v>0</v>
      </c>
      <c r="BG244" s="211">
        <f>IF(N244="zákl. přenesená",J244,0)</f>
        <v>0</v>
      </c>
      <c r="BH244" s="211">
        <f>IF(N244="sníž. přenesená",J244,0)</f>
        <v>0</v>
      </c>
      <c r="BI244" s="211">
        <f>IF(N244="nulová",J244,0)</f>
        <v>0</v>
      </c>
      <c r="BJ244" s="25" t="s">
        <v>77</v>
      </c>
      <c r="BK244" s="211">
        <f>ROUND(I244*H244,2)</f>
        <v>0</v>
      </c>
      <c r="BL244" s="25" t="s">
        <v>232</v>
      </c>
      <c r="BM244" s="25" t="s">
        <v>715</v>
      </c>
    </row>
    <row r="245" spans="2:51" s="12" customFormat="1" ht="13.5">
      <c r="B245" s="212"/>
      <c r="C245" s="213"/>
      <c r="D245" s="214" t="s">
        <v>154</v>
      </c>
      <c r="E245" s="215" t="s">
        <v>20</v>
      </c>
      <c r="F245" s="216" t="s">
        <v>716</v>
      </c>
      <c r="G245" s="213"/>
      <c r="H245" s="217">
        <v>11.6</v>
      </c>
      <c r="I245" s="218"/>
      <c r="J245" s="213"/>
      <c r="K245" s="213"/>
      <c r="L245" s="219"/>
      <c r="M245" s="220"/>
      <c r="N245" s="221"/>
      <c r="O245" s="221"/>
      <c r="P245" s="221"/>
      <c r="Q245" s="221"/>
      <c r="R245" s="221"/>
      <c r="S245" s="221"/>
      <c r="T245" s="222"/>
      <c r="AT245" s="223" t="s">
        <v>154</v>
      </c>
      <c r="AU245" s="223" t="s">
        <v>79</v>
      </c>
      <c r="AV245" s="12" t="s">
        <v>79</v>
      </c>
      <c r="AW245" s="12" t="s">
        <v>34</v>
      </c>
      <c r="AX245" s="12" t="s">
        <v>70</v>
      </c>
      <c r="AY245" s="223" t="s">
        <v>144</v>
      </c>
    </row>
    <row r="246" spans="2:51" s="13" customFormat="1" ht="13.5">
      <c r="B246" s="224"/>
      <c r="C246" s="225"/>
      <c r="D246" s="214" t="s">
        <v>154</v>
      </c>
      <c r="E246" s="226" t="s">
        <v>20</v>
      </c>
      <c r="F246" s="227" t="s">
        <v>157</v>
      </c>
      <c r="G246" s="225"/>
      <c r="H246" s="228">
        <v>11.6</v>
      </c>
      <c r="I246" s="229"/>
      <c r="J246" s="225"/>
      <c r="K246" s="225"/>
      <c r="L246" s="230"/>
      <c r="M246" s="231"/>
      <c r="N246" s="232"/>
      <c r="O246" s="232"/>
      <c r="P246" s="232"/>
      <c r="Q246" s="232"/>
      <c r="R246" s="232"/>
      <c r="S246" s="232"/>
      <c r="T246" s="233"/>
      <c r="AT246" s="234" t="s">
        <v>154</v>
      </c>
      <c r="AU246" s="234" t="s">
        <v>79</v>
      </c>
      <c r="AV246" s="13" t="s">
        <v>152</v>
      </c>
      <c r="AW246" s="13" t="s">
        <v>34</v>
      </c>
      <c r="AX246" s="13" t="s">
        <v>77</v>
      </c>
      <c r="AY246" s="234" t="s">
        <v>144</v>
      </c>
    </row>
    <row r="247" spans="2:65" s="1" customFormat="1" ht="25.5" customHeight="1">
      <c r="B247" s="42"/>
      <c r="C247" s="200" t="s">
        <v>269</v>
      </c>
      <c r="D247" s="200" t="s">
        <v>147</v>
      </c>
      <c r="E247" s="201" t="s">
        <v>717</v>
      </c>
      <c r="F247" s="202" t="s">
        <v>718</v>
      </c>
      <c r="G247" s="203" t="s">
        <v>150</v>
      </c>
      <c r="H247" s="204">
        <v>11.31</v>
      </c>
      <c r="I247" s="205"/>
      <c r="J247" s="206">
        <f>ROUND(I247*H247,2)</f>
        <v>0</v>
      </c>
      <c r="K247" s="202" t="s">
        <v>151</v>
      </c>
      <c r="L247" s="62"/>
      <c r="M247" s="207" t="s">
        <v>20</v>
      </c>
      <c r="N247" s="208" t="s">
        <v>41</v>
      </c>
      <c r="O247" s="43"/>
      <c r="P247" s="209">
        <f>O247*H247</f>
        <v>0</v>
      </c>
      <c r="Q247" s="209">
        <v>0.0035</v>
      </c>
      <c r="R247" s="209">
        <f>Q247*H247</f>
        <v>0.039585</v>
      </c>
      <c r="S247" s="209">
        <v>0</v>
      </c>
      <c r="T247" s="210">
        <f>S247*H247</f>
        <v>0</v>
      </c>
      <c r="AR247" s="25" t="s">
        <v>232</v>
      </c>
      <c r="AT247" s="25" t="s">
        <v>147</v>
      </c>
      <c r="AU247" s="25" t="s">
        <v>79</v>
      </c>
      <c r="AY247" s="25" t="s">
        <v>144</v>
      </c>
      <c r="BE247" s="211">
        <f>IF(N247="základní",J247,0)</f>
        <v>0</v>
      </c>
      <c r="BF247" s="211">
        <f>IF(N247="snížená",J247,0)</f>
        <v>0</v>
      </c>
      <c r="BG247" s="211">
        <f>IF(N247="zákl. přenesená",J247,0)</f>
        <v>0</v>
      </c>
      <c r="BH247" s="211">
        <f>IF(N247="sníž. přenesená",J247,0)</f>
        <v>0</v>
      </c>
      <c r="BI247" s="211">
        <f>IF(N247="nulová",J247,0)</f>
        <v>0</v>
      </c>
      <c r="BJ247" s="25" t="s">
        <v>77</v>
      </c>
      <c r="BK247" s="211">
        <f>ROUND(I247*H247,2)</f>
        <v>0</v>
      </c>
      <c r="BL247" s="25" t="s">
        <v>232</v>
      </c>
      <c r="BM247" s="25" t="s">
        <v>719</v>
      </c>
    </row>
    <row r="248" spans="2:51" s="12" customFormat="1" ht="13.5">
      <c r="B248" s="212"/>
      <c r="C248" s="213"/>
      <c r="D248" s="214" t="s">
        <v>154</v>
      </c>
      <c r="E248" s="215" t="s">
        <v>20</v>
      </c>
      <c r="F248" s="216" t="s">
        <v>641</v>
      </c>
      <c r="G248" s="213"/>
      <c r="H248" s="217">
        <v>3.36</v>
      </c>
      <c r="I248" s="218"/>
      <c r="J248" s="213"/>
      <c r="K248" s="213"/>
      <c r="L248" s="219"/>
      <c r="M248" s="220"/>
      <c r="N248" s="221"/>
      <c r="O248" s="221"/>
      <c r="P248" s="221"/>
      <c r="Q248" s="221"/>
      <c r="R248" s="221"/>
      <c r="S248" s="221"/>
      <c r="T248" s="222"/>
      <c r="AT248" s="223" t="s">
        <v>154</v>
      </c>
      <c r="AU248" s="223" t="s">
        <v>79</v>
      </c>
      <c r="AV248" s="12" t="s">
        <v>79</v>
      </c>
      <c r="AW248" s="12" t="s">
        <v>34</v>
      </c>
      <c r="AX248" s="12" t="s">
        <v>70</v>
      </c>
      <c r="AY248" s="223" t="s">
        <v>144</v>
      </c>
    </row>
    <row r="249" spans="2:51" s="12" customFormat="1" ht="13.5">
      <c r="B249" s="212"/>
      <c r="C249" s="213"/>
      <c r="D249" s="214" t="s">
        <v>154</v>
      </c>
      <c r="E249" s="215" t="s">
        <v>20</v>
      </c>
      <c r="F249" s="216" t="s">
        <v>642</v>
      </c>
      <c r="G249" s="213"/>
      <c r="H249" s="217">
        <v>7.95</v>
      </c>
      <c r="I249" s="218"/>
      <c r="J249" s="213"/>
      <c r="K249" s="213"/>
      <c r="L249" s="219"/>
      <c r="M249" s="220"/>
      <c r="N249" s="221"/>
      <c r="O249" s="221"/>
      <c r="P249" s="221"/>
      <c r="Q249" s="221"/>
      <c r="R249" s="221"/>
      <c r="S249" s="221"/>
      <c r="T249" s="222"/>
      <c r="AT249" s="223" t="s">
        <v>154</v>
      </c>
      <c r="AU249" s="223" t="s">
        <v>79</v>
      </c>
      <c r="AV249" s="12" t="s">
        <v>79</v>
      </c>
      <c r="AW249" s="12" t="s">
        <v>34</v>
      </c>
      <c r="AX249" s="12" t="s">
        <v>70</v>
      </c>
      <c r="AY249" s="223" t="s">
        <v>144</v>
      </c>
    </row>
    <row r="250" spans="2:51" s="13" customFormat="1" ht="13.5">
      <c r="B250" s="224"/>
      <c r="C250" s="225"/>
      <c r="D250" s="214" t="s">
        <v>154</v>
      </c>
      <c r="E250" s="226" t="s">
        <v>20</v>
      </c>
      <c r="F250" s="227" t="s">
        <v>157</v>
      </c>
      <c r="G250" s="225"/>
      <c r="H250" s="228">
        <v>11.31</v>
      </c>
      <c r="I250" s="229"/>
      <c r="J250" s="225"/>
      <c r="K250" s="225"/>
      <c r="L250" s="230"/>
      <c r="M250" s="231"/>
      <c r="N250" s="232"/>
      <c r="O250" s="232"/>
      <c r="P250" s="232"/>
      <c r="Q250" s="232"/>
      <c r="R250" s="232"/>
      <c r="S250" s="232"/>
      <c r="T250" s="233"/>
      <c r="AT250" s="234" t="s">
        <v>154</v>
      </c>
      <c r="AU250" s="234" t="s">
        <v>79</v>
      </c>
      <c r="AV250" s="13" t="s">
        <v>152</v>
      </c>
      <c r="AW250" s="13" t="s">
        <v>34</v>
      </c>
      <c r="AX250" s="13" t="s">
        <v>77</v>
      </c>
      <c r="AY250" s="234" t="s">
        <v>144</v>
      </c>
    </row>
    <row r="251" spans="2:65" s="1" customFormat="1" ht="25.5" customHeight="1">
      <c r="B251" s="42"/>
      <c r="C251" s="256" t="s">
        <v>273</v>
      </c>
      <c r="D251" s="256" t="s">
        <v>251</v>
      </c>
      <c r="E251" s="257" t="s">
        <v>720</v>
      </c>
      <c r="F251" s="258" t="s">
        <v>721</v>
      </c>
      <c r="G251" s="259" t="s">
        <v>150</v>
      </c>
      <c r="H251" s="260">
        <v>11.31</v>
      </c>
      <c r="I251" s="261"/>
      <c r="J251" s="262">
        <f>ROUND(I251*H251,2)</f>
        <v>0</v>
      </c>
      <c r="K251" s="258" t="s">
        <v>20</v>
      </c>
      <c r="L251" s="263"/>
      <c r="M251" s="264" t="s">
        <v>20</v>
      </c>
      <c r="N251" s="265" t="s">
        <v>41</v>
      </c>
      <c r="O251" s="43"/>
      <c r="P251" s="209">
        <f>O251*H251</f>
        <v>0</v>
      </c>
      <c r="Q251" s="209">
        <v>0.025</v>
      </c>
      <c r="R251" s="209">
        <f>Q251*H251</f>
        <v>0.28275</v>
      </c>
      <c r="S251" s="209">
        <v>0</v>
      </c>
      <c r="T251" s="210">
        <f>S251*H251</f>
        <v>0</v>
      </c>
      <c r="AR251" s="25" t="s">
        <v>254</v>
      </c>
      <c r="AT251" s="25" t="s">
        <v>251</v>
      </c>
      <c r="AU251" s="25" t="s">
        <v>79</v>
      </c>
      <c r="AY251" s="25" t="s">
        <v>144</v>
      </c>
      <c r="BE251" s="211">
        <f>IF(N251="základní",J251,0)</f>
        <v>0</v>
      </c>
      <c r="BF251" s="211">
        <f>IF(N251="snížená",J251,0)</f>
        <v>0</v>
      </c>
      <c r="BG251" s="211">
        <f>IF(N251="zákl. přenesená",J251,0)</f>
        <v>0</v>
      </c>
      <c r="BH251" s="211">
        <f>IF(N251="sníž. přenesená",J251,0)</f>
        <v>0</v>
      </c>
      <c r="BI251" s="211">
        <f>IF(N251="nulová",J251,0)</f>
        <v>0</v>
      </c>
      <c r="BJ251" s="25" t="s">
        <v>77</v>
      </c>
      <c r="BK251" s="211">
        <f>ROUND(I251*H251,2)</f>
        <v>0</v>
      </c>
      <c r="BL251" s="25" t="s">
        <v>232</v>
      </c>
      <c r="BM251" s="25" t="s">
        <v>722</v>
      </c>
    </row>
    <row r="252" spans="2:65" s="1" customFormat="1" ht="16.5" customHeight="1">
      <c r="B252" s="42"/>
      <c r="C252" s="200" t="s">
        <v>289</v>
      </c>
      <c r="D252" s="200" t="s">
        <v>147</v>
      </c>
      <c r="E252" s="201" t="s">
        <v>723</v>
      </c>
      <c r="F252" s="202" t="s">
        <v>724</v>
      </c>
      <c r="G252" s="203" t="s">
        <v>150</v>
      </c>
      <c r="H252" s="204">
        <v>4.132</v>
      </c>
      <c r="I252" s="205"/>
      <c r="J252" s="206">
        <f>ROUND(I252*H252,2)</f>
        <v>0</v>
      </c>
      <c r="K252" s="202" t="s">
        <v>151</v>
      </c>
      <c r="L252" s="62"/>
      <c r="M252" s="207" t="s">
        <v>20</v>
      </c>
      <c r="N252" s="208" t="s">
        <v>41</v>
      </c>
      <c r="O252" s="43"/>
      <c r="P252" s="209">
        <f>O252*H252</f>
        <v>0</v>
      </c>
      <c r="Q252" s="209">
        <v>0.0003</v>
      </c>
      <c r="R252" s="209">
        <f>Q252*H252</f>
        <v>0.0012395999999999998</v>
      </c>
      <c r="S252" s="209">
        <v>0</v>
      </c>
      <c r="T252" s="210">
        <f>S252*H252</f>
        <v>0</v>
      </c>
      <c r="AR252" s="25" t="s">
        <v>232</v>
      </c>
      <c r="AT252" s="25" t="s">
        <v>147</v>
      </c>
      <c r="AU252" s="25" t="s">
        <v>79</v>
      </c>
      <c r="AY252" s="25" t="s">
        <v>144</v>
      </c>
      <c r="BE252" s="211">
        <f>IF(N252="základní",J252,0)</f>
        <v>0</v>
      </c>
      <c r="BF252" s="211">
        <f>IF(N252="snížená",J252,0)</f>
        <v>0</v>
      </c>
      <c r="BG252" s="211">
        <f>IF(N252="zákl. přenesená",J252,0)</f>
        <v>0</v>
      </c>
      <c r="BH252" s="211">
        <f>IF(N252="sníž. přenesená",J252,0)</f>
        <v>0</v>
      </c>
      <c r="BI252" s="211">
        <f>IF(N252="nulová",J252,0)</f>
        <v>0</v>
      </c>
      <c r="BJ252" s="25" t="s">
        <v>77</v>
      </c>
      <c r="BK252" s="211">
        <f>ROUND(I252*H252,2)</f>
        <v>0</v>
      </c>
      <c r="BL252" s="25" t="s">
        <v>232</v>
      </c>
      <c r="BM252" s="25" t="s">
        <v>725</v>
      </c>
    </row>
    <row r="253" spans="2:51" s="12" customFormat="1" ht="13.5">
      <c r="B253" s="212"/>
      <c r="C253" s="213"/>
      <c r="D253" s="214" t="s">
        <v>154</v>
      </c>
      <c r="E253" s="215" t="s">
        <v>20</v>
      </c>
      <c r="F253" s="216" t="s">
        <v>709</v>
      </c>
      <c r="G253" s="213"/>
      <c r="H253" s="217">
        <v>3.88</v>
      </c>
      <c r="I253" s="218"/>
      <c r="J253" s="213"/>
      <c r="K253" s="213"/>
      <c r="L253" s="219"/>
      <c r="M253" s="220"/>
      <c r="N253" s="221"/>
      <c r="O253" s="221"/>
      <c r="P253" s="221"/>
      <c r="Q253" s="221"/>
      <c r="R253" s="221"/>
      <c r="S253" s="221"/>
      <c r="T253" s="222"/>
      <c r="AT253" s="223" t="s">
        <v>154</v>
      </c>
      <c r="AU253" s="223" t="s">
        <v>79</v>
      </c>
      <c r="AV253" s="12" t="s">
        <v>79</v>
      </c>
      <c r="AW253" s="12" t="s">
        <v>34</v>
      </c>
      <c r="AX253" s="12" t="s">
        <v>70</v>
      </c>
      <c r="AY253" s="223" t="s">
        <v>144</v>
      </c>
    </row>
    <row r="254" spans="2:51" s="12" customFormat="1" ht="13.5">
      <c r="B254" s="212"/>
      <c r="C254" s="213"/>
      <c r="D254" s="214" t="s">
        <v>154</v>
      </c>
      <c r="E254" s="215" t="s">
        <v>20</v>
      </c>
      <c r="F254" s="216" t="s">
        <v>726</v>
      </c>
      <c r="G254" s="213"/>
      <c r="H254" s="217">
        <v>0.252</v>
      </c>
      <c r="I254" s="218"/>
      <c r="J254" s="213"/>
      <c r="K254" s="213"/>
      <c r="L254" s="219"/>
      <c r="M254" s="220"/>
      <c r="N254" s="221"/>
      <c r="O254" s="221"/>
      <c r="P254" s="221"/>
      <c r="Q254" s="221"/>
      <c r="R254" s="221"/>
      <c r="S254" s="221"/>
      <c r="T254" s="222"/>
      <c r="AT254" s="223" t="s">
        <v>154</v>
      </c>
      <c r="AU254" s="223" t="s">
        <v>79</v>
      </c>
      <c r="AV254" s="12" t="s">
        <v>79</v>
      </c>
      <c r="AW254" s="12" t="s">
        <v>34</v>
      </c>
      <c r="AX254" s="12" t="s">
        <v>70</v>
      </c>
      <c r="AY254" s="223" t="s">
        <v>144</v>
      </c>
    </row>
    <row r="255" spans="2:51" s="13" customFormat="1" ht="13.5">
      <c r="B255" s="224"/>
      <c r="C255" s="225"/>
      <c r="D255" s="214" t="s">
        <v>154</v>
      </c>
      <c r="E255" s="226" t="s">
        <v>20</v>
      </c>
      <c r="F255" s="227" t="s">
        <v>157</v>
      </c>
      <c r="G255" s="225"/>
      <c r="H255" s="228">
        <v>4.132</v>
      </c>
      <c r="I255" s="229"/>
      <c r="J255" s="225"/>
      <c r="K255" s="225"/>
      <c r="L255" s="230"/>
      <c r="M255" s="231"/>
      <c r="N255" s="232"/>
      <c r="O255" s="232"/>
      <c r="P255" s="232"/>
      <c r="Q255" s="232"/>
      <c r="R255" s="232"/>
      <c r="S255" s="232"/>
      <c r="T255" s="233"/>
      <c r="AT255" s="234" t="s">
        <v>154</v>
      </c>
      <c r="AU255" s="234" t="s">
        <v>79</v>
      </c>
      <c r="AV255" s="13" t="s">
        <v>152</v>
      </c>
      <c r="AW255" s="13" t="s">
        <v>34</v>
      </c>
      <c r="AX255" s="13" t="s">
        <v>77</v>
      </c>
      <c r="AY255" s="234" t="s">
        <v>144</v>
      </c>
    </row>
    <row r="256" spans="2:65" s="1" customFormat="1" ht="16.5" customHeight="1">
      <c r="B256" s="42"/>
      <c r="C256" s="200" t="s">
        <v>277</v>
      </c>
      <c r="D256" s="200" t="s">
        <v>147</v>
      </c>
      <c r="E256" s="201" t="s">
        <v>727</v>
      </c>
      <c r="F256" s="202" t="s">
        <v>728</v>
      </c>
      <c r="G256" s="203" t="s">
        <v>178</v>
      </c>
      <c r="H256" s="204">
        <v>20.15</v>
      </c>
      <c r="I256" s="205"/>
      <c r="J256" s="206">
        <f>ROUND(I256*H256,2)</f>
        <v>0</v>
      </c>
      <c r="K256" s="202" t="s">
        <v>151</v>
      </c>
      <c r="L256" s="62"/>
      <c r="M256" s="207" t="s">
        <v>20</v>
      </c>
      <c r="N256" s="208" t="s">
        <v>41</v>
      </c>
      <c r="O256" s="43"/>
      <c r="P256" s="209">
        <f>O256*H256</f>
        <v>0</v>
      </c>
      <c r="Q256" s="209">
        <v>3E-05</v>
      </c>
      <c r="R256" s="209">
        <f>Q256*H256</f>
        <v>0.0006045</v>
      </c>
      <c r="S256" s="209">
        <v>0</v>
      </c>
      <c r="T256" s="210">
        <f>S256*H256</f>
        <v>0</v>
      </c>
      <c r="AR256" s="25" t="s">
        <v>232</v>
      </c>
      <c r="AT256" s="25" t="s">
        <v>147</v>
      </c>
      <c r="AU256" s="25" t="s">
        <v>79</v>
      </c>
      <c r="AY256" s="25" t="s">
        <v>144</v>
      </c>
      <c r="BE256" s="211">
        <f>IF(N256="základní",J256,0)</f>
        <v>0</v>
      </c>
      <c r="BF256" s="211">
        <f>IF(N256="snížená",J256,0)</f>
        <v>0</v>
      </c>
      <c r="BG256" s="211">
        <f>IF(N256="zákl. přenesená",J256,0)</f>
        <v>0</v>
      </c>
      <c r="BH256" s="211">
        <f>IF(N256="sníž. přenesená",J256,0)</f>
        <v>0</v>
      </c>
      <c r="BI256" s="211">
        <f>IF(N256="nulová",J256,0)</f>
        <v>0</v>
      </c>
      <c r="BJ256" s="25" t="s">
        <v>77</v>
      </c>
      <c r="BK256" s="211">
        <f>ROUND(I256*H256,2)</f>
        <v>0</v>
      </c>
      <c r="BL256" s="25" t="s">
        <v>232</v>
      </c>
      <c r="BM256" s="25" t="s">
        <v>729</v>
      </c>
    </row>
    <row r="257" spans="2:51" s="12" customFormat="1" ht="13.5">
      <c r="B257" s="212"/>
      <c r="C257" s="213"/>
      <c r="D257" s="214" t="s">
        <v>154</v>
      </c>
      <c r="E257" s="215" t="s">
        <v>20</v>
      </c>
      <c r="F257" s="216" t="s">
        <v>658</v>
      </c>
      <c r="G257" s="213"/>
      <c r="H257" s="217">
        <v>6.6</v>
      </c>
      <c r="I257" s="218"/>
      <c r="J257" s="213"/>
      <c r="K257" s="213"/>
      <c r="L257" s="219"/>
      <c r="M257" s="220"/>
      <c r="N257" s="221"/>
      <c r="O257" s="221"/>
      <c r="P257" s="221"/>
      <c r="Q257" s="221"/>
      <c r="R257" s="221"/>
      <c r="S257" s="221"/>
      <c r="T257" s="222"/>
      <c r="AT257" s="223" t="s">
        <v>154</v>
      </c>
      <c r="AU257" s="223" t="s">
        <v>79</v>
      </c>
      <c r="AV257" s="12" t="s">
        <v>79</v>
      </c>
      <c r="AW257" s="12" t="s">
        <v>34</v>
      </c>
      <c r="AX257" s="12" t="s">
        <v>70</v>
      </c>
      <c r="AY257" s="223" t="s">
        <v>144</v>
      </c>
    </row>
    <row r="258" spans="2:51" s="12" customFormat="1" ht="13.5">
      <c r="B258" s="212"/>
      <c r="C258" s="213"/>
      <c r="D258" s="214" t="s">
        <v>154</v>
      </c>
      <c r="E258" s="215" t="s">
        <v>20</v>
      </c>
      <c r="F258" s="216" t="s">
        <v>730</v>
      </c>
      <c r="G258" s="213"/>
      <c r="H258" s="217">
        <v>13.55</v>
      </c>
      <c r="I258" s="218"/>
      <c r="J258" s="213"/>
      <c r="K258" s="213"/>
      <c r="L258" s="219"/>
      <c r="M258" s="220"/>
      <c r="N258" s="221"/>
      <c r="O258" s="221"/>
      <c r="P258" s="221"/>
      <c r="Q258" s="221"/>
      <c r="R258" s="221"/>
      <c r="S258" s="221"/>
      <c r="T258" s="222"/>
      <c r="AT258" s="223" t="s">
        <v>154</v>
      </c>
      <c r="AU258" s="223" t="s">
        <v>79</v>
      </c>
      <c r="AV258" s="12" t="s">
        <v>79</v>
      </c>
      <c r="AW258" s="12" t="s">
        <v>34</v>
      </c>
      <c r="AX258" s="12" t="s">
        <v>70</v>
      </c>
      <c r="AY258" s="223" t="s">
        <v>144</v>
      </c>
    </row>
    <row r="259" spans="2:51" s="13" customFormat="1" ht="13.5">
      <c r="B259" s="224"/>
      <c r="C259" s="225"/>
      <c r="D259" s="214" t="s">
        <v>154</v>
      </c>
      <c r="E259" s="226" t="s">
        <v>20</v>
      </c>
      <c r="F259" s="227" t="s">
        <v>157</v>
      </c>
      <c r="G259" s="225"/>
      <c r="H259" s="228">
        <v>20.15</v>
      </c>
      <c r="I259" s="229"/>
      <c r="J259" s="225"/>
      <c r="K259" s="225"/>
      <c r="L259" s="230"/>
      <c r="M259" s="231"/>
      <c r="N259" s="232"/>
      <c r="O259" s="232"/>
      <c r="P259" s="232"/>
      <c r="Q259" s="232"/>
      <c r="R259" s="232"/>
      <c r="S259" s="232"/>
      <c r="T259" s="233"/>
      <c r="AT259" s="234" t="s">
        <v>154</v>
      </c>
      <c r="AU259" s="234" t="s">
        <v>79</v>
      </c>
      <c r="AV259" s="13" t="s">
        <v>152</v>
      </c>
      <c r="AW259" s="13" t="s">
        <v>34</v>
      </c>
      <c r="AX259" s="13" t="s">
        <v>77</v>
      </c>
      <c r="AY259" s="234" t="s">
        <v>144</v>
      </c>
    </row>
    <row r="260" spans="2:65" s="1" customFormat="1" ht="25.5" customHeight="1">
      <c r="B260" s="42"/>
      <c r="C260" s="200" t="s">
        <v>295</v>
      </c>
      <c r="D260" s="200" t="s">
        <v>147</v>
      </c>
      <c r="E260" s="201" t="s">
        <v>731</v>
      </c>
      <c r="F260" s="202" t="s">
        <v>732</v>
      </c>
      <c r="G260" s="203" t="s">
        <v>178</v>
      </c>
      <c r="H260" s="204">
        <v>1.6</v>
      </c>
      <c r="I260" s="205"/>
      <c r="J260" s="206">
        <f>ROUND(I260*H260,2)</f>
        <v>0</v>
      </c>
      <c r="K260" s="202" t="s">
        <v>151</v>
      </c>
      <c r="L260" s="62"/>
      <c r="M260" s="207" t="s">
        <v>20</v>
      </c>
      <c r="N260" s="208" t="s">
        <v>41</v>
      </c>
      <c r="O260" s="43"/>
      <c r="P260" s="209">
        <f>O260*H260</f>
        <v>0</v>
      </c>
      <c r="Q260" s="209">
        <v>0.0002</v>
      </c>
      <c r="R260" s="209">
        <f>Q260*H260</f>
        <v>0.00032</v>
      </c>
      <c r="S260" s="209">
        <v>0</v>
      </c>
      <c r="T260" s="210">
        <f>S260*H260</f>
        <v>0</v>
      </c>
      <c r="AR260" s="25" t="s">
        <v>232</v>
      </c>
      <c r="AT260" s="25" t="s">
        <v>147</v>
      </c>
      <c r="AU260" s="25" t="s">
        <v>79</v>
      </c>
      <c r="AY260" s="25" t="s">
        <v>144</v>
      </c>
      <c r="BE260" s="211">
        <f>IF(N260="základní",J260,0)</f>
        <v>0</v>
      </c>
      <c r="BF260" s="211">
        <f>IF(N260="snížená",J260,0)</f>
        <v>0</v>
      </c>
      <c r="BG260" s="211">
        <f>IF(N260="zákl. přenesená",J260,0)</f>
        <v>0</v>
      </c>
      <c r="BH260" s="211">
        <f>IF(N260="sníž. přenesená",J260,0)</f>
        <v>0</v>
      </c>
      <c r="BI260" s="211">
        <f>IF(N260="nulová",J260,0)</f>
        <v>0</v>
      </c>
      <c r="BJ260" s="25" t="s">
        <v>77</v>
      </c>
      <c r="BK260" s="211">
        <f>ROUND(I260*H260,2)</f>
        <v>0</v>
      </c>
      <c r="BL260" s="25" t="s">
        <v>232</v>
      </c>
      <c r="BM260" s="25" t="s">
        <v>733</v>
      </c>
    </row>
    <row r="261" spans="2:51" s="12" customFormat="1" ht="13.5">
      <c r="B261" s="212"/>
      <c r="C261" s="213"/>
      <c r="D261" s="214" t="s">
        <v>154</v>
      </c>
      <c r="E261" s="215" t="s">
        <v>20</v>
      </c>
      <c r="F261" s="216" t="s">
        <v>734</v>
      </c>
      <c r="G261" s="213"/>
      <c r="H261" s="217">
        <v>1.6</v>
      </c>
      <c r="I261" s="218"/>
      <c r="J261" s="213"/>
      <c r="K261" s="213"/>
      <c r="L261" s="219"/>
      <c r="M261" s="220"/>
      <c r="N261" s="221"/>
      <c r="O261" s="221"/>
      <c r="P261" s="221"/>
      <c r="Q261" s="221"/>
      <c r="R261" s="221"/>
      <c r="S261" s="221"/>
      <c r="T261" s="222"/>
      <c r="AT261" s="223" t="s">
        <v>154</v>
      </c>
      <c r="AU261" s="223" t="s">
        <v>79</v>
      </c>
      <c r="AV261" s="12" t="s">
        <v>79</v>
      </c>
      <c r="AW261" s="12" t="s">
        <v>34</v>
      </c>
      <c r="AX261" s="12" t="s">
        <v>70</v>
      </c>
      <c r="AY261" s="223" t="s">
        <v>144</v>
      </c>
    </row>
    <row r="262" spans="2:51" s="13" customFormat="1" ht="13.5">
      <c r="B262" s="224"/>
      <c r="C262" s="225"/>
      <c r="D262" s="214" t="s">
        <v>154</v>
      </c>
      <c r="E262" s="226" t="s">
        <v>20</v>
      </c>
      <c r="F262" s="227" t="s">
        <v>157</v>
      </c>
      <c r="G262" s="225"/>
      <c r="H262" s="228">
        <v>1.6</v>
      </c>
      <c r="I262" s="229"/>
      <c r="J262" s="225"/>
      <c r="K262" s="225"/>
      <c r="L262" s="230"/>
      <c r="M262" s="231"/>
      <c r="N262" s="232"/>
      <c r="O262" s="232"/>
      <c r="P262" s="232"/>
      <c r="Q262" s="232"/>
      <c r="R262" s="232"/>
      <c r="S262" s="232"/>
      <c r="T262" s="233"/>
      <c r="AT262" s="234" t="s">
        <v>154</v>
      </c>
      <c r="AU262" s="234" t="s">
        <v>79</v>
      </c>
      <c r="AV262" s="13" t="s">
        <v>152</v>
      </c>
      <c r="AW262" s="13" t="s">
        <v>34</v>
      </c>
      <c r="AX262" s="13" t="s">
        <v>77</v>
      </c>
      <c r="AY262" s="234" t="s">
        <v>144</v>
      </c>
    </row>
    <row r="263" spans="2:65" s="1" customFormat="1" ht="16.5" customHeight="1">
      <c r="B263" s="42"/>
      <c r="C263" s="256" t="s">
        <v>299</v>
      </c>
      <c r="D263" s="256" t="s">
        <v>251</v>
      </c>
      <c r="E263" s="257" t="s">
        <v>735</v>
      </c>
      <c r="F263" s="258" t="s">
        <v>736</v>
      </c>
      <c r="G263" s="259" t="s">
        <v>178</v>
      </c>
      <c r="H263" s="260">
        <v>1.76</v>
      </c>
      <c r="I263" s="261"/>
      <c r="J263" s="262">
        <f>ROUND(I263*H263,2)</f>
        <v>0</v>
      </c>
      <c r="K263" s="258" t="s">
        <v>151</v>
      </c>
      <c r="L263" s="263"/>
      <c r="M263" s="264" t="s">
        <v>20</v>
      </c>
      <c r="N263" s="265" t="s">
        <v>41</v>
      </c>
      <c r="O263" s="43"/>
      <c r="P263" s="209">
        <f>O263*H263</f>
        <v>0</v>
      </c>
      <c r="Q263" s="209">
        <v>6E-05</v>
      </c>
      <c r="R263" s="209">
        <f>Q263*H263</f>
        <v>0.0001056</v>
      </c>
      <c r="S263" s="209">
        <v>0</v>
      </c>
      <c r="T263" s="210">
        <f>S263*H263</f>
        <v>0</v>
      </c>
      <c r="AR263" s="25" t="s">
        <v>254</v>
      </c>
      <c r="AT263" s="25" t="s">
        <v>251</v>
      </c>
      <c r="AU263" s="25" t="s">
        <v>79</v>
      </c>
      <c r="AY263" s="25" t="s">
        <v>144</v>
      </c>
      <c r="BE263" s="211">
        <f>IF(N263="základní",J263,0)</f>
        <v>0</v>
      </c>
      <c r="BF263" s="211">
        <f>IF(N263="snížená",J263,0)</f>
        <v>0</v>
      </c>
      <c r="BG263" s="211">
        <f>IF(N263="zákl. přenesená",J263,0)</f>
        <v>0</v>
      </c>
      <c r="BH263" s="211">
        <f>IF(N263="sníž. přenesená",J263,0)</f>
        <v>0</v>
      </c>
      <c r="BI263" s="211">
        <f>IF(N263="nulová",J263,0)</f>
        <v>0</v>
      </c>
      <c r="BJ263" s="25" t="s">
        <v>77</v>
      </c>
      <c r="BK263" s="211">
        <f>ROUND(I263*H263,2)</f>
        <v>0</v>
      </c>
      <c r="BL263" s="25" t="s">
        <v>232</v>
      </c>
      <c r="BM263" s="25" t="s">
        <v>737</v>
      </c>
    </row>
    <row r="264" spans="2:51" s="12" customFormat="1" ht="13.5">
      <c r="B264" s="212"/>
      <c r="C264" s="213"/>
      <c r="D264" s="214" t="s">
        <v>154</v>
      </c>
      <c r="E264" s="213"/>
      <c r="F264" s="216" t="s">
        <v>738</v>
      </c>
      <c r="G264" s="213"/>
      <c r="H264" s="217">
        <v>1.76</v>
      </c>
      <c r="I264" s="218"/>
      <c r="J264" s="213"/>
      <c r="K264" s="213"/>
      <c r="L264" s="219"/>
      <c r="M264" s="220"/>
      <c r="N264" s="221"/>
      <c r="O264" s="221"/>
      <c r="P264" s="221"/>
      <c r="Q264" s="221"/>
      <c r="R264" s="221"/>
      <c r="S264" s="221"/>
      <c r="T264" s="222"/>
      <c r="AT264" s="223" t="s">
        <v>154</v>
      </c>
      <c r="AU264" s="223" t="s">
        <v>79</v>
      </c>
      <c r="AV264" s="12" t="s">
        <v>79</v>
      </c>
      <c r="AW264" s="12" t="s">
        <v>6</v>
      </c>
      <c r="AX264" s="12" t="s">
        <v>77</v>
      </c>
      <c r="AY264" s="223" t="s">
        <v>144</v>
      </c>
    </row>
    <row r="265" spans="2:65" s="1" customFormat="1" ht="16.5" customHeight="1">
      <c r="B265" s="42"/>
      <c r="C265" s="200" t="s">
        <v>304</v>
      </c>
      <c r="D265" s="200" t="s">
        <v>147</v>
      </c>
      <c r="E265" s="201" t="s">
        <v>739</v>
      </c>
      <c r="F265" s="202" t="s">
        <v>740</v>
      </c>
      <c r="G265" s="203" t="s">
        <v>150</v>
      </c>
      <c r="H265" s="204">
        <v>11.31</v>
      </c>
      <c r="I265" s="205"/>
      <c r="J265" s="206">
        <f>ROUND(I265*H265,2)</f>
        <v>0</v>
      </c>
      <c r="K265" s="202" t="s">
        <v>151</v>
      </c>
      <c r="L265" s="62"/>
      <c r="M265" s="207" t="s">
        <v>20</v>
      </c>
      <c r="N265" s="208" t="s">
        <v>41</v>
      </c>
      <c r="O265" s="43"/>
      <c r="P265" s="209">
        <f>O265*H265</f>
        <v>0</v>
      </c>
      <c r="Q265" s="209">
        <v>0.00715</v>
      </c>
      <c r="R265" s="209">
        <f>Q265*H265</f>
        <v>0.08086650000000001</v>
      </c>
      <c r="S265" s="209">
        <v>0</v>
      </c>
      <c r="T265" s="210">
        <f>S265*H265</f>
        <v>0</v>
      </c>
      <c r="AR265" s="25" t="s">
        <v>232</v>
      </c>
      <c r="AT265" s="25" t="s">
        <v>147</v>
      </c>
      <c r="AU265" s="25" t="s">
        <v>79</v>
      </c>
      <c r="AY265" s="25" t="s">
        <v>144</v>
      </c>
      <c r="BE265" s="211">
        <f>IF(N265="základní",J265,0)</f>
        <v>0</v>
      </c>
      <c r="BF265" s="211">
        <f>IF(N265="snížená",J265,0)</f>
        <v>0</v>
      </c>
      <c r="BG265" s="211">
        <f>IF(N265="zákl. přenesená",J265,0)</f>
        <v>0</v>
      </c>
      <c r="BH265" s="211">
        <f>IF(N265="sníž. přenesená",J265,0)</f>
        <v>0</v>
      </c>
      <c r="BI265" s="211">
        <f>IF(N265="nulová",J265,0)</f>
        <v>0</v>
      </c>
      <c r="BJ265" s="25" t="s">
        <v>77</v>
      </c>
      <c r="BK265" s="211">
        <f>ROUND(I265*H265,2)</f>
        <v>0</v>
      </c>
      <c r="BL265" s="25" t="s">
        <v>232</v>
      </c>
      <c r="BM265" s="25" t="s">
        <v>741</v>
      </c>
    </row>
    <row r="266" spans="2:51" s="12" customFormat="1" ht="13.5">
      <c r="B266" s="212"/>
      <c r="C266" s="213"/>
      <c r="D266" s="214" t="s">
        <v>154</v>
      </c>
      <c r="E266" s="215" t="s">
        <v>20</v>
      </c>
      <c r="F266" s="216" t="s">
        <v>641</v>
      </c>
      <c r="G266" s="213"/>
      <c r="H266" s="217">
        <v>3.36</v>
      </c>
      <c r="I266" s="218"/>
      <c r="J266" s="213"/>
      <c r="K266" s="213"/>
      <c r="L266" s="219"/>
      <c r="M266" s="220"/>
      <c r="N266" s="221"/>
      <c r="O266" s="221"/>
      <c r="P266" s="221"/>
      <c r="Q266" s="221"/>
      <c r="R266" s="221"/>
      <c r="S266" s="221"/>
      <c r="T266" s="222"/>
      <c r="AT266" s="223" t="s">
        <v>154</v>
      </c>
      <c r="AU266" s="223" t="s">
        <v>79</v>
      </c>
      <c r="AV266" s="12" t="s">
        <v>79</v>
      </c>
      <c r="AW266" s="12" t="s">
        <v>34</v>
      </c>
      <c r="AX266" s="12" t="s">
        <v>70</v>
      </c>
      <c r="AY266" s="223" t="s">
        <v>144</v>
      </c>
    </row>
    <row r="267" spans="2:51" s="12" customFormat="1" ht="13.5">
      <c r="B267" s="212"/>
      <c r="C267" s="213"/>
      <c r="D267" s="214" t="s">
        <v>154</v>
      </c>
      <c r="E267" s="215" t="s">
        <v>20</v>
      </c>
      <c r="F267" s="216" t="s">
        <v>642</v>
      </c>
      <c r="G267" s="213"/>
      <c r="H267" s="217">
        <v>7.95</v>
      </c>
      <c r="I267" s="218"/>
      <c r="J267" s="213"/>
      <c r="K267" s="213"/>
      <c r="L267" s="219"/>
      <c r="M267" s="220"/>
      <c r="N267" s="221"/>
      <c r="O267" s="221"/>
      <c r="P267" s="221"/>
      <c r="Q267" s="221"/>
      <c r="R267" s="221"/>
      <c r="S267" s="221"/>
      <c r="T267" s="222"/>
      <c r="AT267" s="223" t="s">
        <v>154</v>
      </c>
      <c r="AU267" s="223" t="s">
        <v>79</v>
      </c>
      <c r="AV267" s="12" t="s">
        <v>79</v>
      </c>
      <c r="AW267" s="12" t="s">
        <v>34</v>
      </c>
      <c r="AX267" s="12" t="s">
        <v>70</v>
      </c>
      <c r="AY267" s="223" t="s">
        <v>144</v>
      </c>
    </row>
    <row r="268" spans="2:51" s="13" customFormat="1" ht="13.5">
      <c r="B268" s="224"/>
      <c r="C268" s="225"/>
      <c r="D268" s="214" t="s">
        <v>154</v>
      </c>
      <c r="E268" s="226" t="s">
        <v>20</v>
      </c>
      <c r="F268" s="227" t="s">
        <v>157</v>
      </c>
      <c r="G268" s="225"/>
      <c r="H268" s="228">
        <v>11.31</v>
      </c>
      <c r="I268" s="229"/>
      <c r="J268" s="225"/>
      <c r="K268" s="225"/>
      <c r="L268" s="230"/>
      <c r="M268" s="231"/>
      <c r="N268" s="232"/>
      <c r="O268" s="232"/>
      <c r="P268" s="232"/>
      <c r="Q268" s="232"/>
      <c r="R268" s="232"/>
      <c r="S268" s="232"/>
      <c r="T268" s="233"/>
      <c r="AT268" s="234" t="s">
        <v>154</v>
      </c>
      <c r="AU268" s="234" t="s">
        <v>79</v>
      </c>
      <c r="AV268" s="13" t="s">
        <v>152</v>
      </c>
      <c r="AW268" s="13" t="s">
        <v>34</v>
      </c>
      <c r="AX268" s="13" t="s">
        <v>77</v>
      </c>
      <c r="AY268" s="234" t="s">
        <v>144</v>
      </c>
    </row>
    <row r="269" spans="2:65" s="1" customFormat="1" ht="25.5" customHeight="1">
      <c r="B269" s="42"/>
      <c r="C269" s="200" t="s">
        <v>254</v>
      </c>
      <c r="D269" s="200" t="s">
        <v>147</v>
      </c>
      <c r="E269" s="201" t="s">
        <v>742</v>
      </c>
      <c r="F269" s="202" t="s">
        <v>743</v>
      </c>
      <c r="G269" s="203" t="s">
        <v>150</v>
      </c>
      <c r="H269" s="204">
        <v>11.31</v>
      </c>
      <c r="I269" s="205"/>
      <c r="J269" s="206">
        <f>ROUND(I269*H269,2)</f>
        <v>0</v>
      </c>
      <c r="K269" s="202" t="s">
        <v>151</v>
      </c>
      <c r="L269" s="62"/>
      <c r="M269" s="207" t="s">
        <v>20</v>
      </c>
      <c r="N269" s="208" t="s">
        <v>41</v>
      </c>
      <c r="O269" s="43"/>
      <c r="P269" s="209">
        <f>O269*H269</f>
        <v>0</v>
      </c>
      <c r="Q269" s="209">
        <v>0.00179</v>
      </c>
      <c r="R269" s="209">
        <f>Q269*H269</f>
        <v>0.0202449</v>
      </c>
      <c r="S269" s="209">
        <v>0</v>
      </c>
      <c r="T269" s="210">
        <f>S269*H269</f>
        <v>0</v>
      </c>
      <c r="AR269" s="25" t="s">
        <v>232</v>
      </c>
      <c r="AT269" s="25" t="s">
        <v>147</v>
      </c>
      <c r="AU269" s="25" t="s">
        <v>79</v>
      </c>
      <c r="AY269" s="25" t="s">
        <v>144</v>
      </c>
      <c r="BE269" s="211">
        <f>IF(N269="základní",J269,0)</f>
        <v>0</v>
      </c>
      <c r="BF269" s="211">
        <f>IF(N269="snížená",J269,0)</f>
        <v>0</v>
      </c>
      <c r="BG269" s="211">
        <f>IF(N269="zákl. přenesená",J269,0)</f>
        <v>0</v>
      </c>
      <c r="BH269" s="211">
        <f>IF(N269="sníž. přenesená",J269,0)</f>
        <v>0</v>
      </c>
      <c r="BI269" s="211">
        <f>IF(N269="nulová",J269,0)</f>
        <v>0</v>
      </c>
      <c r="BJ269" s="25" t="s">
        <v>77</v>
      </c>
      <c r="BK269" s="211">
        <f>ROUND(I269*H269,2)</f>
        <v>0</v>
      </c>
      <c r="BL269" s="25" t="s">
        <v>232</v>
      </c>
      <c r="BM269" s="25" t="s">
        <v>744</v>
      </c>
    </row>
    <row r="270" spans="2:65" s="1" customFormat="1" ht="16.5" customHeight="1">
      <c r="B270" s="42"/>
      <c r="C270" s="200" t="s">
        <v>548</v>
      </c>
      <c r="D270" s="200" t="s">
        <v>147</v>
      </c>
      <c r="E270" s="201" t="s">
        <v>745</v>
      </c>
      <c r="F270" s="202" t="s">
        <v>746</v>
      </c>
      <c r="G270" s="203" t="s">
        <v>222</v>
      </c>
      <c r="H270" s="204">
        <v>0.446</v>
      </c>
      <c r="I270" s="205"/>
      <c r="J270" s="206">
        <f>ROUND(I270*H270,2)</f>
        <v>0</v>
      </c>
      <c r="K270" s="202" t="s">
        <v>151</v>
      </c>
      <c r="L270" s="62"/>
      <c r="M270" s="207" t="s">
        <v>20</v>
      </c>
      <c r="N270" s="208" t="s">
        <v>41</v>
      </c>
      <c r="O270" s="43"/>
      <c r="P270" s="209">
        <f>O270*H270</f>
        <v>0</v>
      </c>
      <c r="Q270" s="209">
        <v>0</v>
      </c>
      <c r="R270" s="209">
        <f>Q270*H270</f>
        <v>0</v>
      </c>
      <c r="S270" s="209">
        <v>0</v>
      </c>
      <c r="T270" s="210">
        <f>S270*H270</f>
        <v>0</v>
      </c>
      <c r="AR270" s="25" t="s">
        <v>232</v>
      </c>
      <c r="AT270" s="25" t="s">
        <v>147</v>
      </c>
      <c r="AU270" s="25" t="s">
        <v>79</v>
      </c>
      <c r="AY270" s="25" t="s">
        <v>144</v>
      </c>
      <c r="BE270" s="211">
        <f>IF(N270="základní",J270,0)</f>
        <v>0</v>
      </c>
      <c r="BF270" s="211">
        <f>IF(N270="snížená",J270,0)</f>
        <v>0</v>
      </c>
      <c r="BG270" s="211">
        <f>IF(N270="zákl. přenesená",J270,0)</f>
        <v>0</v>
      </c>
      <c r="BH270" s="211">
        <f>IF(N270="sníž. přenesená",J270,0)</f>
        <v>0</v>
      </c>
      <c r="BI270" s="211">
        <f>IF(N270="nulová",J270,0)</f>
        <v>0</v>
      </c>
      <c r="BJ270" s="25" t="s">
        <v>77</v>
      </c>
      <c r="BK270" s="211">
        <f>ROUND(I270*H270,2)</f>
        <v>0</v>
      </c>
      <c r="BL270" s="25" t="s">
        <v>232</v>
      </c>
      <c r="BM270" s="25" t="s">
        <v>747</v>
      </c>
    </row>
    <row r="271" spans="2:63" s="11" customFormat="1" ht="29.85" customHeight="1">
      <c r="B271" s="184"/>
      <c r="C271" s="185"/>
      <c r="D271" s="186" t="s">
        <v>69</v>
      </c>
      <c r="E271" s="198" t="s">
        <v>424</v>
      </c>
      <c r="F271" s="198" t="s">
        <v>425</v>
      </c>
      <c r="G271" s="185"/>
      <c r="H271" s="185"/>
      <c r="I271" s="188"/>
      <c r="J271" s="199">
        <f>BK271</f>
        <v>0</v>
      </c>
      <c r="K271" s="185"/>
      <c r="L271" s="190"/>
      <c r="M271" s="191"/>
      <c r="N271" s="192"/>
      <c r="O271" s="192"/>
      <c r="P271" s="193">
        <f>SUM(P272:P297)</f>
        <v>0</v>
      </c>
      <c r="Q271" s="192"/>
      <c r="R271" s="193">
        <f>SUM(R272:R297)</f>
        <v>0.8650976</v>
      </c>
      <c r="S271" s="192"/>
      <c r="T271" s="194">
        <f>SUM(T272:T297)</f>
        <v>0.6933279999999999</v>
      </c>
      <c r="AR271" s="195" t="s">
        <v>79</v>
      </c>
      <c r="AT271" s="196" t="s">
        <v>69</v>
      </c>
      <c r="AU271" s="196" t="s">
        <v>77</v>
      </c>
      <c r="AY271" s="195" t="s">
        <v>144</v>
      </c>
      <c r="BK271" s="197">
        <f>SUM(BK272:BK297)</f>
        <v>0</v>
      </c>
    </row>
    <row r="272" spans="2:65" s="1" customFormat="1" ht="16.5" customHeight="1">
      <c r="B272" s="42"/>
      <c r="C272" s="200" t="s">
        <v>77</v>
      </c>
      <c r="D272" s="200" t="s">
        <v>147</v>
      </c>
      <c r="E272" s="201" t="s">
        <v>427</v>
      </c>
      <c r="F272" s="202" t="s">
        <v>428</v>
      </c>
      <c r="G272" s="203" t="s">
        <v>150</v>
      </c>
      <c r="H272" s="204">
        <v>25.49</v>
      </c>
      <c r="I272" s="205"/>
      <c r="J272" s="206">
        <f>ROUND(I272*H272,2)</f>
        <v>0</v>
      </c>
      <c r="K272" s="202" t="s">
        <v>151</v>
      </c>
      <c r="L272" s="62"/>
      <c r="M272" s="207" t="s">
        <v>20</v>
      </c>
      <c r="N272" s="208" t="s">
        <v>41</v>
      </c>
      <c r="O272" s="43"/>
      <c r="P272" s="209">
        <f>O272*H272</f>
        <v>0</v>
      </c>
      <c r="Q272" s="209">
        <v>0</v>
      </c>
      <c r="R272" s="209">
        <f>Q272*H272</f>
        <v>0</v>
      </c>
      <c r="S272" s="209">
        <v>0.0272</v>
      </c>
      <c r="T272" s="210">
        <f>S272*H272</f>
        <v>0.6933279999999999</v>
      </c>
      <c r="AR272" s="25" t="s">
        <v>232</v>
      </c>
      <c r="AT272" s="25" t="s">
        <v>147</v>
      </c>
      <c r="AU272" s="25" t="s">
        <v>79</v>
      </c>
      <c r="AY272" s="25" t="s">
        <v>144</v>
      </c>
      <c r="BE272" s="211">
        <f>IF(N272="základní",J272,0)</f>
        <v>0</v>
      </c>
      <c r="BF272" s="211">
        <f>IF(N272="snížená",J272,0)</f>
        <v>0</v>
      </c>
      <c r="BG272" s="211">
        <f>IF(N272="zákl. přenesená",J272,0)</f>
        <v>0</v>
      </c>
      <c r="BH272" s="211">
        <f>IF(N272="sníž. přenesená",J272,0)</f>
        <v>0</v>
      </c>
      <c r="BI272" s="211">
        <f>IF(N272="nulová",J272,0)</f>
        <v>0</v>
      </c>
      <c r="BJ272" s="25" t="s">
        <v>77</v>
      </c>
      <c r="BK272" s="211">
        <f>ROUND(I272*H272,2)</f>
        <v>0</v>
      </c>
      <c r="BL272" s="25" t="s">
        <v>232</v>
      </c>
      <c r="BM272" s="25" t="s">
        <v>748</v>
      </c>
    </row>
    <row r="273" spans="2:51" s="12" customFormat="1" ht="13.5">
      <c r="B273" s="212"/>
      <c r="C273" s="213"/>
      <c r="D273" s="214" t="s">
        <v>154</v>
      </c>
      <c r="E273" s="215" t="s">
        <v>20</v>
      </c>
      <c r="F273" s="216" t="s">
        <v>749</v>
      </c>
      <c r="G273" s="213"/>
      <c r="H273" s="217">
        <v>6.395</v>
      </c>
      <c r="I273" s="218"/>
      <c r="J273" s="213"/>
      <c r="K273" s="213"/>
      <c r="L273" s="219"/>
      <c r="M273" s="220"/>
      <c r="N273" s="221"/>
      <c r="O273" s="221"/>
      <c r="P273" s="221"/>
      <c r="Q273" s="221"/>
      <c r="R273" s="221"/>
      <c r="S273" s="221"/>
      <c r="T273" s="222"/>
      <c r="AT273" s="223" t="s">
        <v>154</v>
      </c>
      <c r="AU273" s="223" t="s">
        <v>79</v>
      </c>
      <c r="AV273" s="12" t="s">
        <v>79</v>
      </c>
      <c r="AW273" s="12" t="s">
        <v>34</v>
      </c>
      <c r="AX273" s="12" t="s">
        <v>70</v>
      </c>
      <c r="AY273" s="223" t="s">
        <v>144</v>
      </c>
    </row>
    <row r="274" spans="2:51" s="12" customFormat="1" ht="13.5">
      <c r="B274" s="212"/>
      <c r="C274" s="213"/>
      <c r="D274" s="214" t="s">
        <v>154</v>
      </c>
      <c r="E274" s="215" t="s">
        <v>20</v>
      </c>
      <c r="F274" s="216" t="s">
        <v>750</v>
      </c>
      <c r="G274" s="213"/>
      <c r="H274" s="217">
        <v>19.095</v>
      </c>
      <c r="I274" s="218"/>
      <c r="J274" s="213"/>
      <c r="K274" s="213"/>
      <c r="L274" s="219"/>
      <c r="M274" s="220"/>
      <c r="N274" s="221"/>
      <c r="O274" s="221"/>
      <c r="P274" s="221"/>
      <c r="Q274" s="221"/>
      <c r="R274" s="221"/>
      <c r="S274" s="221"/>
      <c r="T274" s="222"/>
      <c r="AT274" s="223" t="s">
        <v>154</v>
      </c>
      <c r="AU274" s="223" t="s">
        <v>79</v>
      </c>
      <c r="AV274" s="12" t="s">
        <v>79</v>
      </c>
      <c r="AW274" s="12" t="s">
        <v>34</v>
      </c>
      <c r="AX274" s="12" t="s">
        <v>70</v>
      </c>
      <c r="AY274" s="223" t="s">
        <v>144</v>
      </c>
    </row>
    <row r="275" spans="2:51" s="13" customFormat="1" ht="13.5">
      <c r="B275" s="224"/>
      <c r="C275" s="225"/>
      <c r="D275" s="214" t="s">
        <v>154</v>
      </c>
      <c r="E275" s="226" t="s">
        <v>20</v>
      </c>
      <c r="F275" s="227" t="s">
        <v>157</v>
      </c>
      <c r="G275" s="225"/>
      <c r="H275" s="228">
        <v>25.49</v>
      </c>
      <c r="I275" s="229"/>
      <c r="J275" s="225"/>
      <c r="K275" s="225"/>
      <c r="L275" s="230"/>
      <c r="M275" s="231"/>
      <c r="N275" s="232"/>
      <c r="O275" s="232"/>
      <c r="P275" s="232"/>
      <c r="Q275" s="232"/>
      <c r="R275" s="232"/>
      <c r="S275" s="232"/>
      <c r="T275" s="233"/>
      <c r="AT275" s="234" t="s">
        <v>154</v>
      </c>
      <c r="AU275" s="234" t="s">
        <v>79</v>
      </c>
      <c r="AV275" s="13" t="s">
        <v>152</v>
      </c>
      <c r="AW275" s="13" t="s">
        <v>34</v>
      </c>
      <c r="AX275" s="13" t="s">
        <v>77</v>
      </c>
      <c r="AY275" s="234" t="s">
        <v>144</v>
      </c>
    </row>
    <row r="276" spans="2:65" s="1" customFormat="1" ht="25.5" customHeight="1">
      <c r="B276" s="42"/>
      <c r="C276" s="200" t="s">
        <v>374</v>
      </c>
      <c r="D276" s="200" t="s">
        <v>147</v>
      </c>
      <c r="E276" s="201" t="s">
        <v>432</v>
      </c>
      <c r="F276" s="202" t="s">
        <v>433</v>
      </c>
      <c r="G276" s="203" t="s">
        <v>150</v>
      </c>
      <c r="H276" s="204">
        <v>30.113</v>
      </c>
      <c r="I276" s="205"/>
      <c r="J276" s="206">
        <f>ROUND(I276*H276,2)</f>
        <v>0</v>
      </c>
      <c r="K276" s="202" t="s">
        <v>151</v>
      </c>
      <c r="L276" s="62"/>
      <c r="M276" s="207" t="s">
        <v>20</v>
      </c>
      <c r="N276" s="208" t="s">
        <v>41</v>
      </c>
      <c r="O276" s="43"/>
      <c r="P276" s="209">
        <f>O276*H276</f>
        <v>0</v>
      </c>
      <c r="Q276" s="209">
        <v>0.003</v>
      </c>
      <c r="R276" s="209">
        <f>Q276*H276</f>
        <v>0.090339</v>
      </c>
      <c r="S276" s="209">
        <v>0</v>
      </c>
      <c r="T276" s="210">
        <f>S276*H276</f>
        <v>0</v>
      </c>
      <c r="AR276" s="25" t="s">
        <v>232</v>
      </c>
      <c r="AT276" s="25" t="s">
        <v>147</v>
      </c>
      <c r="AU276" s="25" t="s">
        <v>79</v>
      </c>
      <c r="AY276" s="25" t="s">
        <v>144</v>
      </c>
      <c r="BE276" s="211">
        <f>IF(N276="základní",J276,0)</f>
        <v>0</v>
      </c>
      <c r="BF276" s="211">
        <f>IF(N276="snížená",J276,0)</f>
        <v>0</v>
      </c>
      <c r="BG276" s="211">
        <f>IF(N276="zákl. přenesená",J276,0)</f>
        <v>0</v>
      </c>
      <c r="BH276" s="211">
        <f>IF(N276="sníž. přenesená",J276,0)</f>
        <v>0</v>
      </c>
      <c r="BI276" s="211">
        <f>IF(N276="nulová",J276,0)</f>
        <v>0</v>
      </c>
      <c r="BJ276" s="25" t="s">
        <v>77</v>
      </c>
      <c r="BK276" s="211">
        <f>ROUND(I276*H276,2)</f>
        <v>0</v>
      </c>
      <c r="BL276" s="25" t="s">
        <v>232</v>
      </c>
      <c r="BM276" s="25" t="s">
        <v>751</v>
      </c>
    </row>
    <row r="277" spans="2:51" s="12" customFormat="1" ht="13.5">
      <c r="B277" s="212"/>
      <c r="C277" s="213"/>
      <c r="D277" s="214" t="s">
        <v>154</v>
      </c>
      <c r="E277" s="215" t="s">
        <v>20</v>
      </c>
      <c r="F277" s="216" t="s">
        <v>752</v>
      </c>
      <c r="G277" s="213"/>
      <c r="H277" s="217">
        <v>12.847</v>
      </c>
      <c r="I277" s="218"/>
      <c r="J277" s="213"/>
      <c r="K277" s="213"/>
      <c r="L277" s="219"/>
      <c r="M277" s="220"/>
      <c r="N277" s="221"/>
      <c r="O277" s="221"/>
      <c r="P277" s="221"/>
      <c r="Q277" s="221"/>
      <c r="R277" s="221"/>
      <c r="S277" s="221"/>
      <c r="T277" s="222"/>
      <c r="AT277" s="223" t="s">
        <v>154</v>
      </c>
      <c r="AU277" s="223" t="s">
        <v>79</v>
      </c>
      <c r="AV277" s="12" t="s">
        <v>79</v>
      </c>
      <c r="AW277" s="12" t="s">
        <v>34</v>
      </c>
      <c r="AX277" s="12" t="s">
        <v>70</v>
      </c>
      <c r="AY277" s="223" t="s">
        <v>144</v>
      </c>
    </row>
    <row r="278" spans="2:51" s="12" customFormat="1" ht="13.5">
      <c r="B278" s="212"/>
      <c r="C278" s="213"/>
      <c r="D278" s="214" t="s">
        <v>154</v>
      </c>
      <c r="E278" s="215" t="s">
        <v>20</v>
      </c>
      <c r="F278" s="216" t="s">
        <v>753</v>
      </c>
      <c r="G278" s="213"/>
      <c r="H278" s="217">
        <v>17.266</v>
      </c>
      <c r="I278" s="218"/>
      <c r="J278" s="213"/>
      <c r="K278" s="213"/>
      <c r="L278" s="219"/>
      <c r="M278" s="220"/>
      <c r="N278" s="221"/>
      <c r="O278" s="221"/>
      <c r="P278" s="221"/>
      <c r="Q278" s="221"/>
      <c r="R278" s="221"/>
      <c r="S278" s="221"/>
      <c r="T278" s="222"/>
      <c r="AT278" s="223" t="s">
        <v>154</v>
      </c>
      <c r="AU278" s="223" t="s">
        <v>79</v>
      </c>
      <c r="AV278" s="12" t="s">
        <v>79</v>
      </c>
      <c r="AW278" s="12" t="s">
        <v>34</v>
      </c>
      <c r="AX278" s="12" t="s">
        <v>70</v>
      </c>
      <c r="AY278" s="223" t="s">
        <v>144</v>
      </c>
    </row>
    <row r="279" spans="2:51" s="13" customFormat="1" ht="13.5">
      <c r="B279" s="224"/>
      <c r="C279" s="225"/>
      <c r="D279" s="214" t="s">
        <v>154</v>
      </c>
      <c r="E279" s="226" t="s">
        <v>20</v>
      </c>
      <c r="F279" s="227" t="s">
        <v>157</v>
      </c>
      <c r="G279" s="225"/>
      <c r="H279" s="228">
        <v>30.113</v>
      </c>
      <c r="I279" s="229"/>
      <c r="J279" s="225"/>
      <c r="K279" s="225"/>
      <c r="L279" s="230"/>
      <c r="M279" s="231"/>
      <c r="N279" s="232"/>
      <c r="O279" s="232"/>
      <c r="P279" s="232"/>
      <c r="Q279" s="232"/>
      <c r="R279" s="232"/>
      <c r="S279" s="232"/>
      <c r="T279" s="233"/>
      <c r="AT279" s="234" t="s">
        <v>154</v>
      </c>
      <c r="AU279" s="234" t="s">
        <v>79</v>
      </c>
      <c r="AV279" s="13" t="s">
        <v>152</v>
      </c>
      <c r="AW279" s="13" t="s">
        <v>34</v>
      </c>
      <c r="AX279" s="13" t="s">
        <v>77</v>
      </c>
      <c r="AY279" s="234" t="s">
        <v>144</v>
      </c>
    </row>
    <row r="280" spans="2:65" s="1" customFormat="1" ht="25.5" customHeight="1">
      <c r="B280" s="42"/>
      <c r="C280" s="256" t="s">
        <v>379</v>
      </c>
      <c r="D280" s="256" t="s">
        <v>251</v>
      </c>
      <c r="E280" s="257" t="s">
        <v>437</v>
      </c>
      <c r="F280" s="258" t="s">
        <v>438</v>
      </c>
      <c r="G280" s="259" t="s">
        <v>150</v>
      </c>
      <c r="H280" s="260">
        <v>30.113</v>
      </c>
      <c r="I280" s="261"/>
      <c r="J280" s="262">
        <f>ROUND(I280*H280,2)</f>
        <v>0</v>
      </c>
      <c r="K280" s="258" t="s">
        <v>20</v>
      </c>
      <c r="L280" s="263"/>
      <c r="M280" s="264" t="s">
        <v>20</v>
      </c>
      <c r="N280" s="265" t="s">
        <v>41</v>
      </c>
      <c r="O280" s="43"/>
      <c r="P280" s="209">
        <f>O280*H280</f>
        <v>0</v>
      </c>
      <c r="Q280" s="209">
        <v>0.025</v>
      </c>
      <c r="R280" s="209">
        <f>Q280*H280</f>
        <v>0.7528250000000001</v>
      </c>
      <c r="S280" s="209">
        <v>0</v>
      </c>
      <c r="T280" s="210">
        <f>S280*H280</f>
        <v>0</v>
      </c>
      <c r="AR280" s="25" t="s">
        <v>254</v>
      </c>
      <c r="AT280" s="25" t="s">
        <v>251</v>
      </c>
      <c r="AU280" s="25" t="s">
        <v>79</v>
      </c>
      <c r="AY280" s="25" t="s">
        <v>144</v>
      </c>
      <c r="BE280" s="211">
        <f>IF(N280="základní",J280,0)</f>
        <v>0</v>
      </c>
      <c r="BF280" s="211">
        <f>IF(N280="snížená",J280,0)</f>
        <v>0</v>
      </c>
      <c r="BG280" s="211">
        <f>IF(N280="zákl. přenesená",J280,0)</f>
        <v>0</v>
      </c>
      <c r="BH280" s="211">
        <f>IF(N280="sníž. přenesená",J280,0)</f>
        <v>0</v>
      </c>
      <c r="BI280" s="211">
        <f>IF(N280="nulová",J280,0)</f>
        <v>0</v>
      </c>
      <c r="BJ280" s="25" t="s">
        <v>77</v>
      </c>
      <c r="BK280" s="211">
        <f>ROUND(I280*H280,2)</f>
        <v>0</v>
      </c>
      <c r="BL280" s="25" t="s">
        <v>232</v>
      </c>
      <c r="BM280" s="25" t="s">
        <v>754</v>
      </c>
    </row>
    <row r="281" spans="2:65" s="1" customFormat="1" ht="16.5" customHeight="1">
      <c r="B281" s="42"/>
      <c r="C281" s="200" t="s">
        <v>392</v>
      </c>
      <c r="D281" s="200" t="s">
        <v>147</v>
      </c>
      <c r="E281" s="201" t="s">
        <v>452</v>
      </c>
      <c r="F281" s="202" t="s">
        <v>453</v>
      </c>
      <c r="G281" s="203" t="s">
        <v>178</v>
      </c>
      <c r="H281" s="204">
        <v>24.24</v>
      </c>
      <c r="I281" s="205"/>
      <c r="J281" s="206">
        <f>ROUND(I281*H281,2)</f>
        <v>0</v>
      </c>
      <c r="K281" s="202" t="s">
        <v>151</v>
      </c>
      <c r="L281" s="62"/>
      <c r="M281" s="207" t="s">
        <v>20</v>
      </c>
      <c r="N281" s="208" t="s">
        <v>41</v>
      </c>
      <c r="O281" s="43"/>
      <c r="P281" s="209">
        <f>O281*H281</f>
        <v>0</v>
      </c>
      <c r="Q281" s="209">
        <v>0.00031</v>
      </c>
      <c r="R281" s="209">
        <f>Q281*H281</f>
        <v>0.007514399999999999</v>
      </c>
      <c r="S281" s="209">
        <v>0</v>
      </c>
      <c r="T281" s="210">
        <f>S281*H281</f>
        <v>0</v>
      </c>
      <c r="AR281" s="25" t="s">
        <v>232</v>
      </c>
      <c r="AT281" s="25" t="s">
        <v>147</v>
      </c>
      <c r="AU281" s="25" t="s">
        <v>79</v>
      </c>
      <c r="AY281" s="25" t="s">
        <v>144</v>
      </c>
      <c r="BE281" s="211">
        <f>IF(N281="základní",J281,0)</f>
        <v>0</v>
      </c>
      <c r="BF281" s="211">
        <f>IF(N281="snížená",J281,0)</f>
        <v>0</v>
      </c>
      <c r="BG281" s="211">
        <f>IF(N281="zákl. přenesená",J281,0)</f>
        <v>0</v>
      </c>
      <c r="BH281" s="211">
        <f>IF(N281="sníž. přenesená",J281,0)</f>
        <v>0</v>
      </c>
      <c r="BI281" s="211">
        <f>IF(N281="nulová",J281,0)</f>
        <v>0</v>
      </c>
      <c r="BJ281" s="25" t="s">
        <v>77</v>
      </c>
      <c r="BK281" s="211">
        <f>ROUND(I281*H281,2)</f>
        <v>0</v>
      </c>
      <c r="BL281" s="25" t="s">
        <v>232</v>
      </c>
      <c r="BM281" s="25" t="s">
        <v>755</v>
      </c>
    </row>
    <row r="282" spans="2:51" s="12" customFormat="1" ht="13.5">
      <c r="B282" s="212"/>
      <c r="C282" s="213"/>
      <c r="D282" s="214" t="s">
        <v>154</v>
      </c>
      <c r="E282" s="215" t="s">
        <v>20</v>
      </c>
      <c r="F282" s="216" t="s">
        <v>756</v>
      </c>
      <c r="G282" s="213"/>
      <c r="H282" s="217">
        <v>8.08</v>
      </c>
      <c r="I282" s="218"/>
      <c r="J282" s="213"/>
      <c r="K282" s="213"/>
      <c r="L282" s="219"/>
      <c r="M282" s="220"/>
      <c r="N282" s="221"/>
      <c r="O282" s="221"/>
      <c r="P282" s="221"/>
      <c r="Q282" s="221"/>
      <c r="R282" s="221"/>
      <c r="S282" s="221"/>
      <c r="T282" s="222"/>
      <c r="AT282" s="223" t="s">
        <v>154</v>
      </c>
      <c r="AU282" s="223" t="s">
        <v>79</v>
      </c>
      <c r="AV282" s="12" t="s">
        <v>79</v>
      </c>
      <c r="AW282" s="12" t="s">
        <v>34</v>
      </c>
      <c r="AX282" s="12" t="s">
        <v>70</v>
      </c>
      <c r="AY282" s="223" t="s">
        <v>144</v>
      </c>
    </row>
    <row r="283" spans="2:51" s="12" customFormat="1" ht="13.5">
      <c r="B283" s="212"/>
      <c r="C283" s="213"/>
      <c r="D283" s="214" t="s">
        <v>154</v>
      </c>
      <c r="E283" s="215" t="s">
        <v>20</v>
      </c>
      <c r="F283" s="216" t="s">
        <v>757</v>
      </c>
      <c r="G283" s="213"/>
      <c r="H283" s="217">
        <v>16.16</v>
      </c>
      <c r="I283" s="218"/>
      <c r="J283" s="213"/>
      <c r="K283" s="213"/>
      <c r="L283" s="219"/>
      <c r="M283" s="220"/>
      <c r="N283" s="221"/>
      <c r="O283" s="221"/>
      <c r="P283" s="221"/>
      <c r="Q283" s="221"/>
      <c r="R283" s="221"/>
      <c r="S283" s="221"/>
      <c r="T283" s="222"/>
      <c r="AT283" s="223" t="s">
        <v>154</v>
      </c>
      <c r="AU283" s="223" t="s">
        <v>79</v>
      </c>
      <c r="AV283" s="12" t="s">
        <v>79</v>
      </c>
      <c r="AW283" s="12" t="s">
        <v>34</v>
      </c>
      <c r="AX283" s="12" t="s">
        <v>70</v>
      </c>
      <c r="AY283" s="223" t="s">
        <v>144</v>
      </c>
    </row>
    <row r="284" spans="2:51" s="13" customFormat="1" ht="13.5">
      <c r="B284" s="224"/>
      <c r="C284" s="225"/>
      <c r="D284" s="214" t="s">
        <v>154</v>
      </c>
      <c r="E284" s="226" t="s">
        <v>20</v>
      </c>
      <c r="F284" s="227" t="s">
        <v>157</v>
      </c>
      <c r="G284" s="225"/>
      <c r="H284" s="228">
        <v>24.24</v>
      </c>
      <c r="I284" s="229"/>
      <c r="J284" s="225"/>
      <c r="K284" s="225"/>
      <c r="L284" s="230"/>
      <c r="M284" s="231"/>
      <c r="N284" s="232"/>
      <c r="O284" s="232"/>
      <c r="P284" s="232"/>
      <c r="Q284" s="232"/>
      <c r="R284" s="232"/>
      <c r="S284" s="232"/>
      <c r="T284" s="233"/>
      <c r="AT284" s="234" t="s">
        <v>154</v>
      </c>
      <c r="AU284" s="234" t="s">
        <v>79</v>
      </c>
      <c r="AV284" s="13" t="s">
        <v>152</v>
      </c>
      <c r="AW284" s="13" t="s">
        <v>34</v>
      </c>
      <c r="AX284" s="13" t="s">
        <v>77</v>
      </c>
      <c r="AY284" s="234" t="s">
        <v>144</v>
      </c>
    </row>
    <row r="285" spans="2:65" s="1" customFormat="1" ht="16.5" customHeight="1">
      <c r="B285" s="42"/>
      <c r="C285" s="200" t="s">
        <v>398</v>
      </c>
      <c r="D285" s="200" t="s">
        <v>147</v>
      </c>
      <c r="E285" s="201" t="s">
        <v>457</v>
      </c>
      <c r="F285" s="202" t="s">
        <v>458</v>
      </c>
      <c r="G285" s="203" t="s">
        <v>178</v>
      </c>
      <c r="H285" s="204">
        <v>18.57</v>
      </c>
      <c r="I285" s="205"/>
      <c r="J285" s="206">
        <f>ROUND(I285*H285,2)</f>
        <v>0</v>
      </c>
      <c r="K285" s="202" t="s">
        <v>151</v>
      </c>
      <c r="L285" s="62"/>
      <c r="M285" s="207" t="s">
        <v>20</v>
      </c>
      <c r="N285" s="208" t="s">
        <v>41</v>
      </c>
      <c r="O285" s="43"/>
      <c r="P285" s="209">
        <f>O285*H285</f>
        <v>0</v>
      </c>
      <c r="Q285" s="209">
        <v>0.00026</v>
      </c>
      <c r="R285" s="209">
        <f>Q285*H285</f>
        <v>0.0048281999999999995</v>
      </c>
      <c r="S285" s="209">
        <v>0</v>
      </c>
      <c r="T285" s="210">
        <f>S285*H285</f>
        <v>0</v>
      </c>
      <c r="AR285" s="25" t="s">
        <v>232</v>
      </c>
      <c r="AT285" s="25" t="s">
        <v>147</v>
      </c>
      <c r="AU285" s="25" t="s">
        <v>79</v>
      </c>
      <c r="AY285" s="25" t="s">
        <v>144</v>
      </c>
      <c r="BE285" s="211">
        <f>IF(N285="základní",J285,0)</f>
        <v>0</v>
      </c>
      <c r="BF285" s="211">
        <f>IF(N285="snížená",J285,0)</f>
        <v>0</v>
      </c>
      <c r="BG285" s="211">
        <f>IF(N285="zákl. přenesená",J285,0)</f>
        <v>0</v>
      </c>
      <c r="BH285" s="211">
        <f>IF(N285="sníž. přenesená",J285,0)</f>
        <v>0</v>
      </c>
      <c r="BI285" s="211">
        <f>IF(N285="nulová",J285,0)</f>
        <v>0</v>
      </c>
      <c r="BJ285" s="25" t="s">
        <v>77</v>
      </c>
      <c r="BK285" s="211">
        <f>ROUND(I285*H285,2)</f>
        <v>0</v>
      </c>
      <c r="BL285" s="25" t="s">
        <v>232</v>
      </c>
      <c r="BM285" s="25" t="s">
        <v>758</v>
      </c>
    </row>
    <row r="286" spans="2:51" s="12" customFormat="1" ht="13.5">
      <c r="B286" s="212"/>
      <c r="C286" s="213"/>
      <c r="D286" s="214" t="s">
        <v>154</v>
      </c>
      <c r="E286" s="215" t="s">
        <v>20</v>
      </c>
      <c r="F286" s="216" t="s">
        <v>759</v>
      </c>
      <c r="G286" s="213"/>
      <c r="H286" s="217">
        <v>6.36</v>
      </c>
      <c r="I286" s="218"/>
      <c r="J286" s="213"/>
      <c r="K286" s="213"/>
      <c r="L286" s="219"/>
      <c r="M286" s="220"/>
      <c r="N286" s="221"/>
      <c r="O286" s="221"/>
      <c r="P286" s="221"/>
      <c r="Q286" s="221"/>
      <c r="R286" s="221"/>
      <c r="S286" s="221"/>
      <c r="T286" s="222"/>
      <c r="AT286" s="223" t="s">
        <v>154</v>
      </c>
      <c r="AU286" s="223" t="s">
        <v>79</v>
      </c>
      <c r="AV286" s="12" t="s">
        <v>79</v>
      </c>
      <c r="AW286" s="12" t="s">
        <v>34</v>
      </c>
      <c r="AX286" s="12" t="s">
        <v>70</v>
      </c>
      <c r="AY286" s="223" t="s">
        <v>144</v>
      </c>
    </row>
    <row r="287" spans="2:51" s="12" customFormat="1" ht="13.5">
      <c r="B287" s="212"/>
      <c r="C287" s="213"/>
      <c r="D287" s="214" t="s">
        <v>154</v>
      </c>
      <c r="E287" s="215" t="s">
        <v>20</v>
      </c>
      <c r="F287" s="216" t="s">
        <v>760</v>
      </c>
      <c r="G287" s="213"/>
      <c r="H287" s="217">
        <v>12.21</v>
      </c>
      <c r="I287" s="218"/>
      <c r="J287" s="213"/>
      <c r="K287" s="213"/>
      <c r="L287" s="219"/>
      <c r="M287" s="220"/>
      <c r="N287" s="221"/>
      <c r="O287" s="221"/>
      <c r="P287" s="221"/>
      <c r="Q287" s="221"/>
      <c r="R287" s="221"/>
      <c r="S287" s="221"/>
      <c r="T287" s="222"/>
      <c r="AT287" s="223" t="s">
        <v>154</v>
      </c>
      <c r="AU287" s="223" t="s">
        <v>79</v>
      </c>
      <c r="AV287" s="12" t="s">
        <v>79</v>
      </c>
      <c r="AW287" s="12" t="s">
        <v>34</v>
      </c>
      <c r="AX287" s="12" t="s">
        <v>70</v>
      </c>
      <c r="AY287" s="223" t="s">
        <v>144</v>
      </c>
    </row>
    <row r="288" spans="2:51" s="13" customFormat="1" ht="13.5">
      <c r="B288" s="224"/>
      <c r="C288" s="225"/>
      <c r="D288" s="214" t="s">
        <v>154</v>
      </c>
      <c r="E288" s="226" t="s">
        <v>20</v>
      </c>
      <c r="F288" s="227" t="s">
        <v>157</v>
      </c>
      <c r="G288" s="225"/>
      <c r="H288" s="228">
        <v>18.57</v>
      </c>
      <c r="I288" s="229"/>
      <c r="J288" s="225"/>
      <c r="K288" s="225"/>
      <c r="L288" s="230"/>
      <c r="M288" s="231"/>
      <c r="N288" s="232"/>
      <c r="O288" s="232"/>
      <c r="P288" s="232"/>
      <c r="Q288" s="232"/>
      <c r="R288" s="232"/>
      <c r="S288" s="232"/>
      <c r="T288" s="233"/>
      <c r="AT288" s="234" t="s">
        <v>154</v>
      </c>
      <c r="AU288" s="234" t="s">
        <v>79</v>
      </c>
      <c r="AV288" s="13" t="s">
        <v>152</v>
      </c>
      <c r="AW288" s="13" t="s">
        <v>34</v>
      </c>
      <c r="AX288" s="13" t="s">
        <v>77</v>
      </c>
      <c r="AY288" s="234" t="s">
        <v>144</v>
      </c>
    </row>
    <row r="289" spans="2:65" s="1" customFormat="1" ht="16.5" customHeight="1">
      <c r="B289" s="42"/>
      <c r="C289" s="200" t="s">
        <v>402</v>
      </c>
      <c r="D289" s="200" t="s">
        <v>147</v>
      </c>
      <c r="E289" s="201" t="s">
        <v>462</v>
      </c>
      <c r="F289" s="202" t="s">
        <v>463</v>
      </c>
      <c r="G289" s="203" t="s">
        <v>150</v>
      </c>
      <c r="H289" s="204">
        <v>30.113</v>
      </c>
      <c r="I289" s="205"/>
      <c r="J289" s="206">
        <f>ROUND(I289*H289,2)</f>
        <v>0</v>
      </c>
      <c r="K289" s="202" t="s">
        <v>151</v>
      </c>
      <c r="L289" s="62"/>
      <c r="M289" s="207" t="s">
        <v>20</v>
      </c>
      <c r="N289" s="208" t="s">
        <v>41</v>
      </c>
      <c r="O289" s="43"/>
      <c r="P289" s="209">
        <f>O289*H289</f>
        <v>0</v>
      </c>
      <c r="Q289" s="209">
        <v>0.0003</v>
      </c>
      <c r="R289" s="209">
        <f>Q289*H289</f>
        <v>0.0090339</v>
      </c>
      <c r="S289" s="209">
        <v>0</v>
      </c>
      <c r="T289" s="210">
        <f>S289*H289</f>
        <v>0</v>
      </c>
      <c r="AR289" s="25" t="s">
        <v>232</v>
      </c>
      <c r="AT289" s="25" t="s">
        <v>147</v>
      </c>
      <c r="AU289" s="25" t="s">
        <v>79</v>
      </c>
      <c r="AY289" s="25" t="s">
        <v>144</v>
      </c>
      <c r="BE289" s="211">
        <f>IF(N289="základní",J289,0)</f>
        <v>0</v>
      </c>
      <c r="BF289" s="211">
        <f>IF(N289="snížená",J289,0)</f>
        <v>0</v>
      </c>
      <c r="BG289" s="211">
        <f>IF(N289="zákl. přenesená",J289,0)</f>
        <v>0</v>
      </c>
      <c r="BH289" s="211">
        <f>IF(N289="sníž. přenesená",J289,0)</f>
        <v>0</v>
      </c>
      <c r="BI289" s="211">
        <f>IF(N289="nulová",J289,0)</f>
        <v>0</v>
      </c>
      <c r="BJ289" s="25" t="s">
        <v>77</v>
      </c>
      <c r="BK289" s="211">
        <f>ROUND(I289*H289,2)</f>
        <v>0</v>
      </c>
      <c r="BL289" s="25" t="s">
        <v>232</v>
      </c>
      <c r="BM289" s="25" t="s">
        <v>761</v>
      </c>
    </row>
    <row r="290" spans="2:51" s="12" customFormat="1" ht="13.5">
      <c r="B290" s="212"/>
      <c r="C290" s="213"/>
      <c r="D290" s="214" t="s">
        <v>154</v>
      </c>
      <c r="E290" s="215" t="s">
        <v>20</v>
      </c>
      <c r="F290" s="216" t="s">
        <v>752</v>
      </c>
      <c r="G290" s="213"/>
      <c r="H290" s="217">
        <v>12.847</v>
      </c>
      <c r="I290" s="218"/>
      <c r="J290" s="213"/>
      <c r="K290" s="213"/>
      <c r="L290" s="219"/>
      <c r="M290" s="220"/>
      <c r="N290" s="221"/>
      <c r="O290" s="221"/>
      <c r="P290" s="221"/>
      <c r="Q290" s="221"/>
      <c r="R290" s="221"/>
      <c r="S290" s="221"/>
      <c r="T290" s="222"/>
      <c r="AT290" s="223" t="s">
        <v>154</v>
      </c>
      <c r="AU290" s="223" t="s">
        <v>79</v>
      </c>
      <c r="AV290" s="12" t="s">
        <v>79</v>
      </c>
      <c r="AW290" s="12" t="s">
        <v>34</v>
      </c>
      <c r="AX290" s="12" t="s">
        <v>70</v>
      </c>
      <c r="AY290" s="223" t="s">
        <v>144</v>
      </c>
    </row>
    <row r="291" spans="2:51" s="12" customFormat="1" ht="13.5">
      <c r="B291" s="212"/>
      <c r="C291" s="213"/>
      <c r="D291" s="214" t="s">
        <v>154</v>
      </c>
      <c r="E291" s="215" t="s">
        <v>20</v>
      </c>
      <c r="F291" s="216" t="s">
        <v>753</v>
      </c>
      <c r="G291" s="213"/>
      <c r="H291" s="217">
        <v>17.266</v>
      </c>
      <c r="I291" s="218"/>
      <c r="J291" s="213"/>
      <c r="K291" s="213"/>
      <c r="L291" s="219"/>
      <c r="M291" s="220"/>
      <c r="N291" s="221"/>
      <c r="O291" s="221"/>
      <c r="P291" s="221"/>
      <c r="Q291" s="221"/>
      <c r="R291" s="221"/>
      <c r="S291" s="221"/>
      <c r="T291" s="222"/>
      <c r="AT291" s="223" t="s">
        <v>154</v>
      </c>
      <c r="AU291" s="223" t="s">
        <v>79</v>
      </c>
      <c r="AV291" s="12" t="s">
        <v>79</v>
      </c>
      <c r="AW291" s="12" t="s">
        <v>34</v>
      </c>
      <c r="AX291" s="12" t="s">
        <v>70</v>
      </c>
      <c r="AY291" s="223" t="s">
        <v>144</v>
      </c>
    </row>
    <row r="292" spans="2:51" s="13" customFormat="1" ht="13.5">
      <c r="B292" s="224"/>
      <c r="C292" s="225"/>
      <c r="D292" s="214" t="s">
        <v>154</v>
      </c>
      <c r="E292" s="226" t="s">
        <v>20</v>
      </c>
      <c r="F292" s="227" t="s">
        <v>157</v>
      </c>
      <c r="G292" s="225"/>
      <c r="H292" s="228">
        <v>30.113</v>
      </c>
      <c r="I292" s="229"/>
      <c r="J292" s="225"/>
      <c r="K292" s="225"/>
      <c r="L292" s="230"/>
      <c r="M292" s="231"/>
      <c r="N292" s="232"/>
      <c r="O292" s="232"/>
      <c r="P292" s="232"/>
      <c r="Q292" s="232"/>
      <c r="R292" s="232"/>
      <c r="S292" s="232"/>
      <c r="T292" s="233"/>
      <c r="AT292" s="234" t="s">
        <v>154</v>
      </c>
      <c r="AU292" s="234" t="s">
        <v>79</v>
      </c>
      <c r="AV292" s="13" t="s">
        <v>152</v>
      </c>
      <c r="AW292" s="13" t="s">
        <v>34</v>
      </c>
      <c r="AX292" s="13" t="s">
        <v>77</v>
      </c>
      <c r="AY292" s="234" t="s">
        <v>144</v>
      </c>
    </row>
    <row r="293" spans="2:65" s="1" customFormat="1" ht="16.5" customHeight="1">
      <c r="B293" s="42"/>
      <c r="C293" s="200" t="s">
        <v>408</v>
      </c>
      <c r="D293" s="200" t="s">
        <v>147</v>
      </c>
      <c r="E293" s="201" t="s">
        <v>466</v>
      </c>
      <c r="F293" s="202" t="s">
        <v>467</v>
      </c>
      <c r="G293" s="203" t="s">
        <v>178</v>
      </c>
      <c r="H293" s="204">
        <v>18.57</v>
      </c>
      <c r="I293" s="205"/>
      <c r="J293" s="206">
        <f>ROUND(I293*H293,2)</f>
        <v>0</v>
      </c>
      <c r="K293" s="202" t="s">
        <v>151</v>
      </c>
      <c r="L293" s="62"/>
      <c r="M293" s="207" t="s">
        <v>20</v>
      </c>
      <c r="N293" s="208" t="s">
        <v>41</v>
      </c>
      <c r="O293" s="43"/>
      <c r="P293" s="209">
        <f>O293*H293</f>
        <v>0</v>
      </c>
      <c r="Q293" s="209">
        <v>3E-05</v>
      </c>
      <c r="R293" s="209">
        <f>Q293*H293</f>
        <v>0.0005571</v>
      </c>
      <c r="S293" s="209">
        <v>0</v>
      </c>
      <c r="T293" s="210">
        <f>S293*H293</f>
        <v>0</v>
      </c>
      <c r="AR293" s="25" t="s">
        <v>232</v>
      </c>
      <c r="AT293" s="25" t="s">
        <v>147</v>
      </c>
      <c r="AU293" s="25" t="s">
        <v>79</v>
      </c>
      <c r="AY293" s="25" t="s">
        <v>144</v>
      </c>
      <c r="BE293" s="211">
        <f>IF(N293="základní",J293,0)</f>
        <v>0</v>
      </c>
      <c r="BF293" s="211">
        <f>IF(N293="snížená",J293,0)</f>
        <v>0</v>
      </c>
      <c r="BG293" s="211">
        <f>IF(N293="zákl. přenesená",J293,0)</f>
        <v>0</v>
      </c>
      <c r="BH293" s="211">
        <f>IF(N293="sníž. přenesená",J293,0)</f>
        <v>0</v>
      </c>
      <c r="BI293" s="211">
        <f>IF(N293="nulová",J293,0)</f>
        <v>0</v>
      </c>
      <c r="BJ293" s="25" t="s">
        <v>77</v>
      </c>
      <c r="BK293" s="211">
        <f>ROUND(I293*H293,2)</f>
        <v>0</v>
      </c>
      <c r="BL293" s="25" t="s">
        <v>232</v>
      </c>
      <c r="BM293" s="25" t="s">
        <v>762</v>
      </c>
    </row>
    <row r="294" spans="2:51" s="12" customFormat="1" ht="13.5">
      <c r="B294" s="212"/>
      <c r="C294" s="213"/>
      <c r="D294" s="214" t="s">
        <v>154</v>
      </c>
      <c r="E294" s="215" t="s">
        <v>20</v>
      </c>
      <c r="F294" s="216" t="s">
        <v>759</v>
      </c>
      <c r="G294" s="213"/>
      <c r="H294" s="217">
        <v>6.36</v>
      </c>
      <c r="I294" s="218"/>
      <c r="J294" s="213"/>
      <c r="K294" s="213"/>
      <c r="L294" s="219"/>
      <c r="M294" s="220"/>
      <c r="N294" s="221"/>
      <c r="O294" s="221"/>
      <c r="P294" s="221"/>
      <c r="Q294" s="221"/>
      <c r="R294" s="221"/>
      <c r="S294" s="221"/>
      <c r="T294" s="222"/>
      <c r="AT294" s="223" t="s">
        <v>154</v>
      </c>
      <c r="AU294" s="223" t="s">
        <v>79</v>
      </c>
      <c r="AV294" s="12" t="s">
        <v>79</v>
      </c>
      <c r="AW294" s="12" t="s">
        <v>34</v>
      </c>
      <c r="AX294" s="12" t="s">
        <v>70</v>
      </c>
      <c r="AY294" s="223" t="s">
        <v>144</v>
      </c>
    </row>
    <row r="295" spans="2:51" s="12" customFormat="1" ht="13.5">
      <c r="B295" s="212"/>
      <c r="C295" s="213"/>
      <c r="D295" s="214" t="s">
        <v>154</v>
      </c>
      <c r="E295" s="215" t="s">
        <v>20</v>
      </c>
      <c r="F295" s="216" t="s">
        <v>760</v>
      </c>
      <c r="G295" s="213"/>
      <c r="H295" s="217">
        <v>12.21</v>
      </c>
      <c r="I295" s="218"/>
      <c r="J295" s="213"/>
      <c r="K295" s="213"/>
      <c r="L295" s="219"/>
      <c r="M295" s="220"/>
      <c r="N295" s="221"/>
      <c r="O295" s="221"/>
      <c r="P295" s="221"/>
      <c r="Q295" s="221"/>
      <c r="R295" s="221"/>
      <c r="S295" s="221"/>
      <c r="T295" s="222"/>
      <c r="AT295" s="223" t="s">
        <v>154</v>
      </c>
      <c r="AU295" s="223" t="s">
        <v>79</v>
      </c>
      <c r="AV295" s="12" t="s">
        <v>79</v>
      </c>
      <c r="AW295" s="12" t="s">
        <v>34</v>
      </c>
      <c r="AX295" s="12" t="s">
        <v>70</v>
      </c>
      <c r="AY295" s="223" t="s">
        <v>144</v>
      </c>
    </row>
    <row r="296" spans="2:51" s="13" customFormat="1" ht="13.5">
      <c r="B296" s="224"/>
      <c r="C296" s="225"/>
      <c r="D296" s="214" t="s">
        <v>154</v>
      </c>
      <c r="E296" s="226" t="s">
        <v>20</v>
      </c>
      <c r="F296" s="227" t="s">
        <v>157</v>
      </c>
      <c r="G296" s="225"/>
      <c r="H296" s="228">
        <v>18.57</v>
      </c>
      <c r="I296" s="229"/>
      <c r="J296" s="225"/>
      <c r="K296" s="225"/>
      <c r="L296" s="230"/>
      <c r="M296" s="231"/>
      <c r="N296" s="232"/>
      <c r="O296" s="232"/>
      <c r="P296" s="232"/>
      <c r="Q296" s="232"/>
      <c r="R296" s="232"/>
      <c r="S296" s="232"/>
      <c r="T296" s="233"/>
      <c r="AT296" s="234" t="s">
        <v>154</v>
      </c>
      <c r="AU296" s="234" t="s">
        <v>79</v>
      </c>
      <c r="AV296" s="13" t="s">
        <v>152</v>
      </c>
      <c r="AW296" s="13" t="s">
        <v>34</v>
      </c>
      <c r="AX296" s="13" t="s">
        <v>77</v>
      </c>
      <c r="AY296" s="234" t="s">
        <v>144</v>
      </c>
    </row>
    <row r="297" spans="2:65" s="1" customFormat="1" ht="16.5" customHeight="1">
      <c r="B297" s="42"/>
      <c r="C297" s="200" t="s">
        <v>412</v>
      </c>
      <c r="D297" s="200" t="s">
        <v>147</v>
      </c>
      <c r="E297" s="201" t="s">
        <v>471</v>
      </c>
      <c r="F297" s="202" t="s">
        <v>472</v>
      </c>
      <c r="G297" s="203" t="s">
        <v>222</v>
      </c>
      <c r="H297" s="204">
        <v>0.865</v>
      </c>
      <c r="I297" s="205"/>
      <c r="J297" s="206">
        <f>ROUND(I297*H297,2)</f>
        <v>0</v>
      </c>
      <c r="K297" s="202" t="s">
        <v>151</v>
      </c>
      <c r="L297" s="62"/>
      <c r="M297" s="207" t="s">
        <v>20</v>
      </c>
      <c r="N297" s="208" t="s">
        <v>41</v>
      </c>
      <c r="O297" s="43"/>
      <c r="P297" s="209">
        <f>O297*H297</f>
        <v>0</v>
      </c>
      <c r="Q297" s="209">
        <v>0</v>
      </c>
      <c r="R297" s="209">
        <f>Q297*H297</f>
        <v>0</v>
      </c>
      <c r="S297" s="209">
        <v>0</v>
      </c>
      <c r="T297" s="210">
        <f>S297*H297</f>
        <v>0</v>
      </c>
      <c r="AR297" s="25" t="s">
        <v>232</v>
      </c>
      <c r="AT297" s="25" t="s">
        <v>147</v>
      </c>
      <c r="AU297" s="25" t="s">
        <v>79</v>
      </c>
      <c r="AY297" s="25" t="s">
        <v>144</v>
      </c>
      <c r="BE297" s="211">
        <f>IF(N297="základní",J297,0)</f>
        <v>0</v>
      </c>
      <c r="BF297" s="211">
        <f>IF(N297="snížená",J297,0)</f>
        <v>0</v>
      </c>
      <c r="BG297" s="211">
        <f>IF(N297="zákl. přenesená",J297,0)</f>
        <v>0</v>
      </c>
      <c r="BH297" s="211">
        <f>IF(N297="sníž. přenesená",J297,0)</f>
        <v>0</v>
      </c>
      <c r="BI297" s="211">
        <f>IF(N297="nulová",J297,0)</f>
        <v>0</v>
      </c>
      <c r="BJ297" s="25" t="s">
        <v>77</v>
      </c>
      <c r="BK297" s="211">
        <f>ROUND(I297*H297,2)</f>
        <v>0</v>
      </c>
      <c r="BL297" s="25" t="s">
        <v>232</v>
      </c>
      <c r="BM297" s="25" t="s">
        <v>763</v>
      </c>
    </row>
    <row r="298" spans="2:63" s="11" customFormat="1" ht="29.85" customHeight="1">
      <c r="B298" s="184"/>
      <c r="C298" s="185"/>
      <c r="D298" s="186" t="s">
        <v>69</v>
      </c>
      <c r="E298" s="198" t="s">
        <v>474</v>
      </c>
      <c r="F298" s="198" t="s">
        <v>475</v>
      </c>
      <c r="G298" s="185"/>
      <c r="H298" s="185"/>
      <c r="I298" s="188"/>
      <c r="J298" s="199">
        <f>BK298</f>
        <v>0</v>
      </c>
      <c r="K298" s="185"/>
      <c r="L298" s="190"/>
      <c r="M298" s="191"/>
      <c r="N298" s="192"/>
      <c r="O298" s="192"/>
      <c r="P298" s="193">
        <f>SUM(P299:P322)</f>
        <v>0</v>
      </c>
      <c r="Q298" s="192"/>
      <c r="R298" s="193">
        <f>SUM(R299:R322)</f>
        <v>0.0018740999999999999</v>
      </c>
      <c r="S298" s="192"/>
      <c r="T298" s="194">
        <f>SUM(T299:T322)</f>
        <v>0</v>
      </c>
      <c r="AR298" s="195" t="s">
        <v>79</v>
      </c>
      <c r="AT298" s="196" t="s">
        <v>69</v>
      </c>
      <c r="AU298" s="196" t="s">
        <v>77</v>
      </c>
      <c r="AY298" s="195" t="s">
        <v>144</v>
      </c>
      <c r="BK298" s="197">
        <f>SUM(BK299:BK322)</f>
        <v>0</v>
      </c>
    </row>
    <row r="299" spans="2:65" s="1" customFormat="1" ht="16.5" customHeight="1">
      <c r="B299" s="42"/>
      <c r="C299" s="200" t="s">
        <v>446</v>
      </c>
      <c r="D299" s="200" t="s">
        <v>147</v>
      </c>
      <c r="E299" s="201" t="s">
        <v>499</v>
      </c>
      <c r="F299" s="202" t="s">
        <v>500</v>
      </c>
      <c r="G299" s="203" t="s">
        <v>150</v>
      </c>
      <c r="H299" s="204">
        <v>2.42</v>
      </c>
      <c r="I299" s="205"/>
      <c r="J299" s="206">
        <f>ROUND(I299*H299,2)</f>
        <v>0</v>
      </c>
      <c r="K299" s="202" t="s">
        <v>151</v>
      </c>
      <c r="L299" s="62"/>
      <c r="M299" s="207" t="s">
        <v>20</v>
      </c>
      <c r="N299" s="208" t="s">
        <v>41</v>
      </c>
      <c r="O299" s="43"/>
      <c r="P299" s="209">
        <f>O299*H299</f>
        <v>0</v>
      </c>
      <c r="Q299" s="209">
        <v>8E-05</v>
      </c>
      <c r="R299" s="209">
        <f>Q299*H299</f>
        <v>0.00019360000000000002</v>
      </c>
      <c r="S299" s="209">
        <v>0</v>
      </c>
      <c r="T299" s="210">
        <f>S299*H299</f>
        <v>0</v>
      </c>
      <c r="AR299" s="25" t="s">
        <v>232</v>
      </c>
      <c r="AT299" s="25" t="s">
        <v>147</v>
      </c>
      <c r="AU299" s="25" t="s">
        <v>79</v>
      </c>
      <c r="AY299" s="25" t="s">
        <v>144</v>
      </c>
      <c r="BE299" s="211">
        <f>IF(N299="základní",J299,0)</f>
        <v>0</v>
      </c>
      <c r="BF299" s="211">
        <f>IF(N299="snížená",J299,0)</f>
        <v>0</v>
      </c>
      <c r="BG299" s="211">
        <f>IF(N299="zákl. přenesená",J299,0)</f>
        <v>0</v>
      </c>
      <c r="BH299" s="211">
        <f>IF(N299="sníž. přenesená",J299,0)</f>
        <v>0</v>
      </c>
      <c r="BI299" s="211">
        <f>IF(N299="nulová",J299,0)</f>
        <v>0</v>
      </c>
      <c r="BJ299" s="25" t="s">
        <v>77</v>
      </c>
      <c r="BK299" s="211">
        <f>ROUND(I299*H299,2)</f>
        <v>0</v>
      </c>
      <c r="BL299" s="25" t="s">
        <v>232</v>
      </c>
      <c r="BM299" s="25" t="s">
        <v>764</v>
      </c>
    </row>
    <row r="300" spans="2:51" s="14" customFormat="1" ht="13.5">
      <c r="B300" s="235"/>
      <c r="C300" s="236"/>
      <c r="D300" s="214" t="s">
        <v>154</v>
      </c>
      <c r="E300" s="237" t="s">
        <v>20</v>
      </c>
      <c r="F300" s="238" t="s">
        <v>765</v>
      </c>
      <c r="G300" s="236"/>
      <c r="H300" s="237" t="s">
        <v>20</v>
      </c>
      <c r="I300" s="239"/>
      <c r="J300" s="236"/>
      <c r="K300" s="236"/>
      <c r="L300" s="240"/>
      <c r="M300" s="241"/>
      <c r="N300" s="242"/>
      <c r="O300" s="242"/>
      <c r="P300" s="242"/>
      <c r="Q300" s="242"/>
      <c r="R300" s="242"/>
      <c r="S300" s="242"/>
      <c r="T300" s="243"/>
      <c r="AT300" s="244" t="s">
        <v>154</v>
      </c>
      <c r="AU300" s="244" t="s">
        <v>79</v>
      </c>
      <c r="AV300" s="14" t="s">
        <v>77</v>
      </c>
      <c r="AW300" s="14" t="s">
        <v>34</v>
      </c>
      <c r="AX300" s="14" t="s">
        <v>70</v>
      </c>
      <c r="AY300" s="244" t="s">
        <v>144</v>
      </c>
    </row>
    <row r="301" spans="2:51" s="12" customFormat="1" ht="13.5">
      <c r="B301" s="212"/>
      <c r="C301" s="213"/>
      <c r="D301" s="214" t="s">
        <v>154</v>
      </c>
      <c r="E301" s="215" t="s">
        <v>20</v>
      </c>
      <c r="F301" s="216" t="s">
        <v>766</v>
      </c>
      <c r="G301" s="213"/>
      <c r="H301" s="217">
        <v>2.42</v>
      </c>
      <c r="I301" s="218"/>
      <c r="J301" s="213"/>
      <c r="K301" s="213"/>
      <c r="L301" s="219"/>
      <c r="M301" s="220"/>
      <c r="N301" s="221"/>
      <c r="O301" s="221"/>
      <c r="P301" s="221"/>
      <c r="Q301" s="221"/>
      <c r="R301" s="221"/>
      <c r="S301" s="221"/>
      <c r="T301" s="222"/>
      <c r="AT301" s="223" t="s">
        <v>154</v>
      </c>
      <c r="AU301" s="223" t="s">
        <v>79</v>
      </c>
      <c r="AV301" s="12" t="s">
        <v>79</v>
      </c>
      <c r="AW301" s="12" t="s">
        <v>34</v>
      </c>
      <c r="AX301" s="12" t="s">
        <v>70</v>
      </c>
      <c r="AY301" s="223" t="s">
        <v>144</v>
      </c>
    </row>
    <row r="302" spans="2:51" s="13" customFormat="1" ht="13.5">
      <c r="B302" s="224"/>
      <c r="C302" s="225"/>
      <c r="D302" s="214" t="s">
        <v>154</v>
      </c>
      <c r="E302" s="226" t="s">
        <v>20</v>
      </c>
      <c r="F302" s="227" t="s">
        <v>157</v>
      </c>
      <c r="G302" s="225"/>
      <c r="H302" s="228">
        <v>2.42</v>
      </c>
      <c r="I302" s="229"/>
      <c r="J302" s="225"/>
      <c r="K302" s="225"/>
      <c r="L302" s="230"/>
      <c r="M302" s="231"/>
      <c r="N302" s="232"/>
      <c r="O302" s="232"/>
      <c r="P302" s="232"/>
      <c r="Q302" s="232"/>
      <c r="R302" s="232"/>
      <c r="S302" s="232"/>
      <c r="T302" s="233"/>
      <c r="AT302" s="234" t="s">
        <v>154</v>
      </c>
      <c r="AU302" s="234" t="s">
        <v>79</v>
      </c>
      <c r="AV302" s="13" t="s">
        <v>152</v>
      </c>
      <c r="AW302" s="13" t="s">
        <v>34</v>
      </c>
      <c r="AX302" s="13" t="s">
        <v>77</v>
      </c>
      <c r="AY302" s="234" t="s">
        <v>144</v>
      </c>
    </row>
    <row r="303" spans="2:65" s="1" customFormat="1" ht="16.5" customHeight="1">
      <c r="B303" s="42"/>
      <c r="C303" s="200" t="s">
        <v>451</v>
      </c>
      <c r="D303" s="200" t="s">
        <v>147</v>
      </c>
      <c r="E303" s="201" t="s">
        <v>511</v>
      </c>
      <c r="F303" s="202" t="s">
        <v>512</v>
      </c>
      <c r="G303" s="203" t="s">
        <v>150</v>
      </c>
      <c r="H303" s="204">
        <v>2.42</v>
      </c>
      <c r="I303" s="205"/>
      <c r="J303" s="206">
        <f>ROUND(I303*H303,2)</f>
        <v>0</v>
      </c>
      <c r="K303" s="202" t="s">
        <v>151</v>
      </c>
      <c r="L303" s="62"/>
      <c r="M303" s="207" t="s">
        <v>20</v>
      </c>
      <c r="N303" s="208" t="s">
        <v>41</v>
      </c>
      <c r="O303" s="43"/>
      <c r="P303" s="209">
        <f>O303*H303</f>
        <v>0</v>
      </c>
      <c r="Q303" s="209">
        <v>0.00013</v>
      </c>
      <c r="R303" s="209">
        <f>Q303*H303</f>
        <v>0.00031459999999999995</v>
      </c>
      <c r="S303" s="209">
        <v>0</v>
      </c>
      <c r="T303" s="210">
        <f>S303*H303</f>
        <v>0</v>
      </c>
      <c r="AR303" s="25" t="s">
        <v>232</v>
      </c>
      <c r="AT303" s="25" t="s">
        <v>147</v>
      </c>
      <c r="AU303" s="25" t="s">
        <v>79</v>
      </c>
      <c r="AY303" s="25" t="s">
        <v>144</v>
      </c>
      <c r="BE303" s="211">
        <f>IF(N303="základní",J303,0)</f>
        <v>0</v>
      </c>
      <c r="BF303" s="211">
        <f>IF(N303="snížená",J303,0)</f>
        <v>0</v>
      </c>
      <c r="BG303" s="211">
        <f>IF(N303="zákl. přenesená",J303,0)</f>
        <v>0</v>
      </c>
      <c r="BH303" s="211">
        <f>IF(N303="sníž. přenesená",J303,0)</f>
        <v>0</v>
      </c>
      <c r="BI303" s="211">
        <f>IF(N303="nulová",J303,0)</f>
        <v>0</v>
      </c>
      <c r="BJ303" s="25" t="s">
        <v>77</v>
      </c>
      <c r="BK303" s="211">
        <f>ROUND(I303*H303,2)</f>
        <v>0</v>
      </c>
      <c r="BL303" s="25" t="s">
        <v>232</v>
      </c>
      <c r="BM303" s="25" t="s">
        <v>767</v>
      </c>
    </row>
    <row r="304" spans="2:51" s="14" customFormat="1" ht="13.5">
      <c r="B304" s="235"/>
      <c r="C304" s="236"/>
      <c r="D304" s="214" t="s">
        <v>154</v>
      </c>
      <c r="E304" s="237" t="s">
        <v>20</v>
      </c>
      <c r="F304" s="238" t="s">
        <v>765</v>
      </c>
      <c r="G304" s="236"/>
      <c r="H304" s="237" t="s">
        <v>20</v>
      </c>
      <c r="I304" s="239"/>
      <c r="J304" s="236"/>
      <c r="K304" s="236"/>
      <c r="L304" s="240"/>
      <c r="M304" s="241"/>
      <c r="N304" s="242"/>
      <c r="O304" s="242"/>
      <c r="P304" s="242"/>
      <c r="Q304" s="242"/>
      <c r="R304" s="242"/>
      <c r="S304" s="242"/>
      <c r="T304" s="243"/>
      <c r="AT304" s="244" t="s">
        <v>154</v>
      </c>
      <c r="AU304" s="244" t="s">
        <v>79</v>
      </c>
      <c r="AV304" s="14" t="s">
        <v>77</v>
      </c>
      <c r="AW304" s="14" t="s">
        <v>34</v>
      </c>
      <c r="AX304" s="14" t="s">
        <v>70</v>
      </c>
      <c r="AY304" s="244" t="s">
        <v>144</v>
      </c>
    </row>
    <row r="305" spans="2:51" s="12" customFormat="1" ht="13.5">
      <c r="B305" s="212"/>
      <c r="C305" s="213"/>
      <c r="D305" s="214" t="s">
        <v>154</v>
      </c>
      <c r="E305" s="215" t="s">
        <v>20</v>
      </c>
      <c r="F305" s="216" t="s">
        <v>766</v>
      </c>
      <c r="G305" s="213"/>
      <c r="H305" s="217">
        <v>2.42</v>
      </c>
      <c r="I305" s="218"/>
      <c r="J305" s="213"/>
      <c r="K305" s="213"/>
      <c r="L305" s="219"/>
      <c r="M305" s="220"/>
      <c r="N305" s="221"/>
      <c r="O305" s="221"/>
      <c r="P305" s="221"/>
      <c r="Q305" s="221"/>
      <c r="R305" s="221"/>
      <c r="S305" s="221"/>
      <c r="T305" s="222"/>
      <c r="AT305" s="223" t="s">
        <v>154</v>
      </c>
      <c r="AU305" s="223" t="s">
        <v>79</v>
      </c>
      <c r="AV305" s="12" t="s">
        <v>79</v>
      </c>
      <c r="AW305" s="12" t="s">
        <v>34</v>
      </c>
      <c r="AX305" s="12" t="s">
        <v>70</v>
      </c>
      <c r="AY305" s="223" t="s">
        <v>144</v>
      </c>
    </row>
    <row r="306" spans="2:51" s="13" customFormat="1" ht="13.5">
      <c r="B306" s="224"/>
      <c r="C306" s="225"/>
      <c r="D306" s="214" t="s">
        <v>154</v>
      </c>
      <c r="E306" s="226" t="s">
        <v>20</v>
      </c>
      <c r="F306" s="227" t="s">
        <v>157</v>
      </c>
      <c r="G306" s="225"/>
      <c r="H306" s="228">
        <v>2.42</v>
      </c>
      <c r="I306" s="229"/>
      <c r="J306" s="225"/>
      <c r="K306" s="225"/>
      <c r="L306" s="230"/>
      <c r="M306" s="231"/>
      <c r="N306" s="232"/>
      <c r="O306" s="232"/>
      <c r="P306" s="232"/>
      <c r="Q306" s="232"/>
      <c r="R306" s="232"/>
      <c r="S306" s="232"/>
      <c r="T306" s="233"/>
      <c r="AT306" s="234" t="s">
        <v>154</v>
      </c>
      <c r="AU306" s="234" t="s">
        <v>79</v>
      </c>
      <c r="AV306" s="13" t="s">
        <v>152</v>
      </c>
      <c r="AW306" s="13" t="s">
        <v>34</v>
      </c>
      <c r="AX306" s="13" t="s">
        <v>77</v>
      </c>
      <c r="AY306" s="234" t="s">
        <v>144</v>
      </c>
    </row>
    <row r="307" spans="2:65" s="1" customFormat="1" ht="16.5" customHeight="1">
      <c r="B307" s="42"/>
      <c r="C307" s="200" t="s">
        <v>456</v>
      </c>
      <c r="D307" s="200" t="s">
        <v>147</v>
      </c>
      <c r="E307" s="201" t="s">
        <v>515</v>
      </c>
      <c r="F307" s="202" t="s">
        <v>516</v>
      </c>
      <c r="G307" s="203" t="s">
        <v>150</v>
      </c>
      <c r="H307" s="204">
        <v>2.42</v>
      </c>
      <c r="I307" s="205"/>
      <c r="J307" s="206">
        <f>ROUND(I307*H307,2)</f>
        <v>0</v>
      </c>
      <c r="K307" s="202" t="s">
        <v>151</v>
      </c>
      <c r="L307" s="62"/>
      <c r="M307" s="207" t="s">
        <v>20</v>
      </c>
      <c r="N307" s="208" t="s">
        <v>41</v>
      </c>
      <c r="O307" s="43"/>
      <c r="P307" s="209">
        <f>O307*H307</f>
        <v>0</v>
      </c>
      <c r="Q307" s="209">
        <v>9E-05</v>
      </c>
      <c r="R307" s="209">
        <f>Q307*H307</f>
        <v>0.0002178</v>
      </c>
      <c r="S307" s="209">
        <v>0</v>
      </c>
      <c r="T307" s="210">
        <f>S307*H307</f>
        <v>0</v>
      </c>
      <c r="AR307" s="25" t="s">
        <v>232</v>
      </c>
      <c r="AT307" s="25" t="s">
        <v>147</v>
      </c>
      <c r="AU307" s="25" t="s">
        <v>79</v>
      </c>
      <c r="AY307" s="25" t="s">
        <v>144</v>
      </c>
      <c r="BE307" s="211">
        <f>IF(N307="základní",J307,0)</f>
        <v>0</v>
      </c>
      <c r="BF307" s="211">
        <f>IF(N307="snížená",J307,0)</f>
        <v>0</v>
      </c>
      <c r="BG307" s="211">
        <f>IF(N307="zákl. přenesená",J307,0)</f>
        <v>0</v>
      </c>
      <c r="BH307" s="211">
        <f>IF(N307="sníž. přenesená",J307,0)</f>
        <v>0</v>
      </c>
      <c r="BI307" s="211">
        <f>IF(N307="nulová",J307,0)</f>
        <v>0</v>
      </c>
      <c r="BJ307" s="25" t="s">
        <v>77</v>
      </c>
      <c r="BK307" s="211">
        <f>ROUND(I307*H307,2)</f>
        <v>0</v>
      </c>
      <c r="BL307" s="25" t="s">
        <v>232</v>
      </c>
      <c r="BM307" s="25" t="s">
        <v>768</v>
      </c>
    </row>
    <row r="308" spans="2:51" s="14" customFormat="1" ht="13.5">
      <c r="B308" s="235"/>
      <c r="C308" s="236"/>
      <c r="D308" s="214" t="s">
        <v>154</v>
      </c>
      <c r="E308" s="237" t="s">
        <v>20</v>
      </c>
      <c r="F308" s="238" t="s">
        <v>765</v>
      </c>
      <c r="G308" s="236"/>
      <c r="H308" s="237" t="s">
        <v>20</v>
      </c>
      <c r="I308" s="239"/>
      <c r="J308" s="236"/>
      <c r="K308" s="236"/>
      <c r="L308" s="240"/>
      <c r="M308" s="241"/>
      <c r="N308" s="242"/>
      <c r="O308" s="242"/>
      <c r="P308" s="242"/>
      <c r="Q308" s="242"/>
      <c r="R308" s="242"/>
      <c r="S308" s="242"/>
      <c r="T308" s="243"/>
      <c r="AT308" s="244" t="s">
        <v>154</v>
      </c>
      <c r="AU308" s="244" t="s">
        <v>79</v>
      </c>
      <c r="AV308" s="14" t="s">
        <v>77</v>
      </c>
      <c r="AW308" s="14" t="s">
        <v>34</v>
      </c>
      <c r="AX308" s="14" t="s">
        <v>70</v>
      </c>
      <c r="AY308" s="244" t="s">
        <v>144</v>
      </c>
    </row>
    <row r="309" spans="2:51" s="12" customFormat="1" ht="13.5">
      <c r="B309" s="212"/>
      <c r="C309" s="213"/>
      <c r="D309" s="214" t="s">
        <v>154</v>
      </c>
      <c r="E309" s="215" t="s">
        <v>20</v>
      </c>
      <c r="F309" s="216" t="s">
        <v>766</v>
      </c>
      <c r="G309" s="213"/>
      <c r="H309" s="217">
        <v>2.42</v>
      </c>
      <c r="I309" s="218"/>
      <c r="J309" s="213"/>
      <c r="K309" s="213"/>
      <c r="L309" s="219"/>
      <c r="M309" s="220"/>
      <c r="N309" s="221"/>
      <c r="O309" s="221"/>
      <c r="P309" s="221"/>
      <c r="Q309" s="221"/>
      <c r="R309" s="221"/>
      <c r="S309" s="221"/>
      <c r="T309" s="222"/>
      <c r="AT309" s="223" t="s">
        <v>154</v>
      </c>
      <c r="AU309" s="223" t="s">
        <v>79</v>
      </c>
      <c r="AV309" s="12" t="s">
        <v>79</v>
      </c>
      <c r="AW309" s="12" t="s">
        <v>34</v>
      </c>
      <c r="AX309" s="12" t="s">
        <v>70</v>
      </c>
      <c r="AY309" s="223" t="s">
        <v>144</v>
      </c>
    </row>
    <row r="310" spans="2:51" s="13" customFormat="1" ht="13.5">
      <c r="B310" s="224"/>
      <c r="C310" s="225"/>
      <c r="D310" s="214" t="s">
        <v>154</v>
      </c>
      <c r="E310" s="226" t="s">
        <v>20</v>
      </c>
      <c r="F310" s="227" t="s">
        <v>157</v>
      </c>
      <c r="G310" s="225"/>
      <c r="H310" s="228">
        <v>2.42</v>
      </c>
      <c r="I310" s="229"/>
      <c r="J310" s="225"/>
      <c r="K310" s="225"/>
      <c r="L310" s="230"/>
      <c r="M310" s="231"/>
      <c r="N310" s="232"/>
      <c r="O310" s="232"/>
      <c r="P310" s="232"/>
      <c r="Q310" s="232"/>
      <c r="R310" s="232"/>
      <c r="S310" s="232"/>
      <c r="T310" s="233"/>
      <c r="AT310" s="234" t="s">
        <v>154</v>
      </c>
      <c r="AU310" s="234" t="s">
        <v>79</v>
      </c>
      <c r="AV310" s="13" t="s">
        <v>152</v>
      </c>
      <c r="AW310" s="13" t="s">
        <v>34</v>
      </c>
      <c r="AX310" s="13" t="s">
        <v>77</v>
      </c>
      <c r="AY310" s="234" t="s">
        <v>144</v>
      </c>
    </row>
    <row r="311" spans="2:65" s="1" customFormat="1" ht="16.5" customHeight="1">
      <c r="B311" s="42"/>
      <c r="C311" s="200" t="s">
        <v>238</v>
      </c>
      <c r="D311" s="200" t="s">
        <v>147</v>
      </c>
      <c r="E311" s="201" t="s">
        <v>519</v>
      </c>
      <c r="F311" s="202" t="s">
        <v>520</v>
      </c>
      <c r="G311" s="203" t="s">
        <v>150</v>
      </c>
      <c r="H311" s="204">
        <v>1.335</v>
      </c>
      <c r="I311" s="205"/>
      <c r="J311" s="206">
        <f>ROUND(I311*H311,2)</f>
        <v>0</v>
      </c>
      <c r="K311" s="202" t="s">
        <v>151</v>
      </c>
      <c r="L311" s="62"/>
      <c r="M311" s="207" t="s">
        <v>20</v>
      </c>
      <c r="N311" s="208" t="s">
        <v>41</v>
      </c>
      <c r="O311" s="43"/>
      <c r="P311" s="209">
        <f>O311*H311</f>
        <v>0</v>
      </c>
      <c r="Q311" s="209">
        <v>0</v>
      </c>
      <c r="R311" s="209">
        <f>Q311*H311</f>
        <v>0</v>
      </c>
      <c r="S311" s="209">
        <v>0</v>
      </c>
      <c r="T311" s="210">
        <f>S311*H311</f>
        <v>0</v>
      </c>
      <c r="AR311" s="25" t="s">
        <v>232</v>
      </c>
      <c r="AT311" s="25" t="s">
        <v>147</v>
      </c>
      <c r="AU311" s="25" t="s">
        <v>79</v>
      </c>
      <c r="AY311" s="25" t="s">
        <v>144</v>
      </c>
      <c r="BE311" s="211">
        <f>IF(N311="základní",J311,0)</f>
        <v>0</v>
      </c>
      <c r="BF311" s="211">
        <f>IF(N311="snížená",J311,0)</f>
        <v>0</v>
      </c>
      <c r="BG311" s="211">
        <f>IF(N311="zákl. přenesená",J311,0)</f>
        <v>0</v>
      </c>
      <c r="BH311" s="211">
        <f>IF(N311="sníž. přenesená",J311,0)</f>
        <v>0</v>
      </c>
      <c r="BI311" s="211">
        <f>IF(N311="nulová",J311,0)</f>
        <v>0</v>
      </c>
      <c r="BJ311" s="25" t="s">
        <v>77</v>
      </c>
      <c r="BK311" s="211">
        <f>ROUND(I311*H311,2)</f>
        <v>0</v>
      </c>
      <c r="BL311" s="25" t="s">
        <v>232</v>
      </c>
      <c r="BM311" s="25" t="s">
        <v>769</v>
      </c>
    </row>
    <row r="312" spans="2:51" s="12" customFormat="1" ht="13.5">
      <c r="B312" s="212"/>
      <c r="C312" s="213"/>
      <c r="D312" s="214" t="s">
        <v>154</v>
      </c>
      <c r="E312" s="215" t="s">
        <v>20</v>
      </c>
      <c r="F312" s="216" t="s">
        <v>770</v>
      </c>
      <c r="G312" s="213"/>
      <c r="H312" s="217">
        <v>1.335</v>
      </c>
      <c r="I312" s="218"/>
      <c r="J312" s="213"/>
      <c r="K312" s="213"/>
      <c r="L312" s="219"/>
      <c r="M312" s="220"/>
      <c r="N312" s="221"/>
      <c r="O312" s="221"/>
      <c r="P312" s="221"/>
      <c r="Q312" s="221"/>
      <c r="R312" s="221"/>
      <c r="S312" s="221"/>
      <c r="T312" s="222"/>
      <c r="AT312" s="223" t="s">
        <v>154</v>
      </c>
      <c r="AU312" s="223" t="s">
        <v>79</v>
      </c>
      <c r="AV312" s="12" t="s">
        <v>79</v>
      </c>
      <c r="AW312" s="12" t="s">
        <v>34</v>
      </c>
      <c r="AX312" s="12" t="s">
        <v>70</v>
      </c>
      <c r="AY312" s="223" t="s">
        <v>144</v>
      </c>
    </row>
    <row r="313" spans="2:51" s="13" customFormat="1" ht="13.5">
      <c r="B313" s="224"/>
      <c r="C313" s="225"/>
      <c r="D313" s="214" t="s">
        <v>154</v>
      </c>
      <c r="E313" s="226" t="s">
        <v>20</v>
      </c>
      <c r="F313" s="227" t="s">
        <v>157</v>
      </c>
      <c r="G313" s="225"/>
      <c r="H313" s="228">
        <v>1.335</v>
      </c>
      <c r="I313" s="229"/>
      <c r="J313" s="225"/>
      <c r="K313" s="225"/>
      <c r="L313" s="230"/>
      <c r="M313" s="231"/>
      <c r="N313" s="232"/>
      <c r="O313" s="232"/>
      <c r="P313" s="232"/>
      <c r="Q313" s="232"/>
      <c r="R313" s="232"/>
      <c r="S313" s="232"/>
      <c r="T313" s="233"/>
      <c r="AT313" s="234" t="s">
        <v>154</v>
      </c>
      <c r="AU313" s="234" t="s">
        <v>79</v>
      </c>
      <c r="AV313" s="13" t="s">
        <v>152</v>
      </c>
      <c r="AW313" s="13" t="s">
        <v>34</v>
      </c>
      <c r="AX313" s="13" t="s">
        <v>77</v>
      </c>
      <c r="AY313" s="234" t="s">
        <v>144</v>
      </c>
    </row>
    <row r="314" spans="2:65" s="1" customFormat="1" ht="16.5" customHeight="1">
      <c r="B314" s="42"/>
      <c r="C314" s="200" t="s">
        <v>246</v>
      </c>
      <c r="D314" s="200" t="s">
        <v>147</v>
      </c>
      <c r="E314" s="201" t="s">
        <v>524</v>
      </c>
      <c r="F314" s="202" t="s">
        <v>525</v>
      </c>
      <c r="G314" s="203" t="s">
        <v>150</v>
      </c>
      <c r="H314" s="204">
        <v>1.335</v>
      </c>
      <c r="I314" s="205"/>
      <c r="J314" s="206">
        <f>ROUND(I314*H314,2)</f>
        <v>0</v>
      </c>
      <c r="K314" s="202" t="s">
        <v>151</v>
      </c>
      <c r="L314" s="62"/>
      <c r="M314" s="207" t="s">
        <v>20</v>
      </c>
      <c r="N314" s="208" t="s">
        <v>41</v>
      </c>
      <c r="O314" s="43"/>
      <c r="P314" s="209">
        <f>O314*H314</f>
        <v>0</v>
      </c>
      <c r="Q314" s="209">
        <v>0.00018</v>
      </c>
      <c r="R314" s="209">
        <f>Q314*H314</f>
        <v>0.0002403</v>
      </c>
      <c r="S314" s="209">
        <v>0</v>
      </c>
      <c r="T314" s="210">
        <f>S314*H314</f>
        <v>0</v>
      </c>
      <c r="AR314" s="25" t="s">
        <v>232</v>
      </c>
      <c r="AT314" s="25" t="s">
        <v>147</v>
      </c>
      <c r="AU314" s="25" t="s">
        <v>79</v>
      </c>
      <c r="AY314" s="25" t="s">
        <v>144</v>
      </c>
      <c r="BE314" s="211">
        <f>IF(N314="základní",J314,0)</f>
        <v>0</v>
      </c>
      <c r="BF314" s="211">
        <f>IF(N314="snížená",J314,0)</f>
        <v>0</v>
      </c>
      <c r="BG314" s="211">
        <f>IF(N314="zákl. přenesená",J314,0)</f>
        <v>0</v>
      </c>
      <c r="BH314" s="211">
        <f>IF(N314="sníž. přenesená",J314,0)</f>
        <v>0</v>
      </c>
      <c r="BI314" s="211">
        <f>IF(N314="nulová",J314,0)</f>
        <v>0</v>
      </c>
      <c r="BJ314" s="25" t="s">
        <v>77</v>
      </c>
      <c r="BK314" s="211">
        <f>ROUND(I314*H314,2)</f>
        <v>0</v>
      </c>
      <c r="BL314" s="25" t="s">
        <v>232</v>
      </c>
      <c r="BM314" s="25" t="s">
        <v>771</v>
      </c>
    </row>
    <row r="315" spans="2:51" s="12" customFormat="1" ht="13.5">
      <c r="B315" s="212"/>
      <c r="C315" s="213"/>
      <c r="D315" s="214" t="s">
        <v>154</v>
      </c>
      <c r="E315" s="215" t="s">
        <v>20</v>
      </c>
      <c r="F315" s="216" t="s">
        <v>770</v>
      </c>
      <c r="G315" s="213"/>
      <c r="H315" s="217">
        <v>1.335</v>
      </c>
      <c r="I315" s="218"/>
      <c r="J315" s="213"/>
      <c r="K315" s="213"/>
      <c r="L315" s="219"/>
      <c r="M315" s="220"/>
      <c r="N315" s="221"/>
      <c r="O315" s="221"/>
      <c r="P315" s="221"/>
      <c r="Q315" s="221"/>
      <c r="R315" s="221"/>
      <c r="S315" s="221"/>
      <c r="T315" s="222"/>
      <c r="AT315" s="223" t="s">
        <v>154</v>
      </c>
      <c r="AU315" s="223" t="s">
        <v>79</v>
      </c>
      <c r="AV315" s="12" t="s">
        <v>79</v>
      </c>
      <c r="AW315" s="12" t="s">
        <v>34</v>
      </c>
      <c r="AX315" s="12" t="s">
        <v>70</v>
      </c>
      <c r="AY315" s="223" t="s">
        <v>144</v>
      </c>
    </row>
    <row r="316" spans="2:51" s="13" customFormat="1" ht="13.5">
      <c r="B316" s="224"/>
      <c r="C316" s="225"/>
      <c r="D316" s="214" t="s">
        <v>154</v>
      </c>
      <c r="E316" s="226" t="s">
        <v>20</v>
      </c>
      <c r="F316" s="227" t="s">
        <v>157</v>
      </c>
      <c r="G316" s="225"/>
      <c r="H316" s="228">
        <v>1.335</v>
      </c>
      <c r="I316" s="229"/>
      <c r="J316" s="225"/>
      <c r="K316" s="225"/>
      <c r="L316" s="230"/>
      <c r="M316" s="231"/>
      <c r="N316" s="232"/>
      <c r="O316" s="232"/>
      <c r="P316" s="232"/>
      <c r="Q316" s="232"/>
      <c r="R316" s="232"/>
      <c r="S316" s="232"/>
      <c r="T316" s="233"/>
      <c r="AT316" s="234" t="s">
        <v>154</v>
      </c>
      <c r="AU316" s="234" t="s">
        <v>79</v>
      </c>
      <c r="AV316" s="13" t="s">
        <v>152</v>
      </c>
      <c r="AW316" s="13" t="s">
        <v>34</v>
      </c>
      <c r="AX316" s="13" t="s">
        <v>77</v>
      </c>
      <c r="AY316" s="234" t="s">
        <v>144</v>
      </c>
    </row>
    <row r="317" spans="2:65" s="1" customFormat="1" ht="16.5" customHeight="1">
      <c r="B317" s="42"/>
      <c r="C317" s="200" t="s">
        <v>250</v>
      </c>
      <c r="D317" s="200" t="s">
        <v>147</v>
      </c>
      <c r="E317" s="201" t="s">
        <v>528</v>
      </c>
      <c r="F317" s="202" t="s">
        <v>529</v>
      </c>
      <c r="G317" s="203" t="s">
        <v>150</v>
      </c>
      <c r="H317" s="204">
        <v>1.335</v>
      </c>
      <c r="I317" s="205"/>
      <c r="J317" s="206">
        <f>ROUND(I317*H317,2)</f>
        <v>0</v>
      </c>
      <c r="K317" s="202" t="s">
        <v>151</v>
      </c>
      <c r="L317" s="62"/>
      <c r="M317" s="207" t="s">
        <v>20</v>
      </c>
      <c r="N317" s="208" t="s">
        <v>41</v>
      </c>
      <c r="O317" s="43"/>
      <c r="P317" s="209">
        <f>O317*H317</f>
        <v>0</v>
      </c>
      <c r="Q317" s="209">
        <v>0.00039</v>
      </c>
      <c r="R317" s="209">
        <f>Q317*H317</f>
        <v>0.00052065</v>
      </c>
      <c r="S317" s="209">
        <v>0</v>
      </c>
      <c r="T317" s="210">
        <f>S317*H317</f>
        <v>0</v>
      </c>
      <c r="AR317" s="25" t="s">
        <v>232</v>
      </c>
      <c r="AT317" s="25" t="s">
        <v>147</v>
      </c>
      <c r="AU317" s="25" t="s">
        <v>79</v>
      </c>
      <c r="AY317" s="25" t="s">
        <v>144</v>
      </c>
      <c r="BE317" s="211">
        <f>IF(N317="základní",J317,0)</f>
        <v>0</v>
      </c>
      <c r="BF317" s="211">
        <f>IF(N317="snížená",J317,0)</f>
        <v>0</v>
      </c>
      <c r="BG317" s="211">
        <f>IF(N317="zákl. přenesená",J317,0)</f>
        <v>0</v>
      </c>
      <c r="BH317" s="211">
        <f>IF(N317="sníž. přenesená",J317,0)</f>
        <v>0</v>
      </c>
      <c r="BI317" s="211">
        <f>IF(N317="nulová",J317,0)</f>
        <v>0</v>
      </c>
      <c r="BJ317" s="25" t="s">
        <v>77</v>
      </c>
      <c r="BK317" s="211">
        <f>ROUND(I317*H317,2)</f>
        <v>0</v>
      </c>
      <c r="BL317" s="25" t="s">
        <v>232</v>
      </c>
      <c r="BM317" s="25" t="s">
        <v>772</v>
      </c>
    </row>
    <row r="318" spans="2:51" s="12" customFormat="1" ht="13.5">
      <c r="B318" s="212"/>
      <c r="C318" s="213"/>
      <c r="D318" s="214" t="s">
        <v>154</v>
      </c>
      <c r="E318" s="215" t="s">
        <v>20</v>
      </c>
      <c r="F318" s="216" t="s">
        <v>770</v>
      </c>
      <c r="G318" s="213"/>
      <c r="H318" s="217">
        <v>1.335</v>
      </c>
      <c r="I318" s="218"/>
      <c r="J318" s="213"/>
      <c r="K318" s="213"/>
      <c r="L318" s="219"/>
      <c r="M318" s="220"/>
      <c r="N318" s="221"/>
      <c r="O318" s="221"/>
      <c r="P318" s="221"/>
      <c r="Q318" s="221"/>
      <c r="R318" s="221"/>
      <c r="S318" s="221"/>
      <c r="T318" s="222"/>
      <c r="AT318" s="223" t="s">
        <v>154</v>
      </c>
      <c r="AU318" s="223" t="s">
        <v>79</v>
      </c>
      <c r="AV318" s="12" t="s">
        <v>79</v>
      </c>
      <c r="AW318" s="12" t="s">
        <v>34</v>
      </c>
      <c r="AX318" s="12" t="s">
        <v>70</v>
      </c>
      <c r="AY318" s="223" t="s">
        <v>144</v>
      </c>
    </row>
    <row r="319" spans="2:51" s="13" customFormat="1" ht="13.5">
      <c r="B319" s="224"/>
      <c r="C319" s="225"/>
      <c r="D319" s="214" t="s">
        <v>154</v>
      </c>
      <c r="E319" s="226" t="s">
        <v>20</v>
      </c>
      <c r="F319" s="227" t="s">
        <v>157</v>
      </c>
      <c r="G319" s="225"/>
      <c r="H319" s="228">
        <v>1.335</v>
      </c>
      <c r="I319" s="229"/>
      <c r="J319" s="225"/>
      <c r="K319" s="225"/>
      <c r="L319" s="230"/>
      <c r="M319" s="231"/>
      <c r="N319" s="232"/>
      <c r="O319" s="232"/>
      <c r="P319" s="232"/>
      <c r="Q319" s="232"/>
      <c r="R319" s="232"/>
      <c r="S319" s="232"/>
      <c r="T319" s="233"/>
      <c r="AT319" s="234" t="s">
        <v>154</v>
      </c>
      <c r="AU319" s="234" t="s">
        <v>79</v>
      </c>
      <c r="AV319" s="13" t="s">
        <v>152</v>
      </c>
      <c r="AW319" s="13" t="s">
        <v>34</v>
      </c>
      <c r="AX319" s="13" t="s">
        <v>77</v>
      </c>
      <c r="AY319" s="234" t="s">
        <v>144</v>
      </c>
    </row>
    <row r="320" spans="2:65" s="1" customFormat="1" ht="16.5" customHeight="1">
      <c r="B320" s="42"/>
      <c r="C320" s="200" t="s">
        <v>257</v>
      </c>
      <c r="D320" s="200" t="s">
        <v>147</v>
      </c>
      <c r="E320" s="201" t="s">
        <v>532</v>
      </c>
      <c r="F320" s="202" t="s">
        <v>533</v>
      </c>
      <c r="G320" s="203" t="s">
        <v>150</v>
      </c>
      <c r="H320" s="204">
        <v>1.335</v>
      </c>
      <c r="I320" s="205"/>
      <c r="J320" s="206">
        <f>ROUND(I320*H320,2)</f>
        <v>0</v>
      </c>
      <c r="K320" s="202" t="s">
        <v>151</v>
      </c>
      <c r="L320" s="62"/>
      <c r="M320" s="207" t="s">
        <v>20</v>
      </c>
      <c r="N320" s="208" t="s">
        <v>41</v>
      </c>
      <c r="O320" s="43"/>
      <c r="P320" s="209">
        <f>O320*H320</f>
        <v>0</v>
      </c>
      <c r="Q320" s="209">
        <v>0.00029</v>
      </c>
      <c r="R320" s="209">
        <f>Q320*H320</f>
        <v>0.00038715</v>
      </c>
      <c r="S320" s="209">
        <v>0</v>
      </c>
      <c r="T320" s="210">
        <f>S320*H320</f>
        <v>0</v>
      </c>
      <c r="AR320" s="25" t="s">
        <v>232</v>
      </c>
      <c r="AT320" s="25" t="s">
        <v>147</v>
      </c>
      <c r="AU320" s="25" t="s">
        <v>79</v>
      </c>
      <c r="AY320" s="25" t="s">
        <v>144</v>
      </c>
      <c r="BE320" s="211">
        <f>IF(N320="základní",J320,0)</f>
        <v>0</v>
      </c>
      <c r="BF320" s="211">
        <f>IF(N320="snížená",J320,0)</f>
        <v>0</v>
      </c>
      <c r="BG320" s="211">
        <f>IF(N320="zákl. přenesená",J320,0)</f>
        <v>0</v>
      </c>
      <c r="BH320" s="211">
        <f>IF(N320="sníž. přenesená",J320,0)</f>
        <v>0</v>
      </c>
      <c r="BI320" s="211">
        <f>IF(N320="nulová",J320,0)</f>
        <v>0</v>
      </c>
      <c r="BJ320" s="25" t="s">
        <v>77</v>
      </c>
      <c r="BK320" s="211">
        <f>ROUND(I320*H320,2)</f>
        <v>0</v>
      </c>
      <c r="BL320" s="25" t="s">
        <v>232</v>
      </c>
      <c r="BM320" s="25" t="s">
        <v>773</v>
      </c>
    </row>
    <row r="321" spans="2:51" s="12" customFormat="1" ht="13.5">
      <c r="B321" s="212"/>
      <c r="C321" s="213"/>
      <c r="D321" s="214" t="s">
        <v>154</v>
      </c>
      <c r="E321" s="215" t="s">
        <v>20</v>
      </c>
      <c r="F321" s="216" t="s">
        <v>770</v>
      </c>
      <c r="G321" s="213"/>
      <c r="H321" s="217">
        <v>1.335</v>
      </c>
      <c r="I321" s="218"/>
      <c r="J321" s="213"/>
      <c r="K321" s="213"/>
      <c r="L321" s="219"/>
      <c r="M321" s="220"/>
      <c r="N321" s="221"/>
      <c r="O321" s="221"/>
      <c r="P321" s="221"/>
      <c r="Q321" s="221"/>
      <c r="R321" s="221"/>
      <c r="S321" s="221"/>
      <c r="T321" s="222"/>
      <c r="AT321" s="223" t="s">
        <v>154</v>
      </c>
      <c r="AU321" s="223" t="s">
        <v>79</v>
      </c>
      <c r="AV321" s="12" t="s">
        <v>79</v>
      </c>
      <c r="AW321" s="12" t="s">
        <v>34</v>
      </c>
      <c r="AX321" s="12" t="s">
        <v>70</v>
      </c>
      <c r="AY321" s="223" t="s">
        <v>144</v>
      </c>
    </row>
    <row r="322" spans="2:51" s="13" customFormat="1" ht="13.5">
      <c r="B322" s="224"/>
      <c r="C322" s="225"/>
      <c r="D322" s="214" t="s">
        <v>154</v>
      </c>
      <c r="E322" s="226" t="s">
        <v>20</v>
      </c>
      <c r="F322" s="227" t="s">
        <v>157</v>
      </c>
      <c r="G322" s="225"/>
      <c r="H322" s="228">
        <v>1.335</v>
      </c>
      <c r="I322" s="229"/>
      <c r="J322" s="225"/>
      <c r="K322" s="225"/>
      <c r="L322" s="230"/>
      <c r="M322" s="231"/>
      <c r="N322" s="232"/>
      <c r="O322" s="232"/>
      <c r="P322" s="232"/>
      <c r="Q322" s="232"/>
      <c r="R322" s="232"/>
      <c r="S322" s="232"/>
      <c r="T322" s="233"/>
      <c r="AT322" s="234" t="s">
        <v>154</v>
      </c>
      <c r="AU322" s="234" t="s">
        <v>79</v>
      </c>
      <c r="AV322" s="13" t="s">
        <v>152</v>
      </c>
      <c r="AW322" s="13" t="s">
        <v>34</v>
      </c>
      <c r="AX322" s="13" t="s">
        <v>77</v>
      </c>
      <c r="AY322" s="234" t="s">
        <v>144</v>
      </c>
    </row>
    <row r="323" spans="2:63" s="11" customFormat="1" ht="29.85" customHeight="1">
      <c r="B323" s="184"/>
      <c r="C323" s="185"/>
      <c r="D323" s="186" t="s">
        <v>69</v>
      </c>
      <c r="E323" s="198" t="s">
        <v>535</v>
      </c>
      <c r="F323" s="198" t="s">
        <v>536</v>
      </c>
      <c r="G323" s="185"/>
      <c r="H323" s="185"/>
      <c r="I323" s="188"/>
      <c r="J323" s="199">
        <f>BK323</f>
        <v>0</v>
      </c>
      <c r="K323" s="185"/>
      <c r="L323" s="190"/>
      <c r="M323" s="191"/>
      <c r="N323" s="192"/>
      <c r="O323" s="192"/>
      <c r="P323" s="193">
        <f>SUM(P324:P338)</f>
        <v>0</v>
      </c>
      <c r="Q323" s="192"/>
      <c r="R323" s="193">
        <f>SUM(R324:R338)</f>
        <v>0.023706690000000002</v>
      </c>
      <c r="S323" s="192"/>
      <c r="T323" s="194">
        <f>SUM(T324:T338)</f>
        <v>0</v>
      </c>
      <c r="AR323" s="195" t="s">
        <v>79</v>
      </c>
      <c r="AT323" s="196" t="s">
        <v>69</v>
      </c>
      <c r="AU323" s="196" t="s">
        <v>77</v>
      </c>
      <c r="AY323" s="195" t="s">
        <v>144</v>
      </c>
      <c r="BK323" s="197">
        <f>SUM(BK324:BK338)</f>
        <v>0</v>
      </c>
    </row>
    <row r="324" spans="2:65" s="1" customFormat="1" ht="16.5" customHeight="1">
      <c r="B324" s="42"/>
      <c r="C324" s="200" t="s">
        <v>416</v>
      </c>
      <c r="D324" s="200" t="s">
        <v>147</v>
      </c>
      <c r="E324" s="201" t="s">
        <v>538</v>
      </c>
      <c r="F324" s="202" t="s">
        <v>539</v>
      </c>
      <c r="G324" s="203" t="s">
        <v>150</v>
      </c>
      <c r="H324" s="204">
        <v>48.381</v>
      </c>
      <c r="I324" s="205"/>
      <c r="J324" s="206">
        <f>ROUND(I324*H324,2)</f>
        <v>0</v>
      </c>
      <c r="K324" s="202" t="s">
        <v>151</v>
      </c>
      <c r="L324" s="62"/>
      <c r="M324" s="207" t="s">
        <v>20</v>
      </c>
      <c r="N324" s="208" t="s">
        <v>41</v>
      </c>
      <c r="O324" s="43"/>
      <c r="P324" s="209">
        <f>O324*H324</f>
        <v>0</v>
      </c>
      <c r="Q324" s="209">
        <v>0</v>
      </c>
      <c r="R324" s="209">
        <f>Q324*H324</f>
        <v>0</v>
      </c>
      <c r="S324" s="209">
        <v>0</v>
      </c>
      <c r="T324" s="210">
        <f>S324*H324</f>
        <v>0</v>
      </c>
      <c r="AR324" s="25" t="s">
        <v>232</v>
      </c>
      <c r="AT324" s="25" t="s">
        <v>147</v>
      </c>
      <c r="AU324" s="25" t="s">
        <v>79</v>
      </c>
      <c r="AY324" s="25" t="s">
        <v>144</v>
      </c>
      <c r="BE324" s="211">
        <f>IF(N324="základní",J324,0)</f>
        <v>0</v>
      </c>
      <c r="BF324" s="211">
        <f>IF(N324="snížená",J324,0)</f>
        <v>0</v>
      </c>
      <c r="BG324" s="211">
        <f>IF(N324="zákl. přenesená",J324,0)</f>
        <v>0</v>
      </c>
      <c r="BH324" s="211">
        <f>IF(N324="sníž. přenesená",J324,0)</f>
        <v>0</v>
      </c>
      <c r="BI324" s="211">
        <f>IF(N324="nulová",J324,0)</f>
        <v>0</v>
      </c>
      <c r="BJ324" s="25" t="s">
        <v>77</v>
      </c>
      <c r="BK324" s="211">
        <f>ROUND(I324*H324,2)</f>
        <v>0</v>
      </c>
      <c r="BL324" s="25" t="s">
        <v>232</v>
      </c>
      <c r="BM324" s="25" t="s">
        <v>774</v>
      </c>
    </row>
    <row r="325" spans="2:51" s="12" customFormat="1" ht="13.5">
      <c r="B325" s="212"/>
      <c r="C325" s="213"/>
      <c r="D325" s="214" t="s">
        <v>154</v>
      </c>
      <c r="E325" s="215" t="s">
        <v>20</v>
      </c>
      <c r="F325" s="216" t="s">
        <v>775</v>
      </c>
      <c r="G325" s="213"/>
      <c r="H325" s="217">
        <v>11.729</v>
      </c>
      <c r="I325" s="218"/>
      <c r="J325" s="213"/>
      <c r="K325" s="213"/>
      <c r="L325" s="219"/>
      <c r="M325" s="220"/>
      <c r="N325" s="221"/>
      <c r="O325" s="221"/>
      <c r="P325" s="221"/>
      <c r="Q325" s="221"/>
      <c r="R325" s="221"/>
      <c r="S325" s="221"/>
      <c r="T325" s="222"/>
      <c r="AT325" s="223" t="s">
        <v>154</v>
      </c>
      <c r="AU325" s="223" t="s">
        <v>79</v>
      </c>
      <c r="AV325" s="12" t="s">
        <v>79</v>
      </c>
      <c r="AW325" s="12" t="s">
        <v>34</v>
      </c>
      <c r="AX325" s="12" t="s">
        <v>70</v>
      </c>
      <c r="AY325" s="223" t="s">
        <v>144</v>
      </c>
    </row>
    <row r="326" spans="2:51" s="12" customFormat="1" ht="27">
      <c r="B326" s="212"/>
      <c r="C326" s="213"/>
      <c r="D326" s="214" t="s">
        <v>154</v>
      </c>
      <c r="E326" s="215" t="s">
        <v>20</v>
      </c>
      <c r="F326" s="216" t="s">
        <v>776</v>
      </c>
      <c r="G326" s="213"/>
      <c r="H326" s="217">
        <v>22.932</v>
      </c>
      <c r="I326" s="218"/>
      <c r="J326" s="213"/>
      <c r="K326" s="213"/>
      <c r="L326" s="219"/>
      <c r="M326" s="220"/>
      <c r="N326" s="221"/>
      <c r="O326" s="221"/>
      <c r="P326" s="221"/>
      <c r="Q326" s="221"/>
      <c r="R326" s="221"/>
      <c r="S326" s="221"/>
      <c r="T326" s="222"/>
      <c r="AT326" s="223" t="s">
        <v>154</v>
      </c>
      <c r="AU326" s="223" t="s">
        <v>79</v>
      </c>
      <c r="AV326" s="12" t="s">
        <v>79</v>
      </c>
      <c r="AW326" s="12" t="s">
        <v>34</v>
      </c>
      <c r="AX326" s="12" t="s">
        <v>70</v>
      </c>
      <c r="AY326" s="223" t="s">
        <v>144</v>
      </c>
    </row>
    <row r="327" spans="2:51" s="12" customFormat="1" ht="13.5">
      <c r="B327" s="212"/>
      <c r="C327" s="213"/>
      <c r="D327" s="214" t="s">
        <v>154</v>
      </c>
      <c r="E327" s="215" t="s">
        <v>20</v>
      </c>
      <c r="F327" s="216" t="s">
        <v>777</v>
      </c>
      <c r="G327" s="213"/>
      <c r="H327" s="217">
        <v>13.72</v>
      </c>
      <c r="I327" s="218"/>
      <c r="J327" s="213"/>
      <c r="K327" s="213"/>
      <c r="L327" s="219"/>
      <c r="M327" s="220"/>
      <c r="N327" s="221"/>
      <c r="O327" s="221"/>
      <c r="P327" s="221"/>
      <c r="Q327" s="221"/>
      <c r="R327" s="221"/>
      <c r="S327" s="221"/>
      <c r="T327" s="222"/>
      <c r="AT327" s="223" t="s">
        <v>154</v>
      </c>
      <c r="AU327" s="223" t="s">
        <v>79</v>
      </c>
      <c r="AV327" s="12" t="s">
        <v>79</v>
      </c>
      <c r="AW327" s="12" t="s">
        <v>34</v>
      </c>
      <c r="AX327" s="12" t="s">
        <v>70</v>
      </c>
      <c r="AY327" s="223" t="s">
        <v>144</v>
      </c>
    </row>
    <row r="328" spans="2:51" s="13" customFormat="1" ht="13.5">
      <c r="B328" s="224"/>
      <c r="C328" s="225"/>
      <c r="D328" s="214" t="s">
        <v>154</v>
      </c>
      <c r="E328" s="226" t="s">
        <v>20</v>
      </c>
      <c r="F328" s="227" t="s">
        <v>157</v>
      </c>
      <c r="G328" s="225"/>
      <c r="H328" s="228">
        <v>48.381</v>
      </c>
      <c r="I328" s="229"/>
      <c r="J328" s="225"/>
      <c r="K328" s="225"/>
      <c r="L328" s="230"/>
      <c r="M328" s="231"/>
      <c r="N328" s="232"/>
      <c r="O328" s="232"/>
      <c r="P328" s="232"/>
      <c r="Q328" s="232"/>
      <c r="R328" s="232"/>
      <c r="S328" s="232"/>
      <c r="T328" s="233"/>
      <c r="AT328" s="234" t="s">
        <v>154</v>
      </c>
      <c r="AU328" s="234" t="s">
        <v>79</v>
      </c>
      <c r="AV328" s="13" t="s">
        <v>152</v>
      </c>
      <c r="AW328" s="13" t="s">
        <v>34</v>
      </c>
      <c r="AX328" s="13" t="s">
        <v>77</v>
      </c>
      <c r="AY328" s="234" t="s">
        <v>144</v>
      </c>
    </row>
    <row r="329" spans="2:65" s="1" customFormat="1" ht="25.5" customHeight="1">
      <c r="B329" s="42"/>
      <c r="C329" s="200" t="s">
        <v>426</v>
      </c>
      <c r="D329" s="200" t="s">
        <v>147</v>
      </c>
      <c r="E329" s="201" t="s">
        <v>549</v>
      </c>
      <c r="F329" s="202" t="s">
        <v>550</v>
      </c>
      <c r="G329" s="203" t="s">
        <v>150</v>
      </c>
      <c r="H329" s="204">
        <v>48.381</v>
      </c>
      <c r="I329" s="205"/>
      <c r="J329" s="206">
        <f>ROUND(I329*H329,2)</f>
        <v>0</v>
      </c>
      <c r="K329" s="202" t="s">
        <v>151</v>
      </c>
      <c r="L329" s="62"/>
      <c r="M329" s="207" t="s">
        <v>20</v>
      </c>
      <c r="N329" s="208" t="s">
        <v>41</v>
      </c>
      <c r="O329" s="43"/>
      <c r="P329" s="209">
        <f>O329*H329</f>
        <v>0</v>
      </c>
      <c r="Q329" s="209">
        <v>0.0002</v>
      </c>
      <c r="R329" s="209">
        <f>Q329*H329</f>
        <v>0.009676200000000001</v>
      </c>
      <c r="S329" s="209">
        <v>0</v>
      </c>
      <c r="T329" s="210">
        <f>S329*H329</f>
        <v>0</v>
      </c>
      <c r="AR329" s="25" t="s">
        <v>232</v>
      </c>
      <c r="AT329" s="25" t="s">
        <v>147</v>
      </c>
      <c r="AU329" s="25" t="s">
        <v>79</v>
      </c>
      <c r="AY329" s="25" t="s">
        <v>144</v>
      </c>
      <c r="BE329" s="211">
        <f>IF(N329="základní",J329,0)</f>
        <v>0</v>
      </c>
      <c r="BF329" s="211">
        <f>IF(N329="snížená",J329,0)</f>
        <v>0</v>
      </c>
      <c r="BG329" s="211">
        <f>IF(N329="zákl. přenesená",J329,0)</f>
        <v>0</v>
      </c>
      <c r="BH329" s="211">
        <f>IF(N329="sníž. přenesená",J329,0)</f>
        <v>0</v>
      </c>
      <c r="BI329" s="211">
        <f>IF(N329="nulová",J329,0)</f>
        <v>0</v>
      </c>
      <c r="BJ329" s="25" t="s">
        <v>77</v>
      </c>
      <c r="BK329" s="211">
        <f>ROUND(I329*H329,2)</f>
        <v>0</v>
      </c>
      <c r="BL329" s="25" t="s">
        <v>232</v>
      </c>
      <c r="BM329" s="25" t="s">
        <v>778</v>
      </c>
    </row>
    <row r="330" spans="2:51" s="12" customFormat="1" ht="13.5">
      <c r="B330" s="212"/>
      <c r="C330" s="213"/>
      <c r="D330" s="214" t="s">
        <v>154</v>
      </c>
      <c r="E330" s="215" t="s">
        <v>20</v>
      </c>
      <c r="F330" s="216" t="s">
        <v>775</v>
      </c>
      <c r="G330" s="213"/>
      <c r="H330" s="217">
        <v>11.729</v>
      </c>
      <c r="I330" s="218"/>
      <c r="J330" s="213"/>
      <c r="K330" s="213"/>
      <c r="L330" s="219"/>
      <c r="M330" s="220"/>
      <c r="N330" s="221"/>
      <c r="O330" s="221"/>
      <c r="P330" s="221"/>
      <c r="Q330" s="221"/>
      <c r="R330" s="221"/>
      <c r="S330" s="221"/>
      <c r="T330" s="222"/>
      <c r="AT330" s="223" t="s">
        <v>154</v>
      </c>
      <c r="AU330" s="223" t="s">
        <v>79</v>
      </c>
      <c r="AV330" s="12" t="s">
        <v>79</v>
      </c>
      <c r="AW330" s="12" t="s">
        <v>34</v>
      </c>
      <c r="AX330" s="12" t="s">
        <v>70</v>
      </c>
      <c r="AY330" s="223" t="s">
        <v>144</v>
      </c>
    </row>
    <row r="331" spans="2:51" s="12" customFormat="1" ht="27">
      <c r="B331" s="212"/>
      <c r="C331" s="213"/>
      <c r="D331" s="214" t="s">
        <v>154</v>
      </c>
      <c r="E331" s="215" t="s">
        <v>20</v>
      </c>
      <c r="F331" s="216" t="s">
        <v>776</v>
      </c>
      <c r="G331" s="213"/>
      <c r="H331" s="217">
        <v>22.932</v>
      </c>
      <c r="I331" s="218"/>
      <c r="J331" s="213"/>
      <c r="K331" s="213"/>
      <c r="L331" s="219"/>
      <c r="M331" s="220"/>
      <c r="N331" s="221"/>
      <c r="O331" s="221"/>
      <c r="P331" s="221"/>
      <c r="Q331" s="221"/>
      <c r="R331" s="221"/>
      <c r="S331" s="221"/>
      <c r="T331" s="222"/>
      <c r="AT331" s="223" t="s">
        <v>154</v>
      </c>
      <c r="AU331" s="223" t="s">
        <v>79</v>
      </c>
      <c r="AV331" s="12" t="s">
        <v>79</v>
      </c>
      <c r="AW331" s="12" t="s">
        <v>34</v>
      </c>
      <c r="AX331" s="12" t="s">
        <v>70</v>
      </c>
      <c r="AY331" s="223" t="s">
        <v>144</v>
      </c>
    </row>
    <row r="332" spans="2:51" s="12" customFormat="1" ht="13.5">
      <c r="B332" s="212"/>
      <c r="C332" s="213"/>
      <c r="D332" s="214" t="s">
        <v>154</v>
      </c>
      <c r="E332" s="215" t="s">
        <v>20</v>
      </c>
      <c r="F332" s="216" t="s">
        <v>777</v>
      </c>
      <c r="G332" s="213"/>
      <c r="H332" s="217">
        <v>13.72</v>
      </c>
      <c r="I332" s="218"/>
      <c r="J332" s="213"/>
      <c r="K332" s="213"/>
      <c r="L332" s="219"/>
      <c r="M332" s="220"/>
      <c r="N332" s="221"/>
      <c r="O332" s="221"/>
      <c r="P332" s="221"/>
      <c r="Q332" s="221"/>
      <c r="R332" s="221"/>
      <c r="S332" s="221"/>
      <c r="T332" s="222"/>
      <c r="AT332" s="223" t="s">
        <v>154</v>
      </c>
      <c r="AU332" s="223" t="s">
        <v>79</v>
      </c>
      <c r="AV332" s="12" t="s">
        <v>79</v>
      </c>
      <c r="AW332" s="12" t="s">
        <v>34</v>
      </c>
      <c r="AX332" s="12" t="s">
        <v>70</v>
      </c>
      <c r="AY332" s="223" t="s">
        <v>144</v>
      </c>
    </row>
    <row r="333" spans="2:51" s="13" customFormat="1" ht="13.5">
      <c r="B333" s="224"/>
      <c r="C333" s="225"/>
      <c r="D333" s="214" t="s">
        <v>154</v>
      </c>
      <c r="E333" s="226" t="s">
        <v>20</v>
      </c>
      <c r="F333" s="227" t="s">
        <v>157</v>
      </c>
      <c r="G333" s="225"/>
      <c r="H333" s="228">
        <v>48.381</v>
      </c>
      <c r="I333" s="229"/>
      <c r="J333" s="225"/>
      <c r="K333" s="225"/>
      <c r="L333" s="230"/>
      <c r="M333" s="231"/>
      <c r="N333" s="232"/>
      <c r="O333" s="232"/>
      <c r="P333" s="232"/>
      <c r="Q333" s="232"/>
      <c r="R333" s="232"/>
      <c r="S333" s="232"/>
      <c r="T333" s="233"/>
      <c r="AT333" s="234" t="s">
        <v>154</v>
      </c>
      <c r="AU333" s="234" t="s">
        <v>79</v>
      </c>
      <c r="AV333" s="13" t="s">
        <v>152</v>
      </c>
      <c r="AW333" s="13" t="s">
        <v>34</v>
      </c>
      <c r="AX333" s="13" t="s">
        <v>77</v>
      </c>
      <c r="AY333" s="234" t="s">
        <v>144</v>
      </c>
    </row>
    <row r="334" spans="2:65" s="1" customFormat="1" ht="25.5" customHeight="1">
      <c r="B334" s="42"/>
      <c r="C334" s="200" t="s">
        <v>431</v>
      </c>
      <c r="D334" s="200" t="s">
        <v>147</v>
      </c>
      <c r="E334" s="201" t="s">
        <v>553</v>
      </c>
      <c r="F334" s="202" t="s">
        <v>554</v>
      </c>
      <c r="G334" s="203" t="s">
        <v>150</v>
      </c>
      <c r="H334" s="204">
        <v>48.381</v>
      </c>
      <c r="I334" s="205"/>
      <c r="J334" s="206">
        <f>ROUND(I334*H334,2)</f>
        <v>0</v>
      </c>
      <c r="K334" s="202" t="s">
        <v>151</v>
      </c>
      <c r="L334" s="62"/>
      <c r="M334" s="207" t="s">
        <v>20</v>
      </c>
      <c r="N334" s="208" t="s">
        <v>41</v>
      </c>
      <c r="O334" s="43"/>
      <c r="P334" s="209">
        <f>O334*H334</f>
        <v>0</v>
      </c>
      <c r="Q334" s="209">
        <v>0.00029</v>
      </c>
      <c r="R334" s="209">
        <f>Q334*H334</f>
        <v>0.01403049</v>
      </c>
      <c r="S334" s="209">
        <v>0</v>
      </c>
      <c r="T334" s="210">
        <f>S334*H334</f>
        <v>0</v>
      </c>
      <c r="AR334" s="25" t="s">
        <v>232</v>
      </c>
      <c r="AT334" s="25" t="s">
        <v>147</v>
      </c>
      <c r="AU334" s="25" t="s">
        <v>79</v>
      </c>
      <c r="AY334" s="25" t="s">
        <v>144</v>
      </c>
      <c r="BE334" s="211">
        <f>IF(N334="základní",J334,0)</f>
        <v>0</v>
      </c>
      <c r="BF334" s="211">
        <f>IF(N334="snížená",J334,0)</f>
        <v>0</v>
      </c>
      <c r="BG334" s="211">
        <f>IF(N334="zákl. přenesená",J334,0)</f>
        <v>0</v>
      </c>
      <c r="BH334" s="211">
        <f>IF(N334="sníž. přenesená",J334,0)</f>
        <v>0</v>
      </c>
      <c r="BI334" s="211">
        <f>IF(N334="nulová",J334,0)</f>
        <v>0</v>
      </c>
      <c r="BJ334" s="25" t="s">
        <v>77</v>
      </c>
      <c r="BK334" s="211">
        <f>ROUND(I334*H334,2)</f>
        <v>0</v>
      </c>
      <c r="BL334" s="25" t="s">
        <v>232</v>
      </c>
      <c r="BM334" s="25" t="s">
        <v>779</v>
      </c>
    </row>
    <row r="335" spans="2:51" s="12" customFormat="1" ht="13.5">
      <c r="B335" s="212"/>
      <c r="C335" s="213"/>
      <c r="D335" s="214" t="s">
        <v>154</v>
      </c>
      <c r="E335" s="215" t="s">
        <v>20</v>
      </c>
      <c r="F335" s="216" t="s">
        <v>775</v>
      </c>
      <c r="G335" s="213"/>
      <c r="H335" s="217">
        <v>11.729</v>
      </c>
      <c r="I335" s="218"/>
      <c r="J335" s="213"/>
      <c r="K335" s="213"/>
      <c r="L335" s="219"/>
      <c r="M335" s="220"/>
      <c r="N335" s="221"/>
      <c r="O335" s="221"/>
      <c r="P335" s="221"/>
      <c r="Q335" s="221"/>
      <c r="R335" s="221"/>
      <c r="S335" s="221"/>
      <c r="T335" s="222"/>
      <c r="AT335" s="223" t="s">
        <v>154</v>
      </c>
      <c r="AU335" s="223" t="s">
        <v>79</v>
      </c>
      <c r="AV335" s="12" t="s">
        <v>79</v>
      </c>
      <c r="AW335" s="12" t="s">
        <v>34</v>
      </c>
      <c r="AX335" s="12" t="s">
        <v>70</v>
      </c>
      <c r="AY335" s="223" t="s">
        <v>144</v>
      </c>
    </row>
    <row r="336" spans="2:51" s="12" customFormat="1" ht="27">
      <c r="B336" s="212"/>
      <c r="C336" s="213"/>
      <c r="D336" s="214" t="s">
        <v>154</v>
      </c>
      <c r="E336" s="215" t="s">
        <v>20</v>
      </c>
      <c r="F336" s="216" t="s">
        <v>776</v>
      </c>
      <c r="G336" s="213"/>
      <c r="H336" s="217">
        <v>22.932</v>
      </c>
      <c r="I336" s="218"/>
      <c r="J336" s="213"/>
      <c r="K336" s="213"/>
      <c r="L336" s="219"/>
      <c r="M336" s="220"/>
      <c r="N336" s="221"/>
      <c r="O336" s="221"/>
      <c r="P336" s="221"/>
      <c r="Q336" s="221"/>
      <c r="R336" s="221"/>
      <c r="S336" s="221"/>
      <c r="T336" s="222"/>
      <c r="AT336" s="223" t="s">
        <v>154</v>
      </c>
      <c r="AU336" s="223" t="s">
        <v>79</v>
      </c>
      <c r="AV336" s="12" t="s">
        <v>79</v>
      </c>
      <c r="AW336" s="12" t="s">
        <v>34</v>
      </c>
      <c r="AX336" s="12" t="s">
        <v>70</v>
      </c>
      <c r="AY336" s="223" t="s">
        <v>144</v>
      </c>
    </row>
    <row r="337" spans="2:51" s="12" customFormat="1" ht="13.5">
      <c r="B337" s="212"/>
      <c r="C337" s="213"/>
      <c r="D337" s="214" t="s">
        <v>154</v>
      </c>
      <c r="E337" s="215" t="s">
        <v>20</v>
      </c>
      <c r="F337" s="216" t="s">
        <v>777</v>
      </c>
      <c r="G337" s="213"/>
      <c r="H337" s="217">
        <v>13.72</v>
      </c>
      <c r="I337" s="218"/>
      <c r="J337" s="213"/>
      <c r="K337" s="213"/>
      <c r="L337" s="219"/>
      <c r="M337" s="220"/>
      <c r="N337" s="221"/>
      <c r="O337" s="221"/>
      <c r="P337" s="221"/>
      <c r="Q337" s="221"/>
      <c r="R337" s="221"/>
      <c r="S337" s="221"/>
      <c r="T337" s="222"/>
      <c r="AT337" s="223" t="s">
        <v>154</v>
      </c>
      <c r="AU337" s="223" t="s">
        <v>79</v>
      </c>
      <c r="AV337" s="12" t="s">
        <v>79</v>
      </c>
      <c r="AW337" s="12" t="s">
        <v>34</v>
      </c>
      <c r="AX337" s="12" t="s">
        <v>70</v>
      </c>
      <c r="AY337" s="223" t="s">
        <v>144</v>
      </c>
    </row>
    <row r="338" spans="2:51" s="13" customFormat="1" ht="13.5">
      <c r="B338" s="224"/>
      <c r="C338" s="225"/>
      <c r="D338" s="214" t="s">
        <v>154</v>
      </c>
      <c r="E338" s="226" t="s">
        <v>20</v>
      </c>
      <c r="F338" s="227" t="s">
        <v>157</v>
      </c>
      <c r="G338" s="225"/>
      <c r="H338" s="228">
        <v>48.381</v>
      </c>
      <c r="I338" s="229"/>
      <c r="J338" s="225"/>
      <c r="K338" s="225"/>
      <c r="L338" s="230"/>
      <c r="M338" s="266"/>
      <c r="N338" s="267"/>
      <c r="O338" s="267"/>
      <c r="P338" s="267"/>
      <c r="Q338" s="267"/>
      <c r="R338" s="267"/>
      <c r="S338" s="267"/>
      <c r="T338" s="268"/>
      <c r="AT338" s="234" t="s">
        <v>154</v>
      </c>
      <c r="AU338" s="234" t="s">
        <v>79</v>
      </c>
      <c r="AV338" s="13" t="s">
        <v>152</v>
      </c>
      <c r="AW338" s="13" t="s">
        <v>34</v>
      </c>
      <c r="AX338" s="13" t="s">
        <v>77</v>
      </c>
      <c r="AY338" s="234" t="s">
        <v>144</v>
      </c>
    </row>
    <row r="339" spans="2:12" s="1" customFormat="1" ht="6.95" customHeight="1">
      <c r="B339" s="57"/>
      <c r="C339" s="58"/>
      <c r="D339" s="58"/>
      <c r="E339" s="58"/>
      <c r="F339" s="58"/>
      <c r="G339" s="58"/>
      <c r="H339" s="58"/>
      <c r="I339" s="145"/>
      <c r="J339" s="58"/>
      <c r="K339" s="58"/>
      <c r="L339" s="62"/>
    </row>
  </sheetData>
  <sheetProtection algorithmName="SHA-512" hashValue="WorX4tK43QFDQ1E/MjLXqvT4yhuXhkdLNttMFEewXfvIAn4zIgXyOUYzB6hBsPNxVH+alHbHa1Jmj62Ic/izkw==" saltValue="1styVtAhP3SwEbR0ojMP3QIxWLL7E2w0peCVHLm52lsemJti76vFaJDU5lNHKpGuLTsWYX1xk6Jf+OmcN1rH7Q==" spinCount="100000" sheet="1" objects="1" scenarios="1" formatColumns="0" formatRows="0" autoFilter="0"/>
  <autoFilter ref="C96:K338"/>
  <mergeCells count="13">
    <mergeCell ref="E89:H89"/>
    <mergeCell ref="G1:H1"/>
    <mergeCell ref="L2:V2"/>
    <mergeCell ref="E49:H49"/>
    <mergeCell ref="E51:H51"/>
    <mergeCell ref="J55:J56"/>
    <mergeCell ref="E85:H85"/>
    <mergeCell ref="E87:H87"/>
    <mergeCell ref="E7:H7"/>
    <mergeCell ref="E9:H9"/>
    <mergeCell ref="E11:H11"/>
    <mergeCell ref="E26:H26"/>
    <mergeCell ref="E47:H47"/>
  </mergeCells>
  <hyperlinks>
    <hyperlink ref="F1:G1" location="C2" display="1) Krycí list soupisu"/>
    <hyperlink ref="G1:H1" location="C58" display="2) Rekapitulace"/>
    <hyperlink ref="J1" location="C96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13"/>
  <sheetViews>
    <sheetView showGridLines="0" workbookViewId="0" topLeftCell="A1">
      <pane ySplit="1" topLeftCell="A97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17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2"/>
      <c r="B1" s="118"/>
      <c r="C1" s="118"/>
      <c r="D1" s="119" t="s">
        <v>1</v>
      </c>
      <c r="E1" s="118"/>
      <c r="F1" s="120" t="s">
        <v>97</v>
      </c>
      <c r="G1" s="394" t="s">
        <v>98</v>
      </c>
      <c r="H1" s="394"/>
      <c r="I1" s="121"/>
      <c r="J1" s="120" t="s">
        <v>99</v>
      </c>
      <c r="K1" s="119" t="s">
        <v>100</v>
      </c>
      <c r="L1" s="120" t="s">
        <v>101</v>
      </c>
      <c r="M1" s="120"/>
      <c r="N1" s="120"/>
      <c r="O1" s="120"/>
      <c r="P1" s="120"/>
      <c r="Q1" s="120"/>
      <c r="R1" s="120"/>
      <c r="S1" s="120"/>
      <c r="T1" s="120"/>
      <c r="U1" s="21"/>
      <c r="V1" s="21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</row>
    <row r="2" spans="3:46" ht="36.95" customHeight="1">
      <c r="L2" s="351"/>
      <c r="M2" s="351"/>
      <c r="N2" s="351"/>
      <c r="O2" s="351"/>
      <c r="P2" s="351"/>
      <c r="Q2" s="351"/>
      <c r="R2" s="351"/>
      <c r="S2" s="351"/>
      <c r="T2" s="351"/>
      <c r="U2" s="351"/>
      <c r="V2" s="351"/>
      <c r="AT2" s="25" t="s">
        <v>90</v>
      </c>
    </row>
    <row r="3" spans="2:46" ht="6.95" customHeight="1">
      <c r="B3" s="26"/>
      <c r="C3" s="27"/>
      <c r="D3" s="27"/>
      <c r="E3" s="27"/>
      <c r="F3" s="27"/>
      <c r="G3" s="27"/>
      <c r="H3" s="27"/>
      <c r="I3" s="122"/>
      <c r="J3" s="27"/>
      <c r="K3" s="28"/>
      <c r="AT3" s="25" t="s">
        <v>79</v>
      </c>
    </row>
    <row r="4" spans="2:46" ht="36.95" customHeight="1">
      <c r="B4" s="29"/>
      <c r="C4" s="30"/>
      <c r="D4" s="31" t="s">
        <v>102</v>
      </c>
      <c r="E4" s="30"/>
      <c r="F4" s="30"/>
      <c r="G4" s="30"/>
      <c r="H4" s="30"/>
      <c r="I4" s="123"/>
      <c r="J4" s="30"/>
      <c r="K4" s="32"/>
      <c r="M4" s="33" t="s">
        <v>12</v>
      </c>
      <c r="AT4" s="25" t="s">
        <v>6</v>
      </c>
    </row>
    <row r="5" spans="2:11" ht="6.95" customHeight="1">
      <c r="B5" s="29"/>
      <c r="C5" s="30"/>
      <c r="D5" s="30"/>
      <c r="E5" s="30"/>
      <c r="F5" s="30"/>
      <c r="G5" s="30"/>
      <c r="H5" s="30"/>
      <c r="I5" s="123"/>
      <c r="J5" s="30"/>
      <c r="K5" s="32"/>
    </row>
    <row r="6" spans="2:11" ht="15">
      <c r="B6" s="29"/>
      <c r="C6" s="30"/>
      <c r="D6" s="38" t="s">
        <v>18</v>
      </c>
      <c r="E6" s="30"/>
      <c r="F6" s="30"/>
      <c r="G6" s="30"/>
      <c r="H6" s="30"/>
      <c r="I6" s="123"/>
      <c r="J6" s="30"/>
      <c r="K6" s="32"/>
    </row>
    <row r="7" spans="2:11" ht="16.5" customHeight="1">
      <c r="B7" s="29"/>
      <c r="C7" s="30"/>
      <c r="D7" s="30"/>
      <c r="E7" s="395" t="str">
        <f>'Rekapitulace stavby'!K6</f>
        <v>Stavební úpravy učebny - Rekonstrukce instalatérských dílen, vestavba bezbariérového WC - SŠSaŘ Stochov</v>
      </c>
      <c r="F7" s="401"/>
      <c r="G7" s="401"/>
      <c r="H7" s="401"/>
      <c r="I7" s="123"/>
      <c r="J7" s="30"/>
      <c r="K7" s="32"/>
    </row>
    <row r="8" spans="2:11" ht="15">
      <c r="B8" s="29"/>
      <c r="C8" s="30"/>
      <c r="D8" s="38" t="s">
        <v>103</v>
      </c>
      <c r="E8" s="30"/>
      <c r="F8" s="30"/>
      <c r="G8" s="30"/>
      <c r="H8" s="30"/>
      <c r="I8" s="123"/>
      <c r="J8" s="30"/>
      <c r="K8" s="32"/>
    </row>
    <row r="9" spans="2:11" s="1" customFormat="1" ht="16.5" customHeight="1">
      <c r="B9" s="42"/>
      <c r="C9" s="43"/>
      <c r="D9" s="43"/>
      <c r="E9" s="395" t="s">
        <v>104</v>
      </c>
      <c r="F9" s="396"/>
      <c r="G9" s="396"/>
      <c r="H9" s="396"/>
      <c r="I9" s="124"/>
      <c r="J9" s="43"/>
      <c r="K9" s="46"/>
    </row>
    <row r="10" spans="2:11" s="1" customFormat="1" ht="15">
      <c r="B10" s="42"/>
      <c r="C10" s="43"/>
      <c r="D10" s="38" t="s">
        <v>105</v>
      </c>
      <c r="E10" s="43"/>
      <c r="F10" s="43"/>
      <c r="G10" s="43"/>
      <c r="H10" s="43"/>
      <c r="I10" s="124"/>
      <c r="J10" s="43"/>
      <c r="K10" s="46"/>
    </row>
    <row r="11" spans="2:11" s="1" customFormat="1" ht="36.95" customHeight="1">
      <c r="B11" s="42"/>
      <c r="C11" s="43"/>
      <c r="D11" s="43"/>
      <c r="E11" s="397" t="s">
        <v>780</v>
      </c>
      <c r="F11" s="396"/>
      <c r="G11" s="396"/>
      <c r="H11" s="396"/>
      <c r="I11" s="124"/>
      <c r="J11" s="43"/>
      <c r="K11" s="46"/>
    </row>
    <row r="12" spans="2:11" s="1" customFormat="1" ht="13.5">
      <c r="B12" s="42"/>
      <c r="C12" s="43"/>
      <c r="D12" s="43"/>
      <c r="E12" s="43"/>
      <c r="F12" s="43"/>
      <c r="G12" s="43"/>
      <c r="H12" s="43"/>
      <c r="I12" s="124"/>
      <c r="J12" s="43"/>
      <c r="K12" s="46"/>
    </row>
    <row r="13" spans="2:11" s="1" customFormat="1" ht="14.45" customHeight="1">
      <c r="B13" s="42"/>
      <c r="C13" s="43"/>
      <c r="D13" s="38" t="s">
        <v>19</v>
      </c>
      <c r="E13" s="43"/>
      <c r="F13" s="36" t="s">
        <v>20</v>
      </c>
      <c r="G13" s="43"/>
      <c r="H13" s="43"/>
      <c r="I13" s="125" t="s">
        <v>21</v>
      </c>
      <c r="J13" s="36" t="s">
        <v>20</v>
      </c>
      <c r="K13" s="46"/>
    </row>
    <row r="14" spans="2:11" s="1" customFormat="1" ht="14.45" customHeight="1">
      <c r="B14" s="42"/>
      <c r="C14" s="43"/>
      <c r="D14" s="38" t="s">
        <v>22</v>
      </c>
      <c r="E14" s="43"/>
      <c r="F14" s="36" t="s">
        <v>781</v>
      </c>
      <c r="G14" s="43"/>
      <c r="H14" s="43"/>
      <c r="I14" s="125" t="s">
        <v>24</v>
      </c>
      <c r="J14" s="126" t="str">
        <f>'Rekapitulace stavby'!AN8</f>
        <v>18.2.2018</v>
      </c>
      <c r="K14" s="46"/>
    </row>
    <row r="15" spans="2:11" s="1" customFormat="1" ht="10.9" customHeight="1">
      <c r="B15" s="42"/>
      <c r="C15" s="43"/>
      <c r="D15" s="43"/>
      <c r="E15" s="43"/>
      <c r="F15" s="43"/>
      <c r="G15" s="43"/>
      <c r="H15" s="43"/>
      <c r="I15" s="124"/>
      <c r="J15" s="43"/>
      <c r="K15" s="46"/>
    </row>
    <row r="16" spans="2:11" s="1" customFormat="1" ht="14.45" customHeight="1">
      <c r="B16" s="42"/>
      <c r="C16" s="43"/>
      <c r="D16" s="38" t="s">
        <v>26</v>
      </c>
      <c r="E16" s="43"/>
      <c r="F16" s="43"/>
      <c r="G16" s="43"/>
      <c r="H16" s="43"/>
      <c r="I16" s="125" t="s">
        <v>27</v>
      </c>
      <c r="J16" s="36" t="str">
        <f>IF('Rekapitulace stavby'!AN10="","",'Rekapitulace stavby'!AN10)</f>
        <v/>
      </c>
      <c r="K16" s="46"/>
    </row>
    <row r="17" spans="2:11" s="1" customFormat="1" ht="18" customHeight="1">
      <c r="B17" s="42"/>
      <c r="C17" s="43"/>
      <c r="D17" s="43"/>
      <c r="E17" s="36" t="str">
        <f>IF('Rekapitulace stavby'!E11="","",'Rekapitulace stavby'!E11)</f>
        <v>Středočeský kraj</v>
      </c>
      <c r="F17" s="43"/>
      <c r="G17" s="43"/>
      <c r="H17" s="43"/>
      <c r="I17" s="125" t="s">
        <v>29</v>
      </c>
      <c r="J17" s="36" t="str">
        <f>IF('Rekapitulace stavby'!AN11="","",'Rekapitulace stavby'!AN11)</f>
        <v/>
      </c>
      <c r="K17" s="46"/>
    </row>
    <row r="18" spans="2:11" s="1" customFormat="1" ht="6.95" customHeight="1">
      <c r="B18" s="42"/>
      <c r="C18" s="43"/>
      <c r="D18" s="43"/>
      <c r="E18" s="43"/>
      <c r="F18" s="43"/>
      <c r="G18" s="43"/>
      <c r="H18" s="43"/>
      <c r="I18" s="124"/>
      <c r="J18" s="43"/>
      <c r="K18" s="46"/>
    </row>
    <row r="19" spans="2:11" s="1" customFormat="1" ht="14.45" customHeight="1">
      <c r="B19" s="42"/>
      <c r="C19" s="43"/>
      <c r="D19" s="38" t="s">
        <v>30</v>
      </c>
      <c r="E19" s="43"/>
      <c r="F19" s="43"/>
      <c r="G19" s="43"/>
      <c r="H19" s="43"/>
      <c r="I19" s="125" t="s">
        <v>27</v>
      </c>
      <c r="J19" s="36" t="str">
        <f>IF('Rekapitulace stavby'!AN13="Vyplň údaj","",IF('Rekapitulace stavby'!AN13="","",'Rekapitulace stavby'!AN13))</f>
        <v/>
      </c>
      <c r="K19" s="46"/>
    </row>
    <row r="20" spans="2:11" s="1" customFormat="1" ht="18" customHeight="1">
      <c r="B20" s="42"/>
      <c r="C20" s="43"/>
      <c r="D20" s="43"/>
      <c r="E20" s="36" t="str">
        <f>IF('Rekapitulace stavby'!E14="Vyplň údaj","",IF('Rekapitulace stavby'!E14="","",'Rekapitulace stavby'!E14))</f>
        <v/>
      </c>
      <c r="F20" s="43"/>
      <c r="G20" s="43"/>
      <c r="H20" s="43"/>
      <c r="I20" s="125" t="s">
        <v>29</v>
      </c>
      <c r="J20" s="36" t="str">
        <f>IF('Rekapitulace stavby'!AN14="Vyplň údaj","",IF('Rekapitulace stavby'!AN14="","",'Rekapitulace stavby'!AN14))</f>
        <v/>
      </c>
      <c r="K20" s="46"/>
    </row>
    <row r="21" spans="2:11" s="1" customFormat="1" ht="6.95" customHeight="1">
      <c r="B21" s="42"/>
      <c r="C21" s="43"/>
      <c r="D21" s="43"/>
      <c r="E21" s="43"/>
      <c r="F21" s="43"/>
      <c r="G21" s="43"/>
      <c r="H21" s="43"/>
      <c r="I21" s="124"/>
      <c r="J21" s="43"/>
      <c r="K21" s="46"/>
    </row>
    <row r="22" spans="2:11" s="1" customFormat="1" ht="14.45" customHeight="1">
      <c r="B22" s="42"/>
      <c r="C22" s="43"/>
      <c r="D22" s="38" t="s">
        <v>32</v>
      </c>
      <c r="E22" s="43"/>
      <c r="F22" s="43"/>
      <c r="G22" s="43"/>
      <c r="H22" s="43"/>
      <c r="I22" s="125" t="s">
        <v>27</v>
      </c>
      <c r="J22" s="36" t="str">
        <f>IF('Rekapitulace stavby'!AN16="","",'Rekapitulace stavby'!AN16)</f>
        <v/>
      </c>
      <c r="K22" s="46"/>
    </row>
    <row r="23" spans="2:11" s="1" customFormat="1" ht="18" customHeight="1">
      <c r="B23" s="42"/>
      <c r="C23" s="43"/>
      <c r="D23" s="43"/>
      <c r="E23" s="36" t="str">
        <f>IF('Rekapitulace stavby'!E17="","",'Rekapitulace stavby'!E17)</f>
        <v>STAVAŘI s.r.o.</v>
      </c>
      <c r="F23" s="43"/>
      <c r="G23" s="43"/>
      <c r="H23" s="43"/>
      <c r="I23" s="125" t="s">
        <v>29</v>
      </c>
      <c r="J23" s="36" t="str">
        <f>IF('Rekapitulace stavby'!AN17="","",'Rekapitulace stavby'!AN17)</f>
        <v/>
      </c>
      <c r="K23" s="46"/>
    </row>
    <row r="24" spans="2:11" s="1" customFormat="1" ht="6.95" customHeight="1">
      <c r="B24" s="42"/>
      <c r="C24" s="43"/>
      <c r="D24" s="43"/>
      <c r="E24" s="43"/>
      <c r="F24" s="43"/>
      <c r="G24" s="43"/>
      <c r="H24" s="43"/>
      <c r="I24" s="124"/>
      <c r="J24" s="43"/>
      <c r="K24" s="46"/>
    </row>
    <row r="25" spans="2:11" s="1" customFormat="1" ht="14.45" customHeight="1">
      <c r="B25" s="42"/>
      <c r="C25" s="43"/>
      <c r="D25" s="38" t="s">
        <v>35</v>
      </c>
      <c r="E25" s="43"/>
      <c r="F25" s="43"/>
      <c r="G25" s="43"/>
      <c r="H25" s="43"/>
      <c r="I25" s="124"/>
      <c r="J25" s="43"/>
      <c r="K25" s="46"/>
    </row>
    <row r="26" spans="2:11" s="7" customFormat="1" ht="16.5" customHeight="1">
      <c r="B26" s="127"/>
      <c r="C26" s="128"/>
      <c r="D26" s="128"/>
      <c r="E26" s="389" t="s">
        <v>20</v>
      </c>
      <c r="F26" s="389"/>
      <c r="G26" s="389"/>
      <c r="H26" s="389"/>
      <c r="I26" s="129"/>
      <c r="J26" s="128"/>
      <c r="K26" s="130"/>
    </row>
    <row r="27" spans="2:11" s="1" customFormat="1" ht="6.95" customHeight="1">
      <c r="B27" s="42"/>
      <c r="C27" s="43"/>
      <c r="D27" s="43"/>
      <c r="E27" s="43"/>
      <c r="F27" s="43"/>
      <c r="G27" s="43"/>
      <c r="H27" s="43"/>
      <c r="I27" s="124"/>
      <c r="J27" s="43"/>
      <c r="K27" s="46"/>
    </row>
    <row r="28" spans="2:11" s="1" customFormat="1" ht="6.95" customHeight="1">
      <c r="B28" s="42"/>
      <c r="C28" s="43"/>
      <c r="D28" s="86"/>
      <c r="E28" s="86"/>
      <c r="F28" s="86"/>
      <c r="G28" s="86"/>
      <c r="H28" s="86"/>
      <c r="I28" s="131"/>
      <c r="J28" s="86"/>
      <c r="K28" s="132"/>
    </row>
    <row r="29" spans="2:11" s="1" customFormat="1" ht="25.35" customHeight="1">
      <c r="B29" s="42"/>
      <c r="C29" s="43"/>
      <c r="D29" s="133" t="s">
        <v>36</v>
      </c>
      <c r="E29" s="43"/>
      <c r="F29" s="43"/>
      <c r="G29" s="43"/>
      <c r="H29" s="43"/>
      <c r="I29" s="124"/>
      <c r="J29" s="134">
        <f>ROUND(J85,2)</f>
        <v>0</v>
      </c>
      <c r="K29" s="46"/>
    </row>
    <row r="30" spans="2:11" s="1" customFormat="1" ht="6.95" customHeight="1">
      <c r="B30" s="42"/>
      <c r="C30" s="43"/>
      <c r="D30" s="86"/>
      <c r="E30" s="86"/>
      <c r="F30" s="86"/>
      <c r="G30" s="86"/>
      <c r="H30" s="86"/>
      <c r="I30" s="131"/>
      <c r="J30" s="86"/>
      <c r="K30" s="132"/>
    </row>
    <row r="31" spans="2:11" s="1" customFormat="1" ht="14.45" customHeight="1">
      <c r="B31" s="42"/>
      <c r="C31" s="43"/>
      <c r="D31" s="43"/>
      <c r="E31" s="43"/>
      <c r="F31" s="47" t="s">
        <v>38</v>
      </c>
      <c r="G31" s="43"/>
      <c r="H31" s="43"/>
      <c r="I31" s="135" t="s">
        <v>37</v>
      </c>
      <c r="J31" s="47" t="s">
        <v>39</v>
      </c>
      <c r="K31" s="46"/>
    </row>
    <row r="32" spans="2:11" s="1" customFormat="1" ht="14.45" customHeight="1">
      <c r="B32" s="42"/>
      <c r="C32" s="43"/>
      <c r="D32" s="50" t="s">
        <v>40</v>
      </c>
      <c r="E32" s="50" t="s">
        <v>41</v>
      </c>
      <c r="F32" s="136">
        <f>ROUND(SUM(BE85:BE112),2)</f>
        <v>0</v>
      </c>
      <c r="G32" s="43"/>
      <c r="H32" s="43"/>
      <c r="I32" s="137">
        <v>0.21</v>
      </c>
      <c r="J32" s="136">
        <f>ROUND(ROUND((SUM(BE85:BE112)),2)*I32,2)</f>
        <v>0</v>
      </c>
      <c r="K32" s="46"/>
    </row>
    <row r="33" spans="2:11" s="1" customFormat="1" ht="14.45" customHeight="1">
      <c r="B33" s="42"/>
      <c r="C33" s="43"/>
      <c r="D33" s="43"/>
      <c r="E33" s="50" t="s">
        <v>42</v>
      </c>
      <c r="F33" s="136">
        <f>ROUND(SUM(BF85:BF112),2)</f>
        <v>0</v>
      </c>
      <c r="G33" s="43"/>
      <c r="H33" s="43"/>
      <c r="I33" s="137">
        <v>0.15</v>
      </c>
      <c r="J33" s="136">
        <f>ROUND(ROUND((SUM(BF85:BF112)),2)*I33,2)</f>
        <v>0</v>
      </c>
      <c r="K33" s="46"/>
    </row>
    <row r="34" spans="2:11" s="1" customFormat="1" ht="14.45" customHeight="1" hidden="1">
      <c r="B34" s="42"/>
      <c r="C34" s="43"/>
      <c r="D34" s="43"/>
      <c r="E34" s="50" t="s">
        <v>43</v>
      </c>
      <c r="F34" s="136">
        <f>ROUND(SUM(BG85:BG112),2)</f>
        <v>0</v>
      </c>
      <c r="G34" s="43"/>
      <c r="H34" s="43"/>
      <c r="I34" s="137">
        <v>0.21</v>
      </c>
      <c r="J34" s="136">
        <v>0</v>
      </c>
      <c r="K34" s="46"/>
    </row>
    <row r="35" spans="2:11" s="1" customFormat="1" ht="14.45" customHeight="1" hidden="1">
      <c r="B35" s="42"/>
      <c r="C35" s="43"/>
      <c r="D35" s="43"/>
      <c r="E35" s="50" t="s">
        <v>44</v>
      </c>
      <c r="F35" s="136">
        <f>ROUND(SUM(BH85:BH112),2)</f>
        <v>0</v>
      </c>
      <c r="G35" s="43"/>
      <c r="H35" s="43"/>
      <c r="I35" s="137">
        <v>0.15</v>
      </c>
      <c r="J35" s="136">
        <v>0</v>
      </c>
      <c r="K35" s="46"/>
    </row>
    <row r="36" spans="2:11" s="1" customFormat="1" ht="14.45" customHeight="1" hidden="1">
      <c r="B36" s="42"/>
      <c r="C36" s="43"/>
      <c r="D36" s="43"/>
      <c r="E36" s="50" t="s">
        <v>45</v>
      </c>
      <c r="F36" s="136">
        <f>ROUND(SUM(BI85:BI112),2)</f>
        <v>0</v>
      </c>
      <c r="G36" s="43"/>
      <c r="H36" s="43"/>
      <c r="I36" s="137">
        <v>0</v>
      </c>
      <c r="J36" s="136">
        <v>0</v>
      </c>
      <c r="K36" s="46"/>
    </row>
    <row r="37" spans="2:11" s="1" customFormat="1" ht="6.95" customHeight="1">
      <c r="B37" s="42"/>
      <c r="C37" s="43"/>
      <c r="D37" s="43"/>
      <c r="E37" s="43"/>
      <c r="F37" s="43"/>
      <c r="G37" s="43"/>
      <c r="H37" s="43"/>
      <c r="I37" s="124"/>
      <c r="J37" s="43"/>
      <c r="K37" s="46"/>
    </row>
    <row r="38" spans="2:11" s="1" customFormat="1" ht="25.35" customHeight="1">
      <c r="B38" s="42"/>
      <c r="C38" s="138"/>
      <c r="D38" s="139" t="s">
        <v>46</v>
      </c>
      <c r="E38" s="80"/>
      <c r="F38" s="80"/>
      <c r="G38" s="140" t="s">
        <v>47</v>
      </c>
      <c r="H38" s="141" t="s">
        <v>48</v>
      </c>
      <c r="I38" s="142"/>
      <c r="J38" s="143">
        <f>SUM(J29:J36)</f>
        <v>0</v>
      </c>
      <c r="K38" s="144"/>
    </row>
    <row r="39" spans="2:11" s="1" customFormat="1" ht="14.45" customHeight="1">
      <c r="B39" s="57"/>
      <c r="C39" s="58"/>
      <c r="D39" s="58"/>
      <c r="E39" s="58"/>
      <c r="F39" s="58"/>
      <c r="G39" s="58"/>
      <c r="H39" s="58"/>
      <c r="I39" s="145"/>
      <c r="J39" s="58"/>
      <c r="K39" s="59"/>
    </row>
    <row r="43" spans="2:11" s="1" customFormat="1" ht="6.95" customHeight="1">
      <c r="B43" s="146"/>
      <c r="C43" s="147"/>
      <c r="D43" s="147"/>
      <c r="E43" s="147"/>
      <c r="F43" s="147"/>
      <c r="G43" s="147"/>
      <c r="H43" s="147"/>
      <c r="I43" s="148"/>
      <c r="J43" s="147"/>
      <c r="K43" s="149"/>
    </row>
    <row r="44" spans="2:11" s="1" customFormat="1" ht="36.95" customHeight="1">
      <c r="B44" s="42"/>
      <c r="C44" s="31" t="s">
        <v>108</v>
      </c>
      <c r="D44" s="43"/>
      <c r="E44" s="43"/>
      <c r="F44" s="43"/>
      <c r="G44" s="43"/>
      <c r="H44" s="43"/>
      <c r="I44" s="124"/>
      <c r="J44" s="43"/>
      <c r="K44" s="46"/>
    </row>
    <row r="45" spans="2:11" s="1" customFormat="1" ht="6.95" customHeight="1">
      <c r="B45" s="42"/>
      <c r="C45" s="43"/>
      <c r="D45" s="43"/>
      <c r="E45" s="43"/>
      <c r="F45" s="43"/>
      <c r="G45" s="43"/>
      <c r="H45" s="43"/>
      <c r="I45" s="124"/>
      <c r="J45" s="43"/>
      <c r="K45" s="46"/>
    </row>
    <row r="46" spans="2:11" s="1" customFormat="1" ht="14.45" customHeight="1">
      <c r="B46" s="42"/>
      <c r="C46" s="38" t="s">
        <v>18</v>
      </c>
      <c r="D46" s="43"/>
      <c r="E46" s="43"/>
      <c r="F46" s="43"/>
      <c r="G46" s="43"/>
      <c r="H46" s="43"/>
      <c r="I46" s="124"/>
      <c r="J46" s="43"/>
      <c r="K46" s="46"/>
    </row>
    <row r="47" spans="2:11" s="1" customFormat="1" ht="16.5" customHeight="1">
      <c r="B47" s="42"/>
      <c r="C47" s="43"/>
      <c r="D47" s="43"/>
      <c r="E47" s="395" t="str">
        <f>E7</f>
        <v>Stavební úpravy učebny - Rekonstrukce instalatérských dílen, vestavba bezbariérového WC - SŠSaŘ Stochov</v>
      </c>
      <c r="F47" s="401"/>
      <c r="G47" s="401"/>
      <c r="H47" s="401"/>
      <c r="I47" s="124"/>
      <c r="J47" s="43"/>
      <c r="K47" s="46"/>
    </row>
    <row r="48" spans="2:11" ht="15">
      <c r="B48" s="29"/>
      <c r="C48" s="38" t="s">
        <v>103</v>
      </c>
      <c r="D48" s="30"/>
      <c r="E48" s="30"/>
      <c r="F48" s="30"/>
      <c r="G48" s="30"/>
      <c r="H48" s="30"/>
      <c r="I48" s="123"/>
      <c r="J48" s="30"/>
      <c r="K48" s="32"/>
    </row>
    <row r="49" spans="2:11" s="1" customFormat="1" ht="16.5" customHeight="1">
      <c r="B49" s="42"/>
      <c r="C49" s="43"/>
      <c r="D49" s="43"/>
      <c r="E49" s="395" t="s">
        <v>104</v>
      </c>
      <c r="F49" s="396"/>
      <c r="G49" s="396"/>
      <c r="H49" s="396"/>
      <c r="I49" s="124"/>
      <c r="J49" s="43"/>
      <c r="K49" s="46"/>
    </row>
    <row r="50" spans="2:11" s="1" customFormat="1" ht="14.45" customHeight="1">
      <c r="B50" s="42"/>
      <c r="C50" s="38" t="s">
        <v>105</v>
      </c>
      <c r="D50" s="43"/>
      <c r="E50" s="43"/>
      <c r="F50" s="43"/>
      <c r="G50" s="43"/>
      <c r="H50" s="43"/>
      <c r="I50" s="124"/>
      <c r="J50" s="43"/>
      <c r="K50" s="46"/>
    </row>
    <row r="51" spans="2:11" s="1" customFormat="1" ht="17.25" customHeight="1">
      <c r="B51" s="42"/>
      <c r="C51" s="43"/>
      <c r="D51" s="43"/>
      <c r="E51" s="397" t="str">
        <f>E11</f>
        <v>ZTI - Zdravotně technické instalace</v>
      </c>
      <c r="F51" s="396"/>
      <c r="G51" s="396"/>
      <c r="H51" s="396"/>
      <c r="I51" s="124"/>
      <c r="J51" s="43"/>
      <c r="K51" s="46"/>
    </row>
    <row r="52" spans="2:11" s="1" customFormat="1" ht="6.95" customHeight="1">
      <c r="B52" s="42"/>
      <c r="C52" s="43"/>
      <c r="D52" s="43"/>
      <c r="E52" s="43"/>
      <c r="F52" s="43"/>
      <c r="G52" s="43"/>
      <c r="H52" s="43"/>
      <c r="I52" s="124"/>
      <c r="J52" s="43"/>
      <c r="K52" s="46"/>
    </row>
    <row r="53" spans="2:11" s="1" customFormat="1" ht="18" customHeight="1">
      <c r="B53" s="42"/>
      <c r="C53" s="38" t="s">
        <v>22</v>
      </c>
      <c r="D53" s="43"/>
      <c r="E53" s="43"/>
      <c r="F53" s="36" t="str">
        <f>F14</f>
        <v xml:space="preserve"> </v>
      </c>
      <c r="G53" s="43"/>
      <c r="H53" s="43"/>
      <c r="I53" s="125" t="s">
        <v>24</v>
      </c>
      <c r="J53" s="126" t="str">
        <f>IF(J14="","",J14)</f>
        <v>18.2.2018</v>
      </c>
      <c r="K53" s="46"/>
    </row>
    <row r="54" spans="2:11" s="1" customFormat="1" ht="6.95" customHeight="1">
      <c r="B54" s="42"/>
      <c r="C54" s="43"/>
      <c r="D54" s="43"/>
      <c r="E54" s="43"/>
      <c r="F54" s="43"/>
      <c r="G54" s="43"/>
      <c r="H54" s="43"/>
      <c r="I54" s="124"/>
      <c r="J54" s="43"/>
      <c r="K54" s="46"/>
    </row>
    <row r="55" spans="2:11" s="1" customFormat="1" ht="15">
      <c r="B55" s="42"/>
      <c r="C55" s="38" t="s">
        <v>26</v>
      </c>
      <c r="D55" s="43"/>
      <c r="E55" s="43"/>
      <c r="F55" s="36" t="str">
        <f>E17</f>
        <v>Středočeský kraj</v>
      </c>
      <c r="G55" s="43"/>
      <c r="H55" s="43"/>
      <c r="I55" s="125" t="s">
        <v>32</v>
      </c>
      <c r="J55" s="389" t="str">
        <f>E23</f>
        <v>STAVAŘI s.r.o.</v>
      </c>
      <c r="K55" s="46"/>
    </row>
    <row r="56" spans="2:11" s="1" customFormat="1" ht="14.45" customHeight="1">
      <c r="B56" s="42"/>
      <c r="C56" s="38" t="s">
        <v>30</v>
      </c>
      <c r="D56" s="43"/>
      <c r="E56" s="43"/>
      <c r="F56" s="36" t="str">
        <f>IF(E20="","",E20)</f>
        <v/>
      </c>
      <c r="G56" s="43"/>
      <c r="H56" s="43"/>
      <c r="I56" s="124"/>
      <c r="J56" s="398"/>
      <c r="K56" s="46"/>
    </row>
    <row r="57" spans="2:11" s="1" customFormat="1" ht="10.35" customHeight="1">
      <c r="B57" s="42"/>
      <c r="C57" s="43"/>
      <c r="D57" s="43"/>
      <c r="E57" s="43"/>
      <c r="F57" s="43"/>
      <c r="G57" s="43"/>
      <c r="H57" s="43"/>
      <c r="I57" s="124"/>
      <c r="J57" s="43"/>
      <c r="K57" s="46"/>
    </row>
    <row r="58" spans="2:11" s="1" customFormat="1" ht="29.25" customHeight="1">
      <c r="B58" s="42"/>
      <c r="C58" s="150" t="s">
        <v>109</v>
      </c>
      <c r="D58" s="138"/>
      <c r="E58" s="138"/>
      <c r="F58" s="138"/>
      <c r="G58" s="138"/>
      <c r="H58" s="138"/>
      <c r="I58" s="151"/>
      <c r="J58" s="152" t="s">
        <v>110</v>
      </c>
      <c r="K58" s="153"/>
    </row>
    <row r="59" spans="2:11" s="1" customFormat="1" ht="10.35" customHeight="1">
      <c r="B59" s="42"/>
      <c r="C59" s="43"/>
      <c r="D59" s="43"/>
      <c r="E59" s="43"/>
      <c r="F59" s="43"/>
      <c r="G59" s="43"/>
      <c r="H59" s="43"/>
      <c r="I59" s="124"/>
      <c r="J59" s="43"/>
      <c r="K59" s="46"/>
    </row>
    <row r="60" spans="2:47" s="1" customFormat="1" ht="29.25" customHeight="1">
      <c r="B60" s="42"/>
      <c r="C60" s="154" t="s">
        <v>111</v>
      </c>
      <c r="D60" s="43"/>
      <c r="E60" s="43"/>
      <c r="F60" s="43"/>
      <c r="G60" s="43"/>
      <c r="H60" s="43"/>
      <c r="I60" s="124"/>
      <c r="J60" s="134">
        <f>J85</f>
        <v>0</v>
      </c>
      <c r="K60" s="46"/>
      <c r="AU60" s="25" t="s">
        <v>112</v>
      </c>
    </row>
    <row r="61" spans="2:11" s="8" customFormat="1" ht="24.95" customHeight="1">
      <c r="B61" s="155"/>
      <c r="C61" s="156"/>
      <c r="D61" s="157" t="s">
        <v>782</v>
      </c>
      <c r="E61" s="158"/>
      <c r="F61" s="158"/>
      <c r="G61" s="158"/>
      <c r="H61" s="158"/>
      <c r="I61" s="159"/>
      <c r="J61" s="160">
        <f>J86</f>
        <v>0</v>
      </c>
      <c r="K61" s="161"/>
    </row>
    <row r="62" spans="2:11" s="8" customFormat="1" ht="24.95" customHeight="1">
      <c r="B62" s="155"/>
      <c r="C62" s="156"/>
      <c r="D62" s="157" t="s">
        <v>783</v>
      </c>
      <c r="E62" s="158"/>
      <c r="F62" s="158"/>
      <c r="G62" s="158"/>
      <c r="H62" s="158"/>
      <c r="I62" s="159"/>
      <c r="J62" s="160">
        <f>J92</f>
        <v>0</v>
      </c>
      <c r="K62" s="161"/>
    </row>
    <row r="63" spans="2:11" s="8" customFormat="1" ht="24.95" customHeight="1">
      <c r="B63" s="155"/>
      <c r="C63" s="156"/>
      <c r="D63" s="157" t="s">
        <v>784</v>
      </c>
      <c r="E63" s="158"/>
      <c r="F63" s="158"/>
      <c r="G63" s="158"/>
      <c r="H63" s="158"/>
      <c r="I63" s="159"/>
      <c r="J63" s="160">
        <f>J104</f>
        <v>0</v>
      </c>
      <c r="K63" s="161"/>
    </row>
    <row r="64" spans="2:11" s="1" customFormat="1" ht="21.75" customHeight="1">
      <c r="B64" s="42"/>
      <c r="C64" s="43"/>
      <c r="D64" s="43"/>
      <c r="E64" s="43"/>
      <c r="F64" s="43"/>
      <c r="G64" s="43"/>
      <c r="H64" s="43"/>
      <c r="I64" s="124"/>
      <c r="J64" s="43"/>
      <c r="K64" s="46"/>
    </row>
    <row r="65" spans="2:11" s="1" customFormat="1" ht="6.95" customHeight="1">
      <c r="B65" s="57"/>
      <c r="C65" s="58"/>
      <c r="D65" s="58"/>
      <c r="E65" s="58"/>
      <c r="F65" s="58"/>
      <c r="G65" s="58"/>
      <c r="H65" s="58"/>
      <c r="I65" s="145"/>
      <c r="J65" s="58"/>
      <c r="K65" s="59"/>
    </row>
    <row r="69" spans="2:12" s="1" customFormat="1" ht="6.95" customHeight="1">
      <c r="B69" s="60"/>
      <c r="C69" s="61"/>
      <c r="D69" s="61"/>
      <c r="E69" s="61"/>
      <c r="F69" s="61"/>
      <c r="G69" s="61"/>
      <c r="H69" s="61"/>
      <c r="I69" s="148"/>
      <c r="J69" s="61"/>
      <c r="K69" s="61"/>
      <c r="L69" s="62"/>
    </row>
    <row r="70" spans="2:12" s="1" customFormat="1" ht="36.95" customHeight="1">
      <c r="B70" s="42"/>
      <c r="C70" s="63" t="s">
        <v>128</v>
      </c>
      <c r="D70" s="64"/>
      <c r="E70" s="64"/>
      <c r="F70" s="64"/>
      <c r="G70" s="64"/>
      <c r="H70" s="64"/>
      <c r="I70" s="169"/>
      <c r="J70" s="64"/>
      <c r="K70" s="64"/>
      <c r="L70" s="62"/>
    </row>
    <row r="71" spans="2:12" s="1" customFormat="1" ht="6.95" customHeight="1">
      <c r="B71" s="42"/>
      <c r="C71" s="64"/>
      <c r="D71" s="64"/>
      <c r="E71" s="64"/>
      <c r="F71" s="64"/>
      <c r="G71" s="64"/>
      <c r="H71" s="64"/>
      <c r="I71" s="169"/>
      <c r="J71" s="64"/>
      <c r="K71" s="64"/>
      <c r="L71" s="62"/>
    </row>
    <row r="72" spans="2:12" s="1" customFormat="1" ht="14.45" customHeight="1">
      <c r="B72" s="42"/>
      <c r="C72" s="66" t="s">
        <v>18</v>
      </c>
      <c r="D72" s="64"/>
      <c r="E72" s="64"/>
      <c r="F72" s="64"/>
      <c r="G72" s="64"/>
      <c r="H72" s="64"/>
      <c r="I72" s="169"/>
      <c r="J72" s="64"/>
      <c r="K72" s="64"/>
      <c r="L72" s="62"/>
    </row>
    <row r="73" spans="2:12" s="1" customFormat="1" ht="16.5" customHeight="1">
      <c r="B73" s="42"/>
      <c r="C73" s="64"/>
      <c r="D73" s="64"/>
      <c r="E73" s="399" t="str">
        <f>E7</f>
        <v>Stavební úpravy učebny - Rekonstrukce instalatérských dílen, vestavba bezbariérového WC - SŠSaŘ Stochov</v>
      </c>
      <c r="F73" s="400"/>
      <c r="G73" s="400"/>
      <c r="H73" s="400"/>
      <c r="I73" s="169"/>
      <c r="J73" s="64"/>
      <c r="K73" s="64"/>
      <c r="L73" s="62"/>
    </row>
    <row r="74" spans="2:12" ht="15">
      <c r="B74" s="29"/>
      <c r="C74" s="66" t="s">
        <v>103</v>
      </c>
      <c r="D74" s="170"/>
      <c r="E74" s="170"/>
      <c r="F74" s="170"/>
      <c r="G74" s="170"/>
      <c r="H74" s="170"/>
      <c r="J74" s="170"/>
      <c r="K74" s="170"/>
      <c r="L74" s="171"/>
    </row>
    <row r="75" spans="2:12" s="1" customFormat="1" ht="16.5" customHeight="1">
      <c r="B75" s="42"/>
      <c r="C75" s="64"/>
      <c r="D75" s="64"/>
      <c r="E75" s="399" t="s">
        <v>104</v>
      </c>
      <c r="F75" s="393"/>
      <c r="G75" s="393"/>
      <c r="H75" s="393"/>
      <c r="I75" s="169"/>
      <c r="J75" s="64"/>
      <c r="K75" s="64"/>
      <c r="L75" s="62"/>
    </row>
    <row r="76" spans="2:12" s="1" customFormat="1" ht="14.45" customHeight="1">
      <c r="B76" s="42"/>
      <c r="C76" s="66" t="s">
        <v>105</v>
      </c>
      <c r="D76" s="64"/>
      <c r="E76" s="64"/>
      <c r="F76" s="64"/>
      <c r="G76" s="64"/>
      <c r="H76" s="64"/>
      <c r="I76" s="169"/>
      <c r="J76" s="64"/>
      <c r="K76" s="64"/>
      <c r="L76" s="62"/>
    </row>
    <row r="77" spans="2:12" s="1" customFormat="1" ht="17.25" customHeight="1">
      <c r="B77" s="42"/>
      <c r="C77" s="64"/>
      <c r="D77" s="64"/>
      <c r="E77" s="362" t="str">
        <f>E11</f>
        <v>ZTI - Zdravotně technické instalace</v>
      </c>
      <c r="F77" s="393"/>
      <c r="G77" s="393"/>
      <c r="H77" s="393"/>
      <c r="I77" s="169"/>
      <c r="J77" s="64"/>
      <c r="K77" s="64"/>
      <c r="L77" s="62"/>
    </row>
    <row r="78" spans="2:12" s="1" customFormat="1" ht="6.95" customHeight="1">
      <c r="B78" s="42"/>
      <c r="C78" s="64"/>
      <c r="D78" s="64"/>
      <c r="E78" s="64"/>
      <c r="F78" s="64"/>
      <c r="G78" s="64"/>
      <c r="H78" s="64"/>
      <c r="I78" s="169"/>
      <c r="J78" s="64"/>
      <c r="K78" s="64"/>
      <c r="L78" s="62"/>
    </row>
    <row r="79" spans="2:12" s="1" customFormat="1" ht="18" customHeight="1">
      <c r="B79" s="42"/>
      <c r="C79" s="66" t="s">
        <v>22</v>
      </c>
      <c r="D79" s="64"/>
      <c r="E79" s="64"/>
      <c r="F79" s="172" t="str">
        <f>F14</f>
        <v xml:space="preserve"> </v>
      </c>
      <c r="G79" s="64"/>
      <c r="H79" s="64"/>
      <c r="I79" s="173" t="s">
        <v>24</v>
      </c>
      <c r="J79" s="74" t="str">
        <f>IF(J14="","",J14)</f>
        <v>18.2.2018</v>
      </c>
      <c r="K79" s="64"/>
      <c r="L79" s="62"/>
    </row>
    <row r="80" spans="2:12" s="1" customFormat="1" ht="6.95" customHeight="1">
      <c r="B80" s="42"/>
      <c r="C80" s="64"/>
      <c r="D80" s="64"/>
      <c r="E80" s="64"/>
      <c r="F80" s="64"/>
      <c r="G80" s="64"/>
      <c r="H80" s="64"/>
      <c r="I80" s="169"/>
      <c r="J80" s="64"/>
      <c r="K80" s="64"/>
      <c r="L80" s="62"/>
    </row>
    <row r="81" spans="2:12" s="1" customFormat="1" ht="15">
      <c r="B81" s="42"/>
      <c r="C81" s="66" t="s">
        <v>26</v>
      </c>
      <c r="D81" s="64"/>
      <c r="E81" s="64"/>
      <c r="F81" s="172" t="str">
        <f>E17</f>
        <v>Středočeský kraj</v>
      </c>
      <c r="G81" s="64"/>
      <c r="H81" s="64"/>
      <c r="I81" s="173" t="s">
        <v>32</v>
      </c>
      <c r="J81" s="172" t="str">
        <f>E23</f>
        <v>STAVAŘI s.r.o.</v>
      </c>
      <c r="K81" s="64"/>
      <c r="L81" s="62"/>
    </row>
    <row r="82" spans="2:12" s="1" customFormat="1" ht="14.45" customHeight="1">
      <c r="B82" s="42"/>
      <c r="C82" s="66" t="s">
        <v>30</v>
      </c>
      <c r="D82" s="64"/>
      <c r="E82" s="64"/>
      <c r="F82" s="172" t="str">
        <f>IF(E20="","",E20)</f>
        <v/>
      </c>
      <c r="G82" s="64"/>
      <c r="H82" s="64"/>
      <c r="I82" s="169"/>
      <c r="J82" s="64"/>
      <c r="K82" s="64"/>
      <c r="L82" s="62"/>
    </row>
    <row r="83" spans="2:12" s="1" customFormat="1" ht="10.35" customHeight="1">
      <c r="B83" s="42"/>
      <c r="C83" s="64"/>
      <c r="D83" s="64"/>
      <c r="E83" s="64"/>
      <c r="F83" s="64"/>
      <c r="G83" s="64"/>
      <c r="H83" s="64"/>
      <c r="I83" s="169"/>
      <c r="J83" s="64"/>
      <c r="K83" s="64"/>
      <c r="L83" s="62"/>
    </row>
    <row r="84" spans="2:20" s="10" customFormat="1" ht="29.25" customHeight="1">
      <c r="B84" s="174"/>
      <c r="C84" s="175" t="s">
        <v>129</v>
      </c>
      <c r="D84" s="176" t="s">
        <v>55</v>
      </c>
      <c r="E84" s="176" t="s">
        <v>51</v>
      </c>
      <c r="F84" s="176" t="s">
        <v>130</v>
      </c>
      <c r="G84" s="176" t="s">
        <v>131</v>
      </c>
      <c r="H84" s="176" t="s">
        <v>132</v>
      </c>
      <c r="I84" s="177" t="s">
        <v>133</v>
      </c>
      <c r="J84" s="176" t="s">
        <v>110</v>
      </c>
      <c r="K84" s="178" t="s">
        <v>134</v>
      </c>
      <c r="L84" s="179"/>
      <c r="M84" s="82" t="s">
        <v>135</v>
      </c>
      <c r="N84" s="83" t="s">
        <v>40</v>
      </c>
      <c r="O84" s="83" t="s">
        <v>136</v>
      </c>
      <c r="P84" s="83" t="s">
        <v>137</v>
      </c>
      <c r="Q84" s="83" t="s">
        <v>138</v>
      </c>
      <c r="R84" s="83" t="s">
        <v>139</v>
      </c>
      <c r="S84" s="83" t="s">
        <v>140</v>
      </c>
      <c r="T84" s="84" t="s">
        <v>141</v>
      </c>
    </row>
    <row r="85" spans="2:63" s="1" customFormat="1" ht="29.25" customHeight="1">
      <c r="B85" s="42"/>
      <c r="C85" s="88" t="s">
        <v>111</v>
      </c>
      <c r="D85" s="64"/>
      <c r="E85" s="64"/>
      <c r="F85" s="64"/>
      <c r="G85" s="64"/>
      <c r="H85" s="64"/>
      <c r="I85" s="169"/>
      <c r="J85" s="180">
        <f>BK85</f>
        <v>0</v>
      </c>
      <c r="K85" s="64"/>
      <c r="L85" s="62"/>
      <c r="M85" s="85"/>
      <c r="N85" s="86"/>
      <c r="O85" s="86"/>
      <c r="P85" s="181">
        <f>P86+P92+P104</f>
        <v>0</v>
      </c>
      <c r="Q85" s="86"/>
      <c r="R85" s="181">
        <f>R86+R92+R104</f>
        <v>0</v>
      </c>
      <c r="S85" s="86"/>
      <c r="T85" s="182">
        <f>T86+T92+T104</f>
        <v>0</v>
      </c>
      <c r="AT85" s="25" t="s">
        <v>69</v>
      </c>
      <c r="AU85" s="25" t="s">
        <v>112</v>
      </c>
      <c r="BK85" s="183">
        <f>BK86+BK92+BK104</f>
        <v>0</v>
      </c>
    </row>
    <row r="86" spans="2:63" s="11" customFormat="1" ht="37.35" customHeight="1">
      <c r="B86" s="184"/>
      <c r="C86" s="185"/>
      <c r="D86" s="186" t="s">
        <v>69</v>
      </c>
      <c r="E86" s="187" t="s">
        <v>77</v>
      </c>
      <c r="F86" s="187" t="s">
        <v>785</v>
      </c>
      <c r="G86" s="185"/>
      <c r="H86" s="185"/>
      <c r="I86" s="188"/>
      <c r="J86" s="189">
        <f>BK86</f>
        <v>0</v>
      </c>
      <c r="K86" s="185"/>
      <c r="L86" s="190"/>
      <c r="M86" s="191"/>
      <c r="N86" s="192"/>
      <c r="O86" s="192"/>
      <c r="P86" s="193">
        <f>SUM(P87:P91)</f>
        <v>0</v>
      </c>
      <c r="Q86" s="192"/>
      <c r="R86" s="193">
        <f>SUM(R87:R91)</f>
        <v>0</v>
      </c>
      <c r="S86" s="192"/>
      <c r="T86" s="194">
        <f>SUM(T87:T91)</f>
        <v>0</v>
      </c>
      <c r="AR86" s="195" t="s">
        <v>77</v>
      </c>
      <c r="AT86" s="196" t="s">
        <v>69</v>
      </c>
      <c r="AU86" s="196" t="s">
        <v>70</v>
      </c>
      <c r="AY86" s="195" t="s">
        <v>144</v>
      </c>
      <c r="BK86" s="197">
        <f>SUM(BK87:BK91)</f>
        <v>0</v>
      </c>
    </row>
    <row r="87" spans="2:65" s="1" customFormat="1" ht="25.5" customHeight="1">
      <c r="B87" s="42"/>
      <c r="C87" s="200" t="s">
        <v>77</v>
      </c>
      <c r="D87" s="200" t="s">
        <v>147</v>
      </c>
      <c r="E87" s="201" t="s">
        <v>786</v>
      </c>
      <c r="F87" s="202" t="s">
        <v>787</v>
      </c>
      <c r="G87" s="203" t="s">
        <v>178</v>
      </c>
      <c r="H87" s="204">
        <v>6</v>
      </c>
      <c r="I87" s="205"/>
      <c r="J87" s="206">
        <f>ROUND(I87*H87,2)</f>
        <v>0</v>
      </c>
      <c r="K87" s="202" t="s">
        <v>20</v>
      </c>
      <c r="L87" s="62"/>
      <c r="M87" s="207" t="s">
        <v>20</v>
      </c>
      <c r="N87" s="208" t="s">
        <v>41</v>
      </c>
      <c r="O87" s="43"/>
      <c r="P87" s="209">
        <f>O87*H87</f>
        <v>0</v>
      </c>
      <c r="Q87" s="209">
        <v>0</v>
      </c>
      <c r="R87" s="209">
        <f>Q87*H87</f>
        <v>0</v>
      </c>
      <c r="S87" s="209">
        <v>0</v>
      </c>
      <c r="T87" s="210">
        <f>S87*H87</f>
        <v>0</v>
      </c>
      <c r="AR87" s="25" t="s">
        <v>152</v>
      </c>
      <c r="AT87" s="25" t="s">
        <v>147</v>
      </c>
      <c r="AU87" s="25" t="s">
        <v>77</v>
      </c>
      <c r="AY87" s="25" t="s">
        <v>144</v>
      </c>
      <c r="BE87" s="211">
        <f>IF(N87="základní",J87,0)</f>
        <v>0</v>
      </c>
      <c r="BF87" s="211">
        <f>IF(N87="snížená",J87,0)</f>
        <v>0</v>
      </c>
      <c r="BG87" s="211">
        <f>IF(N87="zákl. přenesená",J87,0)</f>
        <v>0</v>
      </c>
      <c r="BH87" s="211">
        <f>IF(N87="sníž. přenesená",J87,0)</f>
        <v>0</v>
      </c>
      <c r="BI87" s="211">
        <f>IF(N87="nulová",J87,0)</f>
        <v>0</v>
      </c>
      <c r="BJ87" s="25" t="s">
        <v>77</v>
      </c>
      <c r="BK87" s="211">
        <f>ROUND(I87*H87,2)</f>
        <v>0</v>
      </c>
      <c r="BL87" s="25" t="s">
        <v>152</v>
      </c>
      <c r="BM87" s="25" t="s">
        <v>79</v>
      </c>
    </row>
    <row r="88" spans="2:65" s="1" customFormat="1" ht="25.5" customHeight="1">
      <c r="B88" s="42"/>
      <c r="C88" s="200" t="s">
        <v>79</v>
      </c>
      <c r="D88" s="200" t="s">
        <v>147</v>
      </c>
      <c r="E88" s="201" t="s">
        <v>788</v>
      </c>
      <c r="F88" s="202" t="s">
        <v>789</v>
      </c>
      <c r="G88" s="203" t="s">
        <v>178</v>
      </c>
      <c r="H88" s="204">
        <v>1.7</v>
      </c>
      <c r="I88" s="205"/>
      <c r="J88" s="206">
        <f>ROUND(I88*H88,2)</f>
        <v>0</v>
      </c>
      <c r="K88" s="202" t="s">
        <v>20</v>
      </c>
      <c r="L88" s="62"/>
      <c r="M88" s="207" t="s">
        <v>20</v>
      </c>
      <c r="N88" s="208" t="s">
        <v>41</v>
      </c>
      <c r="O88" s="43"/>
      <c r="P88" s="209">
        <f>O88*H88</f>
        <v>0</v>
      </c>
      <c r="Q88" s="209">
        <v>0</v>
      </c>
      <c r="R88" s="209">
        <f>Q88*H88</f>
        <v>0</v>
      </c>
      <c r="S88" s="209">
        <v>0</v>
      </c>
      <c r="T88" s="210">
        <f>S88*H88</f>
        <v>0</v>
      </c>
      <c r="AR88" s="25" t="s">
        <v>152</v>
      </c>
      <c r="AT88" s="25" t="s">
        <v>147</v>
      </c>
      <c r="AU88" s="25" t="s">
        <v>77</v>
      </c>
      <c r="AY88" s="25" t="s">
        <v>144</v>
      </c>
      <c r="BE88" s="211">
        <f>IF(N88="základní",J88,0)</f>
        <v>0</v>
      </c>
      <c r="BF88" s="211">
        <f>IF(N88="snížená",J88,0)</f>
        <v>0</v>
      </c>
      <c r="BG88" s="211">
        <f>IF(N88="zákl. přenesená",J88,0)</f>
        <v>0</v>
      </c>
      <c r="BH88" s="211">
        <f>IF(N88="sníž. přenesená",J88,0)</f>
        <v>0</v>
      </c>
      <c r="BI88" s="211">
        <f>IF(N88="nulová",J88,0)</f>
        <v>0</v>
      </c>
      <c r="BJ88" s="25" t="s">
        <v>77</v>
      </c>
      <c r="BK88" s="211">
        <f>ROUND(I88*H88,2)</f>
        <v>0</v>
      </c>
      <c r="BL88" s="25" t="s">
        <v>152</v>
      </c>
      <c r="BM88" s="25" t="s">
        <v>152</v>
      </c>
    </row>
    <row r="89" spans="2:65" s="1" customFormat="1" ht="16.5" customHeight="1">
      <c r="B89" s="42"/>
      <c r="C89" s="200" t="s">
        <v>165</v>
      </c>
      <c r="D89" s="200" t="s">
        <v>147</v>
      </c>
      <c r="E89" s="201" t="s">
        <v>790</v>
      </c>
      <c r="F89" s="202" t="s">
        <v>791</v>
      </c>
      <c r="G89" s="203" t="s">
        <v>792</v>
      </c>
      <c r="H89" s="204">
        <v>1</v>
      </c>
      <c r="I89" s="205"/>
      <c r="J89" s="206">
        <f>ROUND(I89*H89,2)</f>
        <v>0</v>
      </c>
      <c r="K89" s="202" t="s">
        <v>20</v>
      </c>
      <c r="L89" s="62"/>
      <c r="M89" s="207" t="s">
        <v>20</v>
      </c>
      <c r="N89" s="208" t="s">
        <v>41</v>
      </c>
      <c r="O89" s="43"/>
      <c r="P89" s="209">
        <f>O89*H89</f>
        <v>0</v>
      </c>
      <c r="Q89" s="209">
        <v>0</v>
      </c>
      <c r="R89" s="209">
        <f>Q89*H89</f>
        <v>0</v>
      </c>
      <c r="S89" s="209">
        <v>0</v>
      </c>
      <c r="T89" s="210">
        <f>S89*H89</f>
        <v>0</v>
      </c>
      <c r="AR89" s="25" t="s">
        <v>152</v>
      </c>
      <c r="AT89" s="25" t="s">
        <v>147</v>
      </c>
      <c r="AU89" s="25" t="s">
        <v>77</v>
      </c>
      <c r="AY89" s="25" t="s">
        <v>144</v>
      </c>
      <c r="BE89" s="211">
        <f>IF(N89="základní",J89,0)</f>
        <v>0</v>
      </c>
      <c r="BF89" s="211">
        <f>IF(N89="snížená",J89,0)</f>
        <v>0</v>
      </c>
      <c r="BG89" s="211">
        <f>IF(N89="zákl. přenesená",J89,0)</f>
        <v>0</v>
      </c>
      <c r="BH89" s="211">
        <f>IF(N89="sníž. přenesená",J89,0)</f>
        <v>0</v>
      </c>
      <c r="BI89" s="211">
        <f>IF(N89="nulová",J89,0)</f>
        <v>0</v>
      </c>
      <c r="BJ89" s="25" t="s">
        <v>77</v>
      </c>
      <c r="BK89" s="211">
        <f>ROUND(I89*H89,2)</f>
        <v>0</v>
      </c>
      <c r="BL89" s="25" t="s">
        <v>152</v>
      </c>
      <c r="BM89" s="25" t="s">
        <v>145</v>
      </c>
    </row>
    <row r="90" spans="2:65" s="1" customFormat="1" ht="16.5" customHeight="1">
      <c r="B90" s="42"/>
      <c r="C90" s="200" t="s">
        <v>152</v>
      </c>
      <c r="D90" s="200" t="s">
        <v>147</v>
      </c>
      <c r="E90" s="201" t="s">
        <v>205</v>
      </c>
      <c r="F90" s="202" t="s">
        <v>793</v>
      </c>
      <c r="G90" s="203" t="s">
        <v>178</v>
      </c>
      <c r="H90" s="204">
        <v>7.7</v>
      </c>
      <c r="I90" s="205"/>
      <c r="J90" s="206">
        <f>ROUND(I90*H90,2)</f>
        <v>0</v>
      </c>
      <c r="K90" s="202" t="s">
        <v>20</v>
      </c>
      <c r="L90" s="62"/>
      <c r="M90" s="207" t="s">
        <v>20</v>
      </c>
      <c r="N90" s="208" t="s">
        <v>41</v>
      </c>
      <c r="O90" s="43"/>
      <c r="P90" s="209">
        <f>O90*H90</f>
        <v>0</v>
      </c>
      <c r="Q90" s="209">
        <v>0</v>
      </c>
      <c r="R90" s="209">
        <f>Q90*H90</f>
        <v>0</v>
      </c>
      <c r="S90" s="209">
        <v>0</v>
      </c>
      <c r="T90" s="210">
        <f>S90*H90</f>
        <v>0</v>
      </c>
      <c r="AR90" s="25" t="s">
        <v>152</v>
      </c>
      <c r="AT90" s="25" t="s">
        <v>147</v>
      </c>
      <c r="AU90" s="25" t="s">
        <v>77</v>
      </c>
      <c r="AY90" s="25" t="s">
        <v>144</v>
      </c>
      <c r="BE90" s="211">
        <f>IF(N90="základní",J90,0)</f>
        <v>0</v>
      </c>
      <c r="BF90" s="211">
        <f>IF(N90="snížená",J90,0)</f>
        <v>0</v>
      </c>
      <c r="BG90" s="211">
        <f>IF(N90="zákl. přenesená",J90,0)</f>
        <v>0</v>
      </c>
      <c r="BH90" s="211">
        <f>IF(N90="sníž. přenesená",J90,0)</f>
        <v>0</v>
      </c>
      <c r="BI90" s="211">
        <f>IF(N90="nulová",J90,0)</f>
        <v>0</v>
      </c>
      <c r="BJ90" s="25" t="s">
        <v>77</v>
      </c>
      <c r="BK90" s="211">
        <f>ROUND(I90*H90,2)</f>
        <v>0</v>
      </c>
      <c r="BL90" s="25" t="s">
        <v>152</v>
      </c>
      <c r="BM90" s="25" t="s">
        <v>191</v>
      </c>
    </row>
    <row r="91" spans="2:65" s="1" customFormat="1" ht="16.5" customHeight="1">
      <c r="B91" s="42"/>
      <c r="C91" s="200" t="s">
        <v>175</v>
      </c>
      <c r="D91" s="200" t="s">
        <v>147</v>
      </c>
      <c r="E91" s="201" t="s">
        <v>211</v>
      </c>
      <c r="F91" s="202" t="s">
        <v>794</v>
      </c>
      <c r="G91" s="203" t="s">
        <v>792</v>
      </c>
      <c r="H91" s="204">
        <v>1</v>
      </c>
      <c r="I91" s="205"/>
      <c r="J91" s="206">
        <f>ROUND(I91*H91,2)</f>
        <v>0</v>
      </c>
      <c r="K91" s="202" t="s">
        <v>20</v>
      </c>
      <c r="L91" s="62"/>
      <c r="M91" s="207" t="s">
        <v>20</v>
      </c>
      <c r="N91" s="208" t="s">
        <v>41</v>
      </c>
      <c r="O91" s="43"/>
      <c r="P91" s="209">
        <f>O91*H91</f>
        <v>0</v>
      </c>
      <c r="Q91" s="209">
        <v>0</v>
      </c>
      <c r="R91" s="209">
        <f>Q91*H91</f>
        <v>0</v>
      </c>
      <c r="S91" s="209">
        <v>0</v>
      </c>
      <c r="T91" s="210">
        <f>S91*H91</f>
        <v>0</v>
      </c>
      <c r="AR91" s="25" t="s">
        <v>152</v>
      </c>
      <c r="AT91" s="25" t="s">
        <v>147</v>
      </c>
      <c r="AU91" s="25" t="s">
        <v>77</v>
      </c>
      <c r="AY91" s="25" t="s">
        <v>144</v>
      </c>
      <c r="BE91" s="211">
        <f>IF(N91="základní",J91,0)</f>
        <v>0</v>
      </c>
      <c r="BF91" s="211">
        <f>IF(N91="snížená",J91,0)</f>
        <v>0</v>
      </c>
      <c r="BG91" s="211">
        <f>IF(N91="zákl. přenesená",J91,0)</f>
        <v>0</v>
      </c>
      <c r="BH91" s="211">
        <f>IF(N91="sníž. přenesená",J91,0)</f>
        <v>0</v>
      </c>
      <c r="BI91" s="211">
        <f>IF(N91="nulová",J91,0)</f>
        <v>0</v>
      </c>
      <c r="BJ91" s="25" t="s">
        <v>77</v>
      </c>
      <c r="BK91" s="211">
        <f>ROUND(I91*H91,2)</f>
        <v>0</v>
      </c>
      <c r="BL91" s="25" t="s">
        <v>152</v>
      </c>
      <c r="BM91" s="25" t="s">
        <v>199</v>
      </c>
    </row>
    <row r="92" spans="2:63" s="11" customFormat="1" ht="37.35" customHeight="1">
      <c r="B92" s="184"/>
      <c r="C92" s="185"/>
      <c r="D92" s="186" t="s">
        <v>69</v>
      </c>
      <c r="E92" s="187" t="s">
        <v>79</v>
      </c>
      <c r="F92" s="187" t="s">
        <v>795</v>
      </c>
      <c r="G92" s="185"/>
      <c r="H92" s="185"/>
      <c r="I92" s="188"/>
      <c r="J92" s="189">
        <f>BK92</f>
        <v>0</v>
      </c>
      <c r="K92" s="185"/>
      <c r="L92" s="190"/>
      <c r="M92" s="191"/>
      <c r="N92" s="192"/>
      <c r="O92" s="192"/>
      <c r="P92" s="193">
        <f>SUM(P93:P103)</f>
        <v>0</v>
      </c>
      <c r="Q92" s="192"/>
      <c r="R92" s="193">
        <f>SUM(R93:R103)</f>
        <v>0</v>
      </c>
      <c r="S92" s="192"/>
      <c r="T92" s="194">
        <f>SUM(T93:T103)</f>
        <v>0</v>
      </c>
      <c r="AR92" s="195" t="s">
        <v>77</v>
      </c>
      <c r="AT92" s="196" t="s">
        <v>69</v>
      </c>
      <c r="AU92" s="196" t="s">
        <v>70</v>
      </c>
      <c r="AY92" s="195" t="s">
        <v>144</v>
      </c>
      <c r="BK92" s="197">
        <f>SUM(BK93:BK103)</f>
        <v>0</v>
      </c>
    </row>
    <row r="93" spans="2:65" s="1" customFormat="1" ht="16.5" customHeight="1">
      <c r="B93" s="42"/>
      <c r="C93" s="200" t="s">
        <v>145</v>
      </c>
      <c r="D93" s="200" t="s">
        <v>147</v>
      </c>
      <c r="E93" s="201" t="s">
        <v>796</v>
      </c>
      <c r="F93" s="202" t="s">
        <v>797</v>
      </c>
      <c r="G93" s="203" t="s">
        <v>178</v>
      </c>
      <c r="H93" s="204">
        <v>2</v>
      </c>
      <c r="I93" s="205"/>
      <c r="J93" s="206">
        <f aca="true" t="shared" si="0" ref="J93:J103">ROUND(I93*H93,2)</f>
        <v>0</v>
      </c>
      <c r="K93" s="202" t="s">
        <v>20</v>
      </c>
      <c r="L93" s="62"/>
      <c r="M93" s="207" t="s">
        <v>20</v>
      </c>
      <c r="N93" s="208" t="s">
        <v>41</v>
      </c>
      <c r="O93" s="43"/>
      <c r="P93" s="209">
        <f aca="true" t="shared" si="1" ref="P93:P103">O93*H93</f>
        <v>0</v>
      </c>
      <c r="Q93" s="209">
        <v>0</v>
      </c>
      <c r="R93" s="209">
        <f aca="true" t="shared" si="2" ref="R93:R103">Q93*H93</f>
        <v>0</v>
      </c>
      <c r="S93" s="209">
        <v>0</v>
      </c>
      <c r="T93" s="210">
        <f aca="true" t="shared" si="3" ref="T93:T103">S93*H93</f>
        <v>0</v>
      </c>
      <c r="AR93" s="25" t="s">
        <v>152</v>
      </c>
      <c r="AT93" s="25" t="s">
        <v>147</v>
      </c>
      <c r="AU93" s="25" t="s">
        <v>77</v>
      </c>
      <c r="AY93" s="25" t="s">
        <v>144</v>
      </c>
      <c r="BE93" s="211">
        <f aca="true" t="shared" si="4" ref="BE93:BE103">IF(N93="základní",J93,0)</f>
        <v>0</v>
      </c>
      <c r="BF93" s="211">
        <f aca="true" t="shared" si="5" ref="BF93:BF103">IF(N93="snížená",J93,0)</f>
        <v>0</v>
      </c>
      <c r="BG93" s="211">
        <f aca="true" t="shared" si="6" ref="BG93:BG103">IF(N93="zákl. přenesená",J93,0)</f>
        <v>0</v>
      </c>
      <c r="BH93" s="211">
        <f aca="true" t="shared" si="7" ref="BH93:BH103">IF(N93="sníž. přenesená",J93,0)</f>
        <v>0</v>
      </c>
      <c r="BI93" s="211">
        <f aca="true" t="shared" si="8" ref="BI93:BI103">IF(N93="nulová",J93,0)</f>
        <v>0</v>
      </c>
      <c r="BJ93" s="25" t="s">
        <v>77</v>
      </c>
      <c r="BK93" s="211">
        <f aca="true" t="shared" si="9" ref="BK93:BK103">ROUND(I93*H93,2)</f>
        <v>0</v>
      </c>
      <c r="BL93" s="25" t="s">
        <v>152</v>
      </c>
      <c r="BM93" s="25" t="s">
        <v>211</v>
      </c>
    </row>
    <row r="94" spans="2:65" s="1" customFormat="1" ht="16.5" customHeight="1">
      <c r="B94" s="42"/>
      <c r="C94" s="200" t="s">
        <v>185</v>
      </c>
      <c r="D94" s="200" t="s">
        <v>147</v>
      </c>
      <c r="E94" s="201" t="s">
        <v>798</v>
      </c>
      <c r="F94" s="202" t="s">
        <v>799</v>
      </c>
      <c r="G94" s="203" t="s">
        <v>178</v>
      </c>
      <c r="H94" s="204">
        <v>12</v>
      </c>
      <c r="I94" s="205"/>
      <c r="J94" s="206">
        <f t="shared" si="0"/>
        <v>0</v>
      </c>
      <c r="K94" s="202" t="s">
        <v>20</v>
      </c>
      <c r="L94" s="62"/>
      <c r="M94" s="207" t="s">
        <v>20</v>
      </c>
      <c r="N94" s="208" t="s">
        <v>41</v>
      </c>
      <c r="O94" s="43"/>
      <c r="P94" s="209">
        <f t="shared" si="1"/>
        <v>0</v>
      </c>
      <c r="Q94" s="209">
        <v>0</v>
      </c>
      <c r="R94" s="209">
        <f t="shared" si="2"/>
        <v>0</v>
      </c>
      <c r="S94" s="209">
        <v>0</v>
      </c>
      <c r="T94" s="210">
        <f t="shared" si="3"/>
        <v>0</v>
      </c>
      <c r="AR94" s="25" t="s">
        <v>152</v>
      </c>
      <c r="AT94" s="25" t="s">
        <v>147</v>
      </c>
      <c r="AU94" s="25" t="s">
        <v>77</v>
      </c>
      <c r="AY94" s="25" t="s">
        <v>144</v>
      </c>
      <c r="BE94" s="211">
        <f t="shared" si="4"/>
        <v>0</v>
      </c>
      <c r="BF94" s="211">
        <f t="shared" si="5"/>
        <v>0</v>
      </c>
      <c r="BG94" s="211">
        <f t="shared" si="6"/>
        <v>0</v>
      </c>
      <c r="BH94" s="211">
        <f t="shared" si="7"/>
        <v>0</v>
      </c>
      <c r="BI94" s="211">
        <f t="shared" si="8"/>
        <v>0</v>
      </c>
      <c r="BJ94" s="25" t="s">
        <v>77</v>
      </c>
      <c r="BK94" s="211">
        <f t="shared" si="9"/>
        <v>0</v>
      </c>
      <c r="BL94" s="25" t="s">
        <v>152</v>
      </c>
      <c r="BM94" s="25" t="s">
        <v>224</v>
      </c>
    </row>
    <row r="95" spans="2:65" s="1" customFormat="1" ht="25.5" customHeight="1">
      <c r="B95" s="42"/>
      <c r="C95" s="200" t="s">
        <v>191</v>
      </c>
      <c r="D95" s="200" t="s">
        <v>147</v>
      </c>
      <c r="E95" s="201" t="s">
        <v>800</v>
      </c>
      <c r="F95" s="202" t="s">
        <v>801</v>
      </c>
      <c r="G95" s="203" t="s">
        <v>178</v>
      </c>
      <c r="H95" s="204">
        <v>14</v>
      </c>
      <c r="I95" s="205"/>
      <c r="J95" s="206">
        <f t="shared" si="0"/>
        <v>0</v>
      </c>
      <c r="K95" s="202" t="s">
        <v>20</v>
      </c>
      <c r="L95" s="62"/>
      <c r="M95" s="207" t="s">
        <v>20</v>
      </c>
      <c r="N95" s="208" t="s">
        <v>41</v>
      </c>
      <c r="O95" s="43"/>
      <c r="P95" s="209">
        <f t="shared" si="1"/>
        <v>0</v>
      </c>
      <c r="Q95" s="209">
        <v>0</v>
      </c>
      <c r="R95" s="209">
        <f t="shared" si="2"/>
        <v>0</v>
      </c>
      <c r="S95" s="209">
        <v>0</v>
      </c>
      <c r="T95" s="210">
        <f t="shared" si="3"/>
        <v>0</v>
      </c>
      <c r="AR95" s="25" t="s">
        <v>152</v>
      </c>
      <c r="AT95" s="25" t="s">
        <v>147</v>
      </c>
      <c r="AU95" s="25" t="s">
        <v>77</v>
      </c>
      <c r="AY95" s="25" t="s">
        <v>144</v>
      </c>
      <c r="BE95" s="211">
        <f t="shared" si="4"/>
        <v>0</v>
      </c>
      <c r="BF95" s="211">
        <f t="shared" si="5"/>
        <v>0</v>
      </c>
      <c r="BG95" s="211">
        <f t="shared" si="6"/>
        <v>0</v>
      </c>
      <c r="BH95" s="211">
        <f t="shared" si="7"/>
        <v>0</v>
      </c>
      <c r="BI95" s="211">
        <f t="shared" si="8"/>
        <v>0</v>
      </c>
      <c r="BJ95" s="25" t="s">
        <v>77</v>
      </c>
      <c r="BK95" s="211">
        <f t="shared" si="9"/>
        <v>0</v>
      </c>
      <c r="BL95" s="25" t="s">
        <v>152</v>
      </c>
      <c r="BM95" s="25" t="s">
        <v>232</v>
      </c>
    </row>
    <row r="96" spans="2:65" s="1" customFormat="1" ht="16.5" customHeight="1">
      <c r="B96" s="42"/>
      <c r="C96" s="200" t="s">
        <v>189</v>
      </c>
      <c r="D96" s="200" t="s">
        <v>147</v>
      </c>
      <c r="E96" s="201" t="s">
        <v>802</v>
      </c>
      <c r="F96" s="202" t="s">
        <v>803</v>
      </c>
      <c r="G96" s="203" t="s">
        <v>370</v>
      </c>
      <c r="H96" s="204">
        <v>3</v>
      </c>
      <c r="I96" s="205"/>
      <c r="J96" s="206">
        <f t="shared" si="0"/>
        <v>0</v>
      </c>
      <c r="K96" s="202" t="s">
        <v>20</v>
      </c>
      <c r="L96" s="62"/>
      <c r="M96" s="207" t="s">
        <v>20</v>
      </c>
      <c r="N96" s="208" t="s">
        <v>41</v>
      </c>
      <c r="O96" s="43"/>
      <c r="P96" s="209">
        <f t="shared" si="1"/>
        <v>0</v>
      </c>
      <c r="Q96" s="209">
        <v>0</v>
      </c>
      <c r="R96" s="209">
        <f t="shared" si="2"/>
        <v>0</v>
      </c>
      <c r="S96" s="209">
        <v>0</v>
      </c>
      <c r="T96" s="210">
        <f t="shared" si="3"/>
        <v>0</v>
      </c>
      <c r="AR96" s="25" t="s">
        <v>152</v>
      </c>
      <c r="AT96" s="25" t="s">
        <v>147</v>
      </c>
      <c r="AU96" s="25" t="s">
        <v>77</v>
      </c>
      <c r="AY96" s="25" t="s">
        <v>144</v>
      </c>
      <c r="BE96" s="211">
        <f t="shared" si="4"/>
        <v>0</v>
      </c>
      <c r="BF96" s="211">
        <f t="shared" si="5"/>
        <v>0</v>
      </c>
      <c r="BG96" s="211">
        <f t="shared" si="6"/>
        <v>0</v>
      </c>
      <c r="BH96" s="211">
        <f t="shared" si="7"/>
        <v>0</v>
      </c>
      <c r="BI96" s="211">
        <f t="shared" si="8"/>
        <v>0</v>
      </c>
      <c r="BJ96" s="25" t="s">
        <v>77</v>
      </c>
      <c r="BK96" s="211">
        <f t="shared" si="9"/>
        <v>0</v>
      </c>
      <c r="BL96" s="25" t="s">
        <v>152</v>
      </c>
      <c r="BM96" s="25" t="s">
        <v>246</v>
      </c>
    </row>
    <row r="97" spans="2:65" s="1" customFormat="1" ht="16.5" customHeight="1">
      <c r="B97" s="42"/>
      <c r="C97" s="200" t="s">
        <v>199</v>
      </c>
      <c r="D97" s="200" t="s">
        <v>147</v>
      </c>
      <c r="E97" s="201" t="s">
        <v>804</v>
      </c>
      <c r="F97" s="202" t="s">
        <v>805</v>
      </c>
      <c r="G97" s="203" t="s">
        <v>370</v>
      </c>
      <c r="H97" s="204">
        <v>1</v>
      </c>
      <c r="I97" s="205"/>
      <c r="J97" s="206">
        <f t="shared" si="0"/>
        <v>0</v>
      </c>
      <c r="K97" s="202" t="s">
        <v>20</v>
      </c>
      <c r="L97" s="62"/>
      <c r="M97" s="207" t="s">
        <v>20</v>
      </c>
      <c r="N97" s="208" t="s">
        <v>41</v>
      </c>
      <c r="O97" s="43"/>
      <c r="P97" s="209">
        <f t="shared" si="1"/>
        <v>0</v>
      </c>
      <c r="Q97" s="209">
        <v>0</v>
      </c>
      <c r="R97" s="209">
        <f t="shared" si="2"/>
        <v>0</v>
      </c>
      <c r="S97" s="209">
        <v>0</v>
      </c>
      <c r="T97" s="210">
        <f t="shared" si="3"/>
        <v>0</v>
      </c>
      <c r="AR97" s="25" t="s">
        <v>152</v>
      </c>
      <c r="AT97" s="25" t="s">
        <v>147</v>
      </c>
      <c r="AU97" s="25" t="s">
        <v>77</v>
      </c>
      <c r="AY97" s="25" t="s">
        <v>144</v>
      </c>
      <c r="BE97" s="211">
        <f t="shared" si="4"/>
        <v>0</v>
      </c>
      <c r="BF97" s="211">
        <f t="shared" si="5"/>
        <v>0</v>
      </c>
      <c r="BG97" s="211">
        <f t="shared" si="6"/>
        <v>0</v>
      </c>
      <c r="BH97" s="211">
        <f t="shared" si="7"/>
        <v>0</v>
      </c>
      <c r="BI97" s="211">
        <f t="shared" si="8"/>
        <v>0</v>
      </c>
      <c r="BJ97" s="25" t="s">
        <v>77</v>
      </c>
      <c r="BK97" s="211">
        <f t="shared" si="9"/>
        <v>0</v>
      </c>
      <c r="BL97" s="25" t="s">
        <v>152</v>
      </c>
      <c r="BM97" s="25" t="s">
        <v>257</v>
      </c>
    </row>
    <row r="98" spans="2:65" s="1" customFormat="1" ht="16.5" customHeight="1">
      <c r="B98" s="42"/>
      <c r="C98" s="200" t="s">
        <v>205</v>
      </c>
      <c r="D98" s="200" t="s">
        <v>147</v>
      </c>
      <c r="E98" s="201" t="s">
        <v>806</v>
      </c>
      <c r="F98" s="202" t="s">
        <v>807</v>
      </c>
      <c r="G98" s="203" t="s">
        <v>370</v>
      </c>
      <c r="H98" s="204">
        <v>2</v>
      </c>
      <c r="I98" s="205"/>
      <c r="J98" s="206">
        <f t="shared" si="0"/>
        <v>0</v>
      </c>
      <c r="K98" s="202" t="s">
        <v>20</v>
      </c>
      <c r="L98" s="62"/>
      <c r="M98" s="207" t="s">
        <v>20</v>
      </c>
      <c r="N98" s="208" t="s">
        <v>41</v>
      </c>
      <c r="O98" s="43"/>
      <c r="P98" s="209">
        <f t="shared" si="1"/>
        <v>0</v>
      </c>
      <c r="Q98" s="209">
        <v>0</v>
      </c>
      <c r="R98" s="209">
        <f t="shared" si="2"/>
        <v>0</v>
      </c>
      <c r="S98" s="209">
        <v>0</v>
      </c>
      <c r="T98" s="210">
        <f t="shared" si="3"/>
        <v>0</v>
      </c>
      <c r="AR98" s="25" t="s">
        <v>152</v>
      </c>
      <c r="AT98" s="25" t="s">
        <v>147</v>
      </c>
      <c r="AU98" s="25" t="s">
        <v>77</v>
      </c>
      <c r="AY98" s="25" t="s">
        <v>144</v>
      </c>
      <c r="BE98" s="211">
        <f t="shared" si="4"/>
        <v>0</v>
      </c>
      <c r="BF98" s="211">
        <f t="shared" si="5"/>
        <v>0</v>
      </c>
      <c r="BG98" s="211">
        <f t="shared" si="6"/>
        <v>0</v>
      </c>
      <c r="BH98" s="211">
        <f t="shared" si="7"/>
        <v>0</v>
      </c>
      <c r="BI98" s="211">
        <f t="shared" si="8"/>
        <v>0</v>
      </c>
      <c r="BJ98" s="25" t="s">
        <v>77</v>
      </c>
      <c r="BK98" s="211">
        <f t="shared" si="9"/>
        <v>0</v>
      </c>
      <c r="BL98" s="25" t="s">
        <v>152</v>
      </c>
      <c r="BM98" s="25" t="s">
        <v>264</v>
      </c>
    </row>
    <row r="99" spans="2:65" s="1" customFormat="1" ht="16.5" customHeight="1">
      <c r="B99" s="42"/>
      <c r="C99" s="200" t="s">
        <v>211</v>
      </c>
      <c r="D99" s="200" t="s">
        <v>147</v>
      </c>
      <c r="E99" s="201" t="s">
        <v>808</v>
      </c>
      <c r="F99" s="202" t="s">
        <v>809</v>
      </c>
      <c r="G99" s="203" t="s">
        <v>370</v>
      </c>
      <c r="H99" s="204">
        <v>2</v>
      </c>
      <c r="I99" s="205"/>
      <c r="J99" s="206">
        <f t="shared" si="0"/>
        <v>0</v>
      </c>
      <c r="K99" s="202" t="s">
        <v>20</v>
      </c>
      <c r="L99" s="62"/>
      <c r="M99" s="207" t="s">
        <v>20</v>
      </c>
      <c r="N99" s="208" t="s">
        <v>41</v>
      </c>
      <c r="O99" s="43"/>
      <c r="P99" s="209">
        <f t="shared" si="1"/>
        <v>0</v>
      </c>
      <c r="Q99" s="209">
        <v>0</v>
      </c>
      <c r="R99" s="209">
        <f t="shared" si="2"/>
        <v>0</v>
      </c>
      <c r="S99" s="209">
        <v>0</v>
      </c>
      <c r="T99" s="210">
        <f t="shared" si="3"/>
        <v>0</v>
      </c>
      <c r="AR99" s="25" t="s">
        <v>152</v>
      </c>
      <c r="AT99" s="25" t="s">
        <v>147</v>
      </c>
      <c r="AU99" s="25" t="s">
        <v>77</v>
      </c>
      <c r="AY99" s="25" t="s">
        <v>144</v>
      </c>
      <c r="BE99" s="211">
        <f t="shared" si="4"/>
        <v>0</v>
      </c>
      <c r="BF99" s="211">
        <f t="shared" si="5"/>
        <v>0</v>
      </c>
      <c r="BG99" s="211">
        <f t="shared" si="6"/>
        <v>0</v>
      </c>
      <c r="BH99" s="211">
        <f t="shared" si="7"/>
        <v>0</v>
      </c>
      <c r="BI99" s="211">
        <f t="shared" si="8"/>
        <v>0</v>
      </c>
      <c r="BJ99" s="25" t="s">
        <v>77</v>
      </c>
      <c r="BK99" s="211">
        <f t="shared" si="9"/>
        <v>0</v>
      </c>
      <c r="BL99" s="25" t="s">
        <v>152</v>
      </c>
      <c r="BM99" s="25" t="s">
        <v>273</v>
      </c>
    </row>
    <row r="100" spans="2:65" s="1" customFormat="1" ht="16.5" customHeight="1">
      <c r="B100" s="42"/>
      <c r="C100" s="200" t="s">
        <v>219</v>
      </c>
      <c r="D100" s="200" t="s">
        <v>147</v>
      </c>
      <c r="E100" s="201" t="s">
        <v>810</v>
      </c>
      <c r="F100" s="202" t="s">
        <v>811</v>
      </c>
      <c r="G100" s="203" t="s">
        <v>792</v>
      </c>
      <c r="H100" s="204">
        <v>3</v>
      </c>
      <c r="I100" s="205"/>
      <c r="J100" s="206">
        <f t="shared" si="0"/>
        <v>0</v>
      </c>
      <c r="K100" s="202" t="s">
        <v>20</v>
      </c>
      <c r="L100" s="62"/>
      <c r="M100" s="207" t="s">
        <v>20</v>
      </c>
      <c r="N100" s="208" t="s">
        <v>41</v>
      </c>
      <c r="O100" s="43"/>
      <c r="P100" s="209">
        <f t="shared" si="1"/>
        <v>0</v>
      </c>
      <c r="Q100" s="209">
        <v>0</v>
      </c>
      <c r="R100" s="209">
        <f t="shared" si="2"/>
        <v>0</v>
      </c>
      <c r="S100" s="209">
        <v>0</v>
      </c>
      <c r="T100" s="210">
        <f t="shared" si="3"/>
        <v>0</v>
      </c>
      <c r="AR100" s="25" t="s">
        <v>152</v>
      </c>
      <c r="AT100" s="25" t="s">
        <v>147</v>
      </c>
      <c r="AU100" s="25" t="s">
        <v>77</v>
      </c>
      <c r="AY100" s="25" t="s">
        <v>144</v>
      </c>
      <c r="BE100" s="211">
        <f t="shared" si="4"/>
        <v>0</v>
      </c>
      <c r="BF100" s="211">
        <f t="shared" si="5"/>
        <v>0</v>
      </c>
      <c r="BG100" s="211">
        <f t="shared" si="6"/>
        <v>0</v>
      </c>
      <c r="BH100" s="211">
        <f t="shared" si="7"/>
        <v>0</v>
      </c>
      <c r="BI100" s="211">
        <f t="shared" si="8"/>
        <v>0</v>
      </c>
      <c r="BJ100" s="25" t="s">
        <v>77</v>
      </c>
      <c r="BK100" s="211">
        <f t="shared" si="9"/>
        <v>0</v>
      </c>
      <c r="BL100" s="25" t="s">
        <v>152</v>
      </c>
      <c r="BM100" s="25" t="s">
        <v>282</v>
      </c>
    </row>
    <row r="101" spans="2:65" s="1" customFormat="1" ht="16.5" customHeight="1">
      <c r="B101" s="42"/>
      <c r="C101" s="200" t="s">
        <v>224</v>
      </c>
      <c r="D101" s="200" t="s">
        <v>147</v>
      </c>
      <c r="E101" s="201" t="s">
        <v>812</v>
      </c>
      <c r="F101" s="202" t="s">
        <v>813</v>
      </c>
      <c r="G101" s="203" t="s">
        <v>178</v>
      </c>
      <c r="H101" s="204">
        <v>14</v>
      </c>
      <c r="I101" s="205"/>
      <c r="J101" s="206">
        <f t="shared" si="0"/>
        <v>0</v>
      </c>
      <c r="K101" s="202" t="s">
        <v>20</v>
      </c>
      <c r="L101" s="62"/>
      <c r="M101" s="207" t="s">
        <v>20</v>
      </c>
      <c r="N101" s="208" t="s">
        <v>41</v>
      </c>
      <c r="O101" s="43"/>
      <c r="P101" s="209">
        <f t="shared" si="1"/>
        <v>0</v>
      </c>
      <c r="Q101" s="209">
        <v>0</v>
      </c>
      <c r="R101" s="209">
        <f t="shared" si="2"/>
        <v>0</v>
      </c>
      <c r="S101" s="209">
        <v>0</v>
      </c>
      <c r="T101" s="210">
        <f t="shared" si="3"/>
        <v>0</v>
      </c>
      <c r="AR101" s="25" t="s">
        <v>152</v>
      </c>
      <c r="AT101" s="25" t="s">
        <v>147</v>
      </c>
      <c r="AU101" s="25" t="s">
        <v>77</v>
      </c>
      <c r="AY101" s="25" t="s">
        <v>144</v>
      </c>
      <c r="BE101" s="211">
        <f t="shared" si="4"/>
        <v>0</v>
      </c>
      <c r="BF101" s="211">
        <f t="shared" si="5"/>
        <v>0</v>
      </c>
      <c r="BG101" s="211">
        <f t="shared" si="6"/>
        <v>0</v>
      </c>
      <c r="BH101" s="211">
        <f t="shared" si="7"/>
        <v>0</v>
      </c>
      <c r="BI101" s="211">
        <f t="shared" si="8"/>
        <v>0</v>
      </c>
      <c r="BJ101" s="25" t="s">
        <v>77</v>
      </c>
      <c r="BK101" s="211">
        <f t="shared" si="9"/>
        <v>0</v>
      </c>
      <c r="BL101" s="25" t="s">
        <v>152</v>
      </c>
      <c r="BM101" s="25" t="s">
        <v>289</v>
      </c>
    </row>
    <row r="102" spans="2:65" s="1" customFormat="1" ht="16.5" customHeight="1">
      <c r="B102" s="42"/>
      <c r="C102" s="200" t="s">
        <v>10</v>
      </c>
      <c r="D102" s="200" t="s">
        <v>147</v>
      </c>
      <c r="E102" s="201" t="s">
        <v>814</v>
      </c>
      <c r="F102" s="202" t="s">
        <v>815</v>
      </c>
      <c r="G102" s="203" t="s">
        <v>178</v>
      </c>
      <c r="H102" s="204">
        <v>14</v>
      </c>
      <c r="I102" s="205"/>
      <c r="J102" s="206">
        <f t="shared" si="0"/>
        <v>0</v>
      </c>
      <c r="K102" s="202" t="s">
        <v>20</v>
      </c>
      <c r="L102" s="62"/>
      <c r="M102" s="207" t="s">
        <v>20</v>
      </c>
      <c r="N102" s="208" t="s">
        <v>41</v>
      </c>
      <c r="O102" s="43"/>
      <c r="P102" s="209">
        <f t="shared" si="1"/>
        <v>0</v>
      </c>
      <c r="Q102" s="209">
        <v>0</v>
      </c>
      <c r="R102" s="209">
        <f t="shared" si="2"/>
        <v>0</v>
      </c>
      <c r="S102" s="209">
        <v>0</v>
      </c>
      <c r="T102" s="210">
        <f t="shared" si="3"/>
        <v>0</v>
      </c>
      <c r="AR102" s="25" t="s">
        <v>152</v>
      </c>
      <c r="AT102" s="25" t="s">
        <v>147</v>
      </c>
      <c r="AU102" s="25" t="s">
        <v>77</v>
      </c>
      <c r="AY102" s="25" t="s">
        <v>144</v>
      </c>
      <c r="BE102" s="211">
        <f t="shared" si="4"/>
        <v>0</v>
      </c>
      <c r="BF102" s="211">
        <f t="shared" si="5"/>
        <v>0</v>
      </c>
      <c r="BG102" s="211">
        <f t="shared" si="6"/>
        <v>0</v>
      </c>
      <c r="BH102" s="211">
        <f t="shared" si="7"/>
        <v>0</v>
      </c>
      <c r="BI102" s="211">
        <f t="shared" si="8"/>
        <v>0</v>
      </c>
      <c r="BJ102" s="25" t="s">
        <v>77</v>
      </c>
      <c r="BK102" s="211">
        <f t="shared" si="9"/>
        <v>0</v>
      </c>
      <c r="BL102" s="25" t="s">
        <v>152</v>
      </c>
      <c r="BM102" s="25" t="s">
        <v>299</v>
      </c>
    </row>
    <row r="103" spans="2:65" s="1" customFormat="1" ht="16.5" customHeight="1">
      <c r="B103" s="42"/>
      <c r="C103" s="200" t="s">
        <v>232</v>
      </c>
      <c r="D103" s="200" t="s">
        <v>147</v>
      </c>
      <c r="E103" s="201" t="s">
        <v>816</v>
      </c>
      <c r="F103" s="202" t="s">
        <v>817</v>
      </c>
      <c r="G103" s="203" t="s">
        <v>792</v>
      </c>
      <c r="H103" s="204">
        <v>1</v>
      </c>
      <c r="I103" s="205"/>
      <c r="J103" s="206">
        <f t="shared" si="0"/>
        <v>0</v>
      </c>
      <c r="K103" s="202" t="s">
        <v>20</v>
      </c>
      <c r="L103" s="62"/>
      <c r="M103" s="207" t="s">
        <v>20</v>
      </c>
      <c r="N103" s="208" t="s">
        <v>41</v>
      </c>
      <c r="O103" s="43"/>
      <c r="P103" s="209">
        <f t="shared" si="1"/>
        <v>0</v>
      </c>
      <c r="Q103" s="209">
        <v>0</v>
      </c>
      <c r="R103" s="209">
        <f t="shared" si="2"/>
        <v>0</v>
      </c>
      <c r="S103" s="209">
        <v>0</v>
      </c>
      <c r="T103" s="210">
        <f t="shared" si="3"/>
        <v>0</v>
      </c>
      <c r="AR103" s="25" t="s">
        <v>152</v>
      </c>
      <c r="AT103" s="25" t="s">
        <v>147</v>
      </c>
      <c r="AU103" s="25" t="s">
        <v>77</v>
      </c>
      <c r="AY103" s="25" t="s">
        <v>144</v>
      </c>
      <c r="BE103" s="211">
        <f t="shared" si="4"/>
        <v>0</v>
      </c>
      <c r="BF103" s="211">
        <f t="shared" si="5"/>
        <v>0</v>
      </c>
      <c r="BG103" s="211">
        <f t="shared" si="6"/>
        <v>0</v>
      </c>
      <c r="BH103" s="211">
        <f t="shared" si="7"/>
        <v>0</v>
      </c>
      <c r="BI103" s="211">
        <f t="shared" si="8"/>
        <v>0</v>
      </c>
      <c r="BJ103" s="25" t="s">
        <v>77</v>
      </c>
      <c r="BK103" s="211">
        <f t="shared" si="9"/>
        <v>0</v>
      </c>
      <c r="BL103" s="25" t="s">
        <v>152</v>
      </c>
      <c r="BM103" s="25" t="s">
        <v>254</v>
      </c>
    </row>
    <row r="104" spans="2:63" s="11" customFormat="1" ht="37.35" customHeight="1">
      <c r="B104" s="184"/>
      <c r="C104" s="185"/>
      <c r="D104" s="186" t="s">
        <v>69</v>
      </c>
      <c r="E104" s="187" t="s">
        <v>165</v>
      </c>
      <c r="F104" s="187" t="s">
        <v>818</v>
      </c>
      <c r="G104" s="185"/>
      <c r="H104" s="185"/>
      <c r="I104" s="188"/>
      <c r="J104" s="189">
        <f>BK104</f>
        <v>0</v>
      </c>
      <c r="K104" s="185"/>
      <c r="L104" s="190"/>
      <c r="M104" s="191"/>
      <c r="N104" s="192"/>
      <c r="O104" s="192"/>
      <c r="P104" s="193">
        <f>SUM(P105:P112)</f>
        <v>0</v>
      </c>
      <c r="Q104" s="192"/>
      <c r="R104" s="193">
        <f>SUM(R105:R112)</f>
        <v>0</v>
      </c>
      <c r="S104" s="192"/>
      <c r="T104" s="194">
        <f>SUM(T105:T112)</f>
        <v>0</v>
      </c>
      <c r="AR104" s="195" t="s">
        <v>77</v>
      </c>
      <c r="AT104" s="196" t="s">
        <v>69</v>
      </c>
      <c r="AU104" s="196" t="s">
        <v>70</v>
      </c>
      <c r="AY104" s="195" t="s">
        <v>144</v>
      </c>
      <c r="BK104" s="197">
        <f>SUM(BK105:BK112)</f>
        <v>0</v>
      </c>
    </row>
    <row r="105" spans="2:65" s="1" customFormat="1" ht="16.5" customHeight="1">
      <c r="B105" s="42"/>
      <c r="C105" s="200" t="s">
        <v>238</v>
      </c>
      <c r="D105" s="200" t="s">
        <v>147</v>
      </c>
      <c r="E105" s="201" t="s">
        <v>819</v>
      </c>
      <c r="F105" s="202" t="s">
        <v>820</v>
      </c>
      <c r="G105" s="203" t="s">
        <v>792</v>
      </c>
      <c r="H105" s="204">
        <v>1</v>
      </c>
      <c r="I105" s="205"/>
      <c r="J105" s="206">
        <f aca="true" t="shared" si="10" ref="J105:J112">ROUND(I105*H105,2)</f>
        <v>0</v>
      </c>
      <c r="K105" s="202" t="s">
        <v>20</v>
      </c>
      <c r="L105" s="62"/>
      <c r="M105" s="207" t="s">
        <v>20</v>
      </c>
      <c r="N105" s="208" t="s">
        <v>41</v>
      </c>
      <c r="O105" s="43"/>
      <c r="P105" s="209">
        <f aca="true" t="shared" si="11" ref="P105:P112">O105*H105</f>
        <v>0</v>
      </c>
      <c r="Q105" s="209">
        <v>0</v>
      </c>
      <c r="R105" s="209">
        <f aca="true" t="shared" si="12" ref="R105:R112">Q105*H105</f>
        <v>0</v>
      </c>
      <c r="S105" s="209">
        <v>0</v>
      </c>
      <c r="T105" s="210">
        <f aca="true" t="shared" si="13" ref="T105:T112">S105*H105</f>
        <v>0</v>
      </c>
      <c r="AR105" s="25" t="s">
        <v>152</v>
      </c>
      <c r="AT105" s="25" t="s">
        <v>147</v>
      </c>
      <c r="AU105" s="25" t="s">
        <v>77</v>
      </c>
      <c r="AY105" s="25" t="s">
        <v>144</v>
      </c>
      <c r="BE105" s="211">
        <f aca="true" t="shared" si="14" ref="BE105:BE112">IF(N105="základní",J105,0)</f>
        <v>0</v>
      </c>
      <c r="BF105" s="211">
        <f aca="true" t="shared" si="15" ref="BF105:BF112">IF(N105="snížená",J105,0)</f>
        <v>0</v>
      </c>
      <c r="BG105" s="211">
        <f aca="true" t="shared" si="16" ref="BG105:BG112">IF(N105="zákl. přenesená",J105,0)</f>
        <v>0</v>
      </c>
      <c r="BH105" s="211">
        <f aca="true" t="shared" si="17" ref="BH105:BH112">IF(N105="sníž. přenesená",J105,0)</f>
        <v>0</v>
      </c>
      <c r="BI105" s="211">
        <f aca="true" t="shared" si="18" ref="BI105:BI112">IF(N105="nulová",J105,0)</f>
        <v>0</v>
      </c>
      <c r="BJ105" s="25" t="s">
        <v>77</v>
      </c>
      <c r="BK105" s="211">
        <f aca="true" t="shared" si="19" ref="BK105:BK112">ROUND(I105*H105,2)</f>
        <v>0</v>
      </c>
      <c r="BL105" s="25" t="s">
        <v>152</v>
      </c>
      <c r="BM105" s="25" t="s">
        <v>320</v>
      </c>
    </row>
    <row r="106" spans="2:65" s="1" customFormat="1" ht="25.5" customHeight="1">
      <c r="B106" s="42"/>
      <c r="C106" s="200" t="s">
        <v>246</v>
      </c>
      <c r="D106" s="200" t="s">
        <v>147</v>
      </c>
      <c r="E106" s="201" t="s">
        <v>821</v>
      </c>
      <c r="F106" s="202" t="s">
        <v>822</v>
      </c>
      <c r="G106" s="203" t="s">
        <v>792</v>
      </c>
      <c r="H106" s="204">
        <v>1</v>
      </c>
      <c r="I106" s="205"/>
      <c r="J106" s="206">
        <f t="shared" si="10"/>
        <v>0</v>
      </c>
      <c r="K106" s="202" t="s">
        <v>20</v>
      </c>
      <c r="L106" s="62"/>
      <c r="M106" s="207" t="s">
        <v>20</v>
      </c>
      <c r="N106" s="208" t="s">
        <v>41</v>
      </c>
      <c r="O106" s="43"/>
      <c r="P106" s="209">
        <f t="shared" si="11"/>
        <v>0</v>
      </c>
      <c r="Q106" s="209">
        <v>0</v>
      </c>
      <c r="R106" s="209">
        <f t="shared" si="12"/>
        <v>0</v>
      </c>
      <c r="S106" s="209">
        <v>0</v>
      </c>
      <c r="T106" s="210">
        <f t="shared" si="13"/>
        <v>0</v>
      </c>
      <c r="AR106" s="25" t="s">
        <v>152</v>
      </c>
      <c r="AT106" s="25" t="s">
        <v>147</v>
      </c>
      <c r="AU106" s="25" t="s">
        <v>77</v>
      </c>
      <c r="AY106" s="25" t="s">
        <v>144</v>
      </c>
      <c r="BE106" s="211">
        <f t="shared" si="14"/>
        <v>0</v>
      </c>
      <c r="BF106" s="211">
        <f t="shared" si="15"/>
        <v>0</v>
      </c>
      <c r="BG106" s="211">
        <f t="shared" si="16"/>
        <v>0</v>
      </c>
      <c r="BH106" s="211">
        <f t="shared" si="17"/>
        <v>0</v>
      </c>
      <c r="BI106" s="211">
        <f t="shared" si="18"/>
        <v>0</v>
      </c>
      <c r="BJ106" s="25" t="s">
        <v>77</v>
      </c>
      <c r="BK106" s="211">
        <f t="shared" si="19"/>
        <v>0</v>
      </c>
      <c r="BL106" s="25" t="s">
        <v>152</v>
      </c>
      <c r="BM106" s="25" t="s">
        <v>330</v>
      </c>
    </row>
    <row r="107" spans="2:65" s="1" customFormat="1" ht="16.5" customHeight="1">
      <c r="B107" s="42"/>
      <c r="C107" s="200" t="s">
        <v>250</v>
      </c>
      <c r="D107" s="200" t="s">
        <v>147</v>
      </c>
      <c r="E107" s="201" t="s">
        <v>823</v>
      </c>
      <c r="F107" s="202" t="s">
        <v>824</v>
      </c>
      <c r="G107" s="203" t="s">
        <v>792</v>
      </c>
      <c r="H107" s="204">
        <v>2</v>
      </c>
      <c r="I107" s="205"/>
      <c r="J107" s="206">
        <f t="shared" si="10"/>
        <v>0</v>
      </c>
      <c r="K107" s="202" t="s">
        <v>20</v>
      </c>
      <c r="L107" s="62"/>
      <c r="M107" s="207" t="s">
        <v>20</v>
      </c>
      <c r="N107" s="208" t="s">
        <v>41</v>
      </c>
      <c r="O107" s="43"/>
      <c r="P107" s="209">
        <f t="shared" si="11"/>
        <v>0</v>
      </c>
      <c r="Q107" s="209">
        <v>0</v>
      </c>
      <c r="R107" s="209">
        <f t="shared" si="12"/>
        <v>0</v>
      </c>
      <c r="S107" s="209">
        <v>0</v>
      </c>
      <c r="T107" s="210">
        <f t="shared" si="13"/>
        <v>0</v>
      </c>
      <c r="AR107" s="25" t="s">
        <v>152</v>
      </c>
      <c r="AT107" s="25" t="s">
        <v>147</v>
      </c>
      <c r="AU107" s="25" t="s">
        <v>77</v>
      </c>
      <c r="AY107" s="25" t="s">
        <v>144</v>
      </c>
      <c r="BE107" s="211">
        <f t="shared" si="14"/>
        <v>0</v>
      </c>
      <c r="BF107" s="211">
        <f t="shared" si="15"/>
        <v>0</v>
      </c>
      <c r="BG107" s="211">
        <f t="shared" si="16"/>
        <v>0</v>
      </c>
      <c r="BH107" s="211">
        <f t="shared" si="17"/>
        <v>0</v>
      </c>
      <c r="BI107" s="211">
        <f t="shared" si="18"/>
        <v>0</v>
      </c>
      <c r="BJ107" s="25" t="s">
        <v>77</v>
      </c>
      <c r="BK107" s="211">
        <f t="shared" si="19"/>
        <v>0</v>
      </c>
      <c r="BL107" s="25" t="s">
        <v>152</v>
      </c>
      <c r="BM107" s="25" t="s">
        <v>339</v>
      </c>
    </row>
    <row r="108" spans="2:65" s="1" customFormat="1" ht="16.5" customHeight="1">
      <c r="B108" s="42"/>
      <c r="C108" s="200" t="s">
        <v>257</v>
      </c>
      <c r="D108" s="200" t="s">
        <v>147</v>
      </c>
      <c r="E108" s="201" t="s">
        <v>825</v>
      </c>
      <c r="F108" s="202" t="s">
        <v>826</v>
      </c>
      <c r="G108" s="203" t="s">
        <v>792</v>
      </c>
      <c r="H108" s="204">
        <v>2</v>
      </c>
      <c r="I108" s="205"/>
      <c r="J108" s="206">
        <f t="shared" si="10"/>
        <v>0</v>
      </c>
      <c r="K108" s="202" t="s">
        <v>20</v>
      </c>
      <c r="L108" s="62"/>
      <c r="M108" s="207" t="s">
        <v>20</v>
      </c>
      <c r="N108" s="208" t="s">
        <v>41</v>
      </c>
      <c r="O108" s="43"/>
      <c r="P108" s="209">
        <f t="shared" si="11"/>
        <v>0</v>
      </c>
      <c r="Q108" s="209">
        <v>0</v>
      </c>
      <c r="R108" s="209">
        <f t="shared" si="12"/>
        <v>0</v>
      </c>
      <c r="S108" s="209">
        <v>0</v>
      </c>
      <c r="T108" s="210">
        <f t="shared" si="13"/>
        <v>0</v>
      </c>
      <c r="AR108" s="25" t="s">
        <v>152</v>
      </c>
      <c r="AT108" s="25" t="s">
        <v>147</v>
      </c>
      <c r="AU108" s="25" t="s">
        <v>77</v>
      </c>
      <c r="AY108" s="25" t="s">
        <v>144</v>
      </c>
      <c r="BE108" s="211">
        <f t="shared" si="14"/>
        <v>0</v>
      </c>
      <c r="BF108" s="211">
        <f t="shared" si="15"/>
        <v>0</v>
      </c>
      <c r="BG108" s="211">
        <f t="shared" si="16"/>
        <v>0</v>
      </c>
      <c r="BH108" s="211">
        <f t="shared" si="17"/>
        <v>0</v>
      </c>
      <c r="BI108" s="211">
        <f t="shared" si="18"/>
        <v>0</v>
      </c>
      <c r="BJ108" s="25" t="s">
        <v>77</v>
      </c>
      <c r="BK108" s="211">
        <f t="shared" si="19"/>
        <v>0</v>
      </c>
      <c r="BL108" s="25" t="s">
        <v>152</v>
      </c>
      <c r="BM108" s="25" t="s">
        <v>351</v>
      </c>
    </row>
    <row r="109" spans="2:65" s="1" customFormat="1" ht="16.5" customHeight="1">
      <c r="B109" s="42"/>
      <c r="C109" s="200" t="s">
        <v>9</v>
      </c>
      <c r="D109" s="200" t="s">
        <v>147</v>
      </c>
      <c r="E109" s="201" t="s">
        <v>827</v>
      </c>
      <c r="F109" s="202" t="s">
        <v>828</v>
      </c>
      <c r="G109" s="203" t="s">
        <v>792</v>
      </c>
      <c r="H109" s="204">
        <v>3</v>
      </c>
      <c r="I109" s="205"/>
      <c r="J109" s="206">
        <f t="shared" si="10"/>
        <v>0</v>
      </c>
      <c r="K109" s="202" t="s">
        <v>20</v>
      </c>
      <c r="L109" s="62"/>
      <c r="M109" s="207" t="s">
        <v>20</v>
      </c>
      <c r="N109" s="208" t="s">
        <v>41</v>
      </c>
      <c r="O109" s="43"/>
      <c r="P109" s="209">
        <f t="shared" si="11"/>
        <v>0</v>
      </c>
      <c r="Q109" s="209">
        <v>0</v>
      </c>
      <c r="R109" s="209">
        <f t="shared" si="12"/>
        <v>0</v>
      </c>
      <c r="S109" s="209">
        <v>0</v>
      </c>
      <c r="T109" s="210">
        <f t="shared" si="13"/>
        <v>0</v>
      </c>
      <c r="AR109" s="25" t="s">
        <v>152</v>
      </c>
      <c r="AT109" s="25" t="s">
        <v>147</v>
      </c>
      <c r="AU109" s="25" t="s">
        <v>77</v>
      </c>
      <c r="AY109" s="25" t="s">
        <v>144</v>
      </c>
      <c r="BE109" s="211">
        <f t="shared" si="14"/>
        <v>0</v>
      </c>
      <c r="BF109" s="211">
        <f t="shared" si="15"/>
        <v>0</v>
      </c>
      <c r="BG109" s="211">
        <f t="shared" si="16"/>
        <v>0</v>
      </c>
      <c r="BH109" s="211">
        <f t="shared" si="17"/>
        <v>0</v>
      </c>
      <c r="BI109" s="211">
        <f t="shared" si="18"/>
        <v>0</v>
      </c>
      <c r="BJ109" s="25" t="s">
        <v>77</v>
      </c>
      <c r="BK109" s="211">
        <f t="shared" si="19"/>
        <v>0</v>
      </c>
      <c r="BL109" s="25" t="s">
        <v>152</v>
      </c>
      <c r="BM109" s="25" t="s">
        <v>362</v>
      </c>
    </row>
    <row r="110" spans="2:65" s="1" customFormat="1" ht="25.5" customHeight="1">
      <c r="B110" s="42"/>
      <c r="C110" s="200" t="s">
        <v>264</v>
      </c>
      <c r="D110" s="200" t="s">
        <v>147</v>
      </c>
      <c r="E110" s="201" t="s">
        <v>829</v>
      </c>
      <c r="F110" s="202" t="s">
        <v>830</v>
      </c>
      <c r="G110" s="203" t="s">
        <v>792</v>
      </c>
      <c r="H110" s="204">
        <v>1</v>
      </c>
      <c r="I110" s="205"/>
      <c r="J110" s="206">
        <f t="shared" si="10"/>
        <v>0</v>
      </c>
      <c r="K110" s="202" t="s">
        <v>20</v>
      </c>
      <c r="L110" s="62"/>
      <c r="M110" s="207" t="s">
        <v>20</v>
      </c>
      <c r="N110" s="208" t="s">
        <v>41</v>
      </c>
      <c r="O110" s="43"/>
      <c r="P110" s="209">
        <f t="shared" si="11"/>
        <v>0</v>
      </c>
      <c r="Q110" s="209">
        <v>0</v>
      </c>
      <c r="R110" s="209">
        <f t="shared" si="12"/>
        <v>0</v>
      </c>
      <c r="S110" s="209">
        <v>0</v>
      </c>
      <c r="T110" s="210">
        <f t="shared" si="13"/>
        <v>0</v>
      </c>
      <c r="AR110" s="25" t="s">
        <v>152</v>
      </c>
      <c r="AT110" s="25" t="s">
        <v>147</v>
      </c>
      <c r="AU110" s="25" t="s">
        <v>77</v>
      </c>
      <c r="AY110" s="25" t="s">
        <v>144</v>
      </c>
      <c r="BE110" s="211">
        <f t="shared" si="14"/>
        <v>0</v>
      </c>
      <c r="BF110" s="211">
        <f t="shared" si="15"/>
        <v>0</v>
      </c>
      <c r="BG110" s="211">
        <f t="shared" si="16"/>
        <v>0</v>
      </c>
      <c r="BH110" s="211">
        <f t="shared" si="17"/>
        <v>0</v>
      </c>
      <c r="BI110" s="211">
        <f t="shared" si="18"/>
        <v>0</v>
      </c>
      <c r="BJ110" s="25" t="s">
        <v>77</v>
      </c>
      <c r="BK110" s="211">
        <f t="shared" si="19"/>
        <v>0</v>
      </c>
      <c r="BL110" s="25" t="s">
        <v>152</v>
      </c>
      <c r="BM110" s="25" t="s">
        <v>374</v>
      </c>
    </row>
    <row r="111" spans="2:65" s="1" customFormat="1" ht="16.5" customHeight="1">
      <c r="B111" s="42"/>
      <c r="C111" s="200" t="s">
        <v>269</v>
      </c>
      <c r="D111" s="200" t="s">
        <v>147</v>
      </c>
      <c r="E111" s="201" t="s">
        <v>831</v>
      </c>
      <c r="F111" s="202" t="s">
        <v>832</v>
      </c>
      <c r="G111" s="203" t="s">
        <v>792</v>
      </c>
      <c r="H111" s="204">
        <v>3</v>
      </c>
      <c r="I111" s="205"/>
      <c r="J111" s="206">
        <f t="shared" si="10"/>
        <v>0</v>
      </c>
      <c r="K111" s="202" t="s">
        <v>20</v>
      </c>
      <c r="L111" s="62"/>
      <c r="M111" s="207" t="s">
        <v>20</v>
      </c>
      <c r="N111" s="208" t="s">
        <v>41</v>
      </c>
      <c r="O111" s="43"/>
      <c r="P111" s="209">
        <f t="shared" si="11"/>
        <v>0</v>
      </c>
      <c r="Q111" s="209">
        <v>0</v>
      </c>
      <c r="R111" s="209">
        <f t="shared" si="12"/>
        <v>0</v>
      </c>
      <c r="S111" s="209">
        <v>0</v>
      </c>
      <c r="T111" s="210">
        <f t="shared" si="13"/>
        <v>0</v>
      </c>
      <c r="AR111" s="25" t="s">
        <v>152</v>
      </c>
      <c r="AT111" s="25" t="s">
        <v>147</v>
      </c>
      <c r="AU111" s="25" t="s">
        <v>77</v>
      </c>
      <c r="AY111" s="25" t="s">
        <v>144</v>
      </c>
      <c r="BE111" s="211">
        <f t="shared" si="14"/>
        <v>0</v>
      </c>
      <c r="BF111" s="211">
        <f t="shared" si="15"/>
        <v>0</v>
      </c>
      <c r="BG111" s="211">
        <f t="shared" si="16"/>
        <v>0</v>
      </c>
      <c r="BH111" s="211">
        <f t="shared" si="17"/>
        <v>0</v>
      </c>
      <c r="BI111" s="211">
        <f t="shared" si="18"/>
        <v>0</v>
      </c>
      <c r="BJ111" s="25" t="s">
        <v>77</v>
      </c>
      <c r="BK111" s="211">
        <f t="shared" si="19"/>
        <v>0</v>
      </c>
      <c r="BL111" s="25" t="s">
        <v>152</v>
      </c>
      <c r="BM111" s="25" t="s">
        <v>383</v>
      </c>
    </row>
    <row r="112" spans="2:65" s="1" customFormat="1" ht="25.5" customHeight="1">
      <c r="B112" s="42"/>
      <c r="C112" s="200" t="s">
        <v>273</v>
      </c>
      <c r="D112" s="200" t="s">
        <v>147</v>
      </c>
      <c r="E112" s="201" t="s">
        <v>833</v>
      </c>
      <c r="F112" s="202" t="s">
        <v>834</v>
      </c>
      <c r="G112" s="203" t="s">
        <v>792</v>
      </c>
      <c r="H112" s="204">
        <v>1</v>
      </c>
      <c r="I112" s="205"/>
      <c r="J112" s="206">
        <f t="shared" si="10"/>
        <v>0</v>
      </c>
      <c r="K112" s="202" t="s">
        <v>20</v>
      </c>
      <c r="L112" s="62"/>
      <c r="M112" s="207" t="s">
        <v>20</v>
      </c>
      <c r="N112" s="269" t="s">
        <v>41</v>
      </c>
      <c r="O112" s="270"/>
      <c r="P112" s="271">
        <f t="shared" si="11"/>
        <v>0</v>
      </c>
      <c r="Q112" s="271">
        <v>0</v>
      </c>
      <c r="R112" s="271">
        <f t="shared" si="12"/>
        <v>0</v>
      </c>
      <c r="S112" s="271">
        <v>0</v>
      </c>
      <c r="T112" s="272">
        <f t="shared" si="13"/>
        <v>0</v>
      </c>
      <c r="AR112" s="25" t="s">
        <v>152</v>
      </c>
      <c r="AT112" s="25" t="s">
        <v>147</v>
      </c>
      <c r="AU112" s="25" t="s">
        <v>77</v>
      </c>
      <c r="AY112" s="25" t="s">
        <v>144</v>
      </c>
      <c r="BE112" s="211">
        <f t="shared" si="14"/>
        <v>0</v>
      </c>
      <c r="BF112" s="211">
        <f t="shared" si="15"/>
        <v>0</v>
      </c>
      <c r="BG112" s="211">
        <f t="shared" si="16"/>
        <v>0</v>
      </c>
      <c r="BH112" s="211">
        <f t="shared" si="17"/>
        <v>0</v>
      </c>
      <c r="BI112" s="211">
        <f t="shared" si="18"/>
        <v>0</v>
      </c>
      <c r="BJ112" s="25" t="s">
        <v>77</v>
      </c>
      <c r="BK112" s="211">
        <f t="shared" si="19"/>
        <v>0</v>
      </c>
      <c r="BL112" s="25" t="s">
        <v>152</v>
      </c>
      <c r="BM112" s="25" t="s">
        <v>392</v>
      </c>
    </row>
    <row r="113" spans="2:12" s="1" customFormat="1" ht="6.95" customHeight="1">
      <c r="B113" s="57"/>
      <c r="C113" s="58"/>
      <c r="D113" s="58"/>
      <c r="E113" s="58"/>
      <c r="F113" s="58"/>
      <c r="G113" s="58"/>
      <c r="H113" s="58"/>
      <c r="I113" s="145"/>
      <c r="J113" s="58"/>
      <c r="K113" s="58"/>
      <c r="L113" s="62"/>
    </row>
  </sheetData>
  <autoFilter ref="C84:K112"/>
  <mergeCells count="13">
    <mergeCell ref="E77:H77"/>
    <mergeCell ref="G1:H1"/>
    <mergeCell ref="L2:V2"/>
    <mergeCell ref="E49:H49"/>
    <mergeCell ref="E51:H51"/>
    <mergeCell ref="J55:J56"/>
    <mergeCell ref="E73:H73"/>
    <mergeCell ref="E75:H75"/>
    <mergeCell ref="E7:H7"/>
    <mergeCell ref="E9:H9"/>
    <mergeCell ref="E11:H11"/>
    <mergeCell ref="E26:H26"/>
    <mergeCell ref="E47:H47"/>
  </mergeCells>
  <hyperlinks>
    <hyperlink ref="F1:G1" location="C2" display="1) Krycí list soupisu"/>
    <hyperlink ref="G1:H1" location="C58" display="2) Rekapitulace"/>
    <hyperlink ref="J1" location="C84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71"/>
  <sheetViews>
    <sheetView showGridLines="0" workbookViewId="0" topLeftCell="A1">
      <pane ySplit="1" topLeftCell="A151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17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2"/>
      <c r="B1" s="118"/>
      <c r="C1" s="118"/>
      <c r="D1" s="119" t="s">
        <v>1</v>
      </c>
      <c r="E1" s="118"/>
      <c r="F1" s="120" t="s">
        <v>97</v>
      </c>
      <c r="G1" s="394" t="s">
        <v>98</v>
      </c>
      <c r="H1" s="394"/>
      <c r="I1" s="121"/>
      <c r="J1" s="120" t="s">
        <v>99</v>
      </c>
      <c r="K1" s="119" t="s">
        <v>100</v>
      </c>
      <c r="L1" s="120" t="s">
        <v>101</v>
      </c>
      <c r="M1" s="120"/>
      <c r="N1" s="120"/>
      <c r="O1" s="120"/>
      <c r="P1" s="120"/>
      <c r="Q1" s="120"/>
      <c r="R1" s="120"/>
      <c r="S1" s="120"/>
      <c r="T1" s="120"/>
      <c r="U1" s="21"/>
      <c r="V1" s="21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</row>
    <row r="2" spans="3:46" ht="36.95" customHeight="1">
      <c r="L2" s="351"/>
      <c r="M2" s="351"/>
      <c r="N2" s="351"/>
      <c r="O2" s="351"/>
      <c r="P2" s="351"/>
      <c r="Q2" s="351"/>
      <c r="R2" s="351"/>
      <c r="S2" s="351"/>
      <c r="T2" s="351"/>
      <c r="U2" s="351"/>
      <c r="V2" s="351"/>
      <c r="AT2" s="25" t="s">
        <v>93</v>
      </c>
    </row>
    <row r="3" spans="2:46" ht="6.95" customHeight="1">
      <c r="B3" s="26"/>
      <c r="C3" s="27"/>
      <c r="D3" s="27"/>
      <c r="E3" s="27"/>
      <c r="F3" s="27"/>
      <c r="G3" s="27"/>
      <c r="H3" s="27"/>
      <c r="I3" s="122"/>
      <c r="J3" s="27"/>
      <c r="K3" s="28"/>
      <c r="AT3" s="25" t="s">
        <v>79</v>
      </c>
    </row>
    <row r="4" spans="2:46" ht="36.95" customHeight="1">
      <c r="B4" s="29"/>
      <c r="C4" s="30"/>
      <c r="D4" s="31" t="s">
        <v>102</v>
      </c>
      <c r="E4" s="30"/>
      <c r="F4" s="30"/>
      <c r="G4" s="30"/>
      <c r="H4" s="30"/>
      <c r="I4" s="123"/>
      <c r="J4" s="30"/>
      <c r="K4" s="32"/>
      <c r="M4" s="33" t="s">
        <v>12</v>
      </c>
      <c r="AT4" s="25" t="s">
        <v>6</v>
      </c>
    </row>
    <row r="5" spans="2:11" ht="6.95" customHeight="1">
      <c r="B5" s="29"/>
      <c r="C5" s="30"/>
      <c r="D5" s="30"/>
      <c r="E5" s="30"/>
      <c r="F5" s="30"/>
      <c r="G5" s="30"/>
      <c r="H5" s="30"/>
      <c r="I5" s="123"/>
      <c r="J5" s="30"/>
      <c r="K5" s="32"/>
    </row>
    <row r="6" spans="2:11" ht="15">
      <c r="B6" s="29"/>
      <c r="C6" s="30"/>
      <c r="D6" s="38" t="s">
        <v>18</v>
      </c>
      <c r="E6" s="30"/>
      <c r="F6" s="30"/>
      <c r="G6" s="30"/>
      <c r="H6" s="30"/>
      <c r="I6" s="123"/>
      <c r="J6" s="30"/>
      <c r="K6" s="32"/>
    </row>
    <row r="7" spans="2:11" ht="16.5" customHeight="1">
      <c r="B7" s="29"/>
      <c r="C7" s="30"/>
      <c r="D7" s="30"/>
      <c r="E7" s="395" t="str">
        <f>'Rekapitulace stavby'!K6</f>
        <v>Stavební úpravy učebny - Rekonstrukce instalatérských dílen, vestavba bezbariérového WC - SŠSaŘ Stochov</v>
      </c>
      <c r="F7" s="401"/>
      <c r="G7" s="401"/>
      <c r="H7" s="401"/>
      <c r="I7" s="123"/>
      <c r="J7" s="30"/>
      <c r="K7" s="32"/>
    </row>
    <row r="8" spans="2:11" ht="15">
      <c r="B8" s="29"/>
      <c r="C8" s="30"/>
      <c r="D8" s="38" t="s">
        <v>103</v>
      </c>
      <c r="E8" s="30"/>
      <c r="F8" s="30"/>
      <c r="G8" s="30"/>
      <c r="H8" s="30"/>
      <c r="I8" s="123"/>
      <c r="J8" s="30"/>
      <c r="K8" s="32"/>
    </row>
    <row r="9" spans="2:11" s="1" customFormat="1" ht="16.5" customHeight="1">
      <c r="B9" s="42"/>
      <c r="C9" s="43"/>
      <c r="D9" s="43"/>
      <c r="E9" s="395" t="s">
        <v>104</v>
      </c>
      <c r="F9" s="396"/>
      <c r="G9" s="396"/>
      <c r="H9" s="396"/>
      <c r="I9" s="124"/>
      <c r="J9" s="43"/>
      <c r="K9" s="46"/>
    </row>
    <row r="10" spans="2:11" s="1" customFormat="1" ht="15">
      <c r="B10" s="42"/>
      <c r="C10" s="43"/>
      <c r="D10" s="38" t="s">
        <v>105</v>
      </c>
      <c r="E10" s="43"/>
      <c r="F10" s="43"/>
      <c r="G10" s="43"/>
      <c r="H10" s="43"/>
      <c r="I10" s="124"/>
      <c r="J10" s="43"/>
      <c r="K10" s="46"/>
    </row>
    <row r="11" spans="2:11" s="1" customFormat="1" ht="36.95" customHeight="1">
      <c r="B11" s="42"/>
      <c r="C11" s="43"/>
      <c r="D11" s="43"/>
      <c r="E11" s="397" t="s">
        <v>835</v>
      </c>
      <c r="F11" s="396"/>
      <c r="G11" s="396"/>
      <c r="H11" s="396"/>
      <c r="I11" s="124"/>
      <c r="J11" s="43"/>
      <c r="K11" s="46"/>
    </row>
    <row r="12" spans="2:11" s="1" customFormat="1" ht="13.5">
      <c r="B12" s="42"/>
      <c r="C12" s="43"/>
      <c r="D12" s="43"/>
      <c r="E12" s="43"/>
      <c r="F12" s="43"/>
      <c r="G12" s="43"/>
      <c r="H12" s="43"/>
      <c r="I12" s="124"/>
      <c r="J12" s="43"/>
      <c r="K12" s="46"/>
    </row>
    <row r="13" spans="2:11" s="1" customFormat="1" ht="14.45" customHeight="1">
      <c r="B13" s="42"/>
      <c r="C13" s="43"/>
      <c r="D13" s="38" t="s">
        <v>19</v>
      </c>
      <c r="E13" s="43"/>
      <c r="F13" s="36" t="s">
        <v>20</v>
      </c>
      <c r="G13" s="43"/>
      <c r="H13" s="43"/>
      <c r="I13" s="125" t="s">
        <v>21</v>
      </c>
      <c r="J13" s="36" t="s">
        <v>20</v>
      </c>
      <c r="K13" s="46"/>
    </row>
    <row r="14" spans="2:11" s="1" customFormat="1" ht="14.45" customHeight="1">
      <c r="B14" s="42"/>
      <c r="C14" s="43"/>
      <c r="D14" s="38" t="s">
        <v>22</v>
      </c>
      <c r="E14" s="43"/>
      <c r="F14" s="36" t="s">
        <v>781</v>
      </c>
      <c r="G14" s="43"/>
      <c r="H14" s="43"/>
      <c r="I14" s="125" t="s">
        <v>24</v>
      </c>
      <c r="J14" s="126" t="str">
        <f>'Rekapitulace stavby'!AN8</f>
        <v>18.2.2018</v>
      </c>
      <c r="K14" s="46"/>
    </row>
    <row r="15" spans="2:11" s="1" customFormat="1" ht="10.9" customHeight="1">
      <c r="B15" s="42"/>
      <c r="C15" s="43"/>
      <c r="D15" s="43"/>
      <c r="E15" s="43"/>
      <c r="F15" s="43"/>
      <c r="G15" s="43"/>
      <c r="H15" s="43"/>
      <c r="I15" s="124"/>
      <c r="J15" s="43"/>
      <c r="K15" s="46"/>
    </row>
    <row r="16" spans="2:11" s="1" customFormat="1" ht="14.45" customHeight="1">
      <c r="B16" s="42"/>
      <c r="C16" s="43"/>
      <c r="D16" s="38" t="s">
        <v>26</v>
      </c>
      <c r="E16" s="43"/>
      <c r="F16" s="43"/>
      <c r="G16" s="43"/>
      <c r="H16" s="43"/>
      <c r="I16" s="125" t="s">
        <v>27</v>
      </c>
      <c r="J16" s="36" t="str">
        <f>IF('Rekapitulace stavby'!AN10="","",'Rekapitulace stavby'!AN10)</f>
        <v/>
      </c>
      <c r="K16" s="46"/>
    </row>
    <row r="17" spans="2:11" s="1" customFormat="1" ht="18" customHeight="1">
      <c r="B17" s="42"/>
      <c r="C17" s="43"/>
      <c r="D17" s="43"/>
      <c r="E17" s="36" t="str">
        <f>IF('Rekapitulace stavby'!E11="","",'Rekapitulace stavby'!E11)</f>
        <v>Středočeský kraj</v>
      </c>
      <c r="F17" s="43"/>
      <c r="G17" s="43"/>
      <c r="H17" s="43"/>
      <c r="I17" s="125" t="s">
        <v>29</v>
      </c>
      <c r="J17" s="36" t="str">
        <f>IF('Rekapitulace stavby'!AN11="","",'Rekapitulace stavby'!AN11)</f>
        <v/>
      </c>
      <c r="K17" s="46"/>
    </row>
    <row r="18" spans="2:11" s="1" customFormat="1" ht="6.95" customHeight="1">
      <c r="B18" s="42"/>
      <c r="C18" s="43"/>
      <c r="D18" s="43"/>
      <c r="E18" s="43"/>
      <c r="F18" s="43"/>
      <c r="G18" s="43"/>
      <c r="H18" s="43"/>
      <c r="I18" s="124"/>
      <c r="J18" s="43"/>
      <c r="K18" s="46"/>
    </row>
    <row r="19" spans="2:11" s="1" customFormat="1" ht="14.45" customHeight="1">
      <c r="B19" s="42"/>
      <c r="C19" s="43"/>
      <c r="D19" s="38" t="s">
        <v>30</v>
      </c>
      <c r="E19" s="43"/>
      <c r="F19" s="43"/>
      <c r="G19" s="43"/>
      <c r="H19" s="43"/>
      <c r="I19" s="125" t="s">
        <v>27</v>
      </c>
      <c r="J19" s="36" t="str">
        <f>IF('Rekapitulace stavby'!AN13="Vyplň údaj","",IF('Rekapitulace stavby'!AN13="","",'Rekapitulace stavby'!AN13))</f>
        <v/>
      </c>
      <c r="K19" s="46"/>
    </row>
    <row r="20" spans="2:11" s="1" customFormat="1" ht="18" customHeight="1">
      <c r="B20" s="42"/>
      <c r="C20" s="43"/>
      <c r="D20" s="43"/>
      <c r="E20" s="36" t="str">
        <f>IF('Rekapitulace stavby'!E14="Vyplň údaj","",IF('Rekapitulace stavby'!E14="","",'Rekapitulace stavby'!E14))</f>
        <v/>
      </c>
      <c r="F20" s="43"/>
      <c r="G20" s="43"/>
      <c r="H20" s="43"/>
      <c r="I20" s="125" t="s">
        <v>29</v>
      </c>
      <c r="J20" s="36" t="str">
        <f>IF('Rekapitulace stavby'!AN14="Vyplň údaj","",IF('Rekapitulace stavby'!AN14="","",'Rekapitulace stavby'!AN14))</f>
        <v/>
      </c>
      <c r="K20" s="46"/>
    </row>
    <row r="21" spans="2:11" s="1" customFormat="1" ht="6.95" customHeight="1">
      <c r="B21" s="42"/>
      <c r="C21" s="43"/>
      <c r="D21" s="43"/>
      <c r="E21" s="43"/>
      <c r="F21" s="43"/>
      <c r="G21" s="43"/>
      <c r="H21" s="43"/>
      <c r="I21" s="124"/>
      <c r="J21" s="43"/>
      <c r="K21" s="46"/>
    </row>
    <row r="22" spans="2:11" s="1" customFormat="1" ht="14.45" customHeight="1">
      <c r="B22" s="42"/>
      <c r="C22" s="43"/>
      <c r="D22" s="38" t="s">
        <v>32</v>
      </c>
      <c r="E22" s="43"/>
      <c r="F22" s="43"/>
      <c r="G22" s="43"/>
      <c r="H22" s="43"/>
      <c r="I22" s="125" t="s">
        <v>27</v>
      </c>
      <c r="J22" s="36" t="str">
        <f>IF('Rekapitulace stavby'!AN16="","",'Rekapitulace stavby'!AN16)</f>
        <v/>
      </c>
      <c r="K22" s="46"/>
    </row>
    <row r="23" spans="2:11" s="1" customFormat="1" ht="18" customHeight="1">
      <c r="B23" s="42"/>
      <c r="C23" s="43"/>
      <c r="D23" s="43"/>
      <c r="E23" s="36" t="str">
        <f>IF('Rekapitulace stavby'!E17="","",'Rekapitulace stavby'!E17)</f>
        <v>STAVAŘI s.r.o.</v>
      </c>
      <c r="F23" s="43"/>
      <c r="G23" s="43"/>
      <c r="H23" s="43"/>
      <c r="I23" s="125" t="s">
        <v>29</v>
      </c>
      <c r="J23" s="36" t="str">
        <f>IF('Rekapitulace stavby'!AN17="","",'Rekapitulace stavby'!AN17)</f>
        <v/>
      </c>
      <c r="K23" s="46"/>
    </row>
    <row r="24" spans="2:11" s="1" customFormat="1" ht="6.95" customHeight="1">
      <c r="B24" s="42"/>
      <c r="C24" s="43"/>
      <c r="D24" s="43"/>
      <c r="E24" s="43"/>
      <c r="F24" s="43"/>
      <c r="G24" s="43"/>
      <c r="H24" s="43"/>
      <c r="I24" s="124"/>
      <c r="J24" s="43"/>
      <c r="K24" s="46"/>
    </row>
    <row r="25" spans="2:11" s="1" customFormat="1" ht="14.45" customHeight="1">
      <c r="B25" s="42"/>
      <c r="C25" s="43"/>
      <c r="D25" s="38" t="s">
        <v>35</v>
      </c>
      <c r="E25" s="43"/>
      <c r="F25" s="43"/>
      <c r="G25" s="43"/>
      <c r="H25" s="43"/>
      <c r="I25" s="124"/>
      <c r="J25" s="43"/>
      <c r="K25" s="46"/>
    </row>
    <row r="26" spans="2:11" s="7" customFormat="1" ht="16.5" customHeight="1">
      <c r="B26" s="127"/>
      <c r="C26" s="128"/>
      <c r="D26" s="128"/>
      <c r="E26" s="389" t="s">
        <v>20</v>
      </c>
      <c r="F26" s="389"/>
      <c r="G26" s="389"/>
      <c r="H26" s="389"/>
      <c r="I26" s="129"/>
      <c r="J26" s="128"/>
      <c r="K26" s="130"/>
    </row>
    <row r="27" spans="2:11" s="1" customFormat="1" ht="6.95" customHeight="1">
      <c r="B27" s="42"/>
      <c r="C27" s="43"/>
      <c r="D27" s="43"/>
      <c r="E27" s="43"/>
      <c r="F27" s="43"/>
      <c r="G27" s="43"/>
      <c r="H27" s="43"/>
      <c r="I27" s="124"/>
      <c r="J27" s="43"/>
      <c r="K27" s="46"/>
    </row>
    <row r="28" spans="2:11" s="1" customFormat="1" ht="6.95" customHeight="1">
      <c r="B28" s="42"/>
      <c r="C28" s="43"/>
      <c r="D28" s="86"/>
      <c r="E28" s="86"/>
      <c r="F28" s="86"/>
      <c r="G28" s="86"/>
      <c r="H28" s="86"/>
      <c r="I28" s="131"/>
      <c r="J28" s="86"/>
      <c r="K28" s="132"/>
    </row>
    <row r="29" spans="2:11" s="1" customFormat="1" ht="25.35" customHeight="1">
      <c r="B29" s="42"/>
      <c r="C29" s="43"/>
      <c r="D29" s="133" t="s">
        <v>36</v>
      </c>
      <c r="E29" s="43"/>
      <c r="F29" s="43"/>
      <c r="G29" s="43"/>
      <c r="H29" s="43"/>
      <c r="I29" s="124"/>
      <c r="J29" s="134">
        <f>ROUND(J100,2)</f>
        <v>0</v>
      </c>
      <c r="K29" s="46"/>
    </row>
    <row r="30" spans="2:11" s="1" customFormat="1" ht="6.95" customHeight="1">
      <c r="B30" s="42"/>
      <c r="C30" s="43"/>
      <c r="D30" s="86"/>
      <c r="E30" s="86"/>
      <c r="F30" s="86"/>
      <c r="G30" s="86"/>
      <c r="H30" s="86"/>
      <c r="I30" s="131"/>
      <c r="J30" s="86"/>
      <c r="K30" s="132"/>
    </row>
    <row r="31" spans="2:11" s="1" customFormat="1" ht="14.45" customHeight="1">
      <c r="B31" s="42"/>
      <c r="C31" s="43"/>
      <c r="D31" s="43"/>
      <c r="E31" s="43"/>
      <c r="F31" s="47" t="s">
        <v>38</v>
      </c>
      <c r="G31" s="43"/>
      <c r="H31" s="43"/>
      <c r="I31" s="135" t="s">
        <v>37</v>
      </c>
      <c r="J31" s="47" t="s">
        <v>39</v>
      </c>
      <c r="K31" s="46"/>
    </row>
    <row r="32" spans="2:11" s="1" customFormat="1" ht="14.45" customHeight="1">
      <c r="B32" s="42"/>
      <c r="C32" s="43"/>
      <c r="D32" s="50" t="s">
        <v>40</v>
      </c>
      <c r="E32" s="50" t="s">
        <v>41</v>
      </c>
      <c r="F32" s="136">
        <f>ROUND(SUM(BE100:BE170),2)</f>
        <v>0</v>
      </c>
      <c r="G32" s="43"/>
      <c r="H32" s="43"/>
      <c r="I32" s="137">
        <v>0.21</v>
      </c>
      <c r="J32" s="136">
        <f>ROUND(ROUND((SUM(BE100:BE170)),2)*I32,2)</f>
        <v>0</v>
      </c>
      <c r="K32" s="46"/>
    </row>
    <row r="33" spans="2:11" s="1" customFormat="1" ht="14.45" customHeight="1">
      <c r="B33" s="42"/>
      <c r="C33" s="43"/>
      <c r="D33" s="43"/>
      <c r="E33" s="50" t="s">
        <v>42</v>
      </c>
      <c r="F33" s="136">
        <f>ROUND(SUM(BF100:BF170),2)</f>
        <v>0</v>
      </c>
      <c r="G33" s="43"/>
      <c r="H33" s="43"/>
      <c r="I33" s="137">
        <v>0.15</v>
      </c>
      <c r="J33" s="136">
        <f>ROUND(ROUND((SUM(BF100:BF170)),2)*I33,2)</f>
        <v>0</v>
      </c>
      <c r="K33" s="46"/>
    </row>
    <row r="34" spans="2:11" s="1" customFormat="1" ht="14.45" customHeight="1" hidden="1">
      <c r="B34" s="42"/>
      <c r="C34" s="43"/>
      <c r="D34" s="43"/>
      <c r="E34" s="50" t="s">
        <v>43</v>
      </c>
      <c r="F34" s="136">
        <f>ROUND(SUM(BG100:BG170),2)</f>
        <v>0</v>
      </c>
      <c r="G34" s="43"/>
      <c r="H34" s="43"/>
      <c r="I34" s="137">
        <v>0.21</v>
      </c>
      <c r="J34" s="136">
        <v>0</v>
      </c>
      <c r="K34" s="46"/>
    </row>
    <row r="35" spans="2:11" s="1" customFormat="1" ht="14.45" customHeight="1" hidden="1">
      <c r="B35" s="42"/>
      <c r="C35" s="43"/>
      <c r="D35" s="43"/>
      <c r="E35" s="50" t="s">
        <v>44</v>
      </c>
      <c r="F35" s="136">
        <f>ROUND(SUM(BH100:BH170),2)</f>
        <v>0</v>
      </c>
      <c r="G35" s="43"/>
      <c r="H35" s="43"/>
      <c r="I35" s="137">
        <v>0.15</v>
      </c>
      <c r="J35" s="136">
        <v>0</v>
      </c>
      <c r="K35" s="46"/>
    </row>
    <row r="36" spans="2:11" s="1" customFormat="1" ht="14.45" customHeight="1" hidden="1">
      <c r="B36" s="42"/>
      <c r="C36" s="43"/>
      <c r="D36" s="43"/>
      <c r="E36" s="50" t="s">
        <v>45</v>
      </c>
      <c r="F36" s="136">
        <f>ROUND(SUM(BI100:BI170),2)</f>
        <v>0</v>
      </c>
      <c r="G36" s="43"/>
      <c r="H36" s="43"/>
      <c r="I36" s="137">
        <v>0</v>
      </c>
      <c r="J36" s="136">
        <v>0</v>
      </c>
      <c r="K36" s="46"/>
    </row>
    <row r="37" spans="2:11" s="1" customFormat="1" ht="6.95" customHeight="1">
      <c r="B37" s="42"/>
      <c r="C37" s="43"/>
      <c r="D37" s="43"/>
      <c r="E37" s="43"/>
      <c r="F37" s="43"/>
      <c r="G37" s="43"/>
      <c r="H37" s="43"/>
      <c r="I37" s="124"/>
      <c r="J37" s="43"/>
      <c r="K37" s="46"/>
    </row>
    <row r="38" spans="2:11" s="1" customFormat="1" ht="25.35" customHeight="1">
      <c r="B38" s="42"/>
      <c r="C38" s="138"/>
      <c r="D38" s="139" t="s">
        <v>46</v>
      </c>
      <c r="E38" s="80"/>
      <c r="F38" s="80"/>
      <c r="G38" s="140" t="s">
        <v>47</v>
      </c>
      <c r="H38" s="141" t="s">
        <v>48</v>
      </c>
      <c r="I38" s="142"/>
      <c r="J38" s="143">
        <f>SUM(J29:J36)</f>
        <v>0</v>
      </c>
      <c r="K38" s="144"/>
    </row>
    <row r="39" spans="2:11" s="1" customFormat="1" ht="14.45" customHeight="1">
      <c r="B39" s="57"/>
      <c r="C39" s="58"/>
      <c r="D39" s="58"/>
      <c r="E39" s="58"/>
      <c r="F39" s="58"/>
      <c r="G39" s="58"/>
      <c r="H39" s="58"/>
      <c r="I39" s="145"/>
      <c r="J39" s="58"/>
      <c r="K39" s="59"/>
    </row>
    <row r="43" spans="2:11" s="1" customFormat="1" ht="6.95" customHeight="1">
      <c r="B43" s="146"/>
      <c r="C43" s="147"/>
      <c r="D43" s="147"/>
      <c r="E43" s="147"/>
      <c r="F43" s="147"/>
      <c r="G43" s="147"/>
      <c r="H43" s="147"/>
      <c r="I43" s="148"/>
      <c r="J43" s="147"/>
      <c r="K43" s="149"/>
    </row>
    <row r="44" spans="2:11" s="1" customFormat="1" ht="36.95" customHeight="1">
      <c r="B44" s="42"/>
      <c r="C44" s="31" t="s">
        <v>108</v>
      </c>
      <c r="D44" s="43"/>
      <c r="E44" s="43"/>
      <c r="F44" s="43"/>
      <c r="G44" s="43"/>
      <c r="H44" s="43"/>
      <c r="I44" s="124"/>
      <c r="J44" s="43"/>
      <c r="K44" s="46"/>
    </row>
    <row r="45" spans="2:11" s="1" customFormat="1" ht="6.95" customHeight="1">
      <c r="B45" s="42"/>
      <c r="C45" s="43"/>
      <c r="D45" s="43"/>
      <c r="E45" s="43"/>
      <c r="F45" s="43"/>
      <c r="G45" s="43"/>
      <c r="H45" s="43"/>
      <c r="I45" s="124"/>
      <c r="J45" s="43"/>
      <c r="K45" s="46"/>
    </row>
    <row r="46" spans="2:11" s="1" customFormat="1" ht="14.45" customHeight="1">
      <c r="B46" s="42"/>
      <c r="C46" s="38" t="s">
        <v>18</v>
      </c>
      <c r="D46" s="43"/>
      <c r="E46" s="43"/>
      <c r="F46" s="43"/>
      <c r="G46" s="43"/>
      <c r="H46" s="43"/>
      <c r="I46" s="124"/>
      <c r="J46" s="43"/>
      <c r="K46" s="46"/>
    </row>
    <row r="47" spans="2:11" s="1" customFormat="1" ht="16.5" customHeight="1">
      <c r="B47" s="42"/>
      <c r="C47" s="43"/>
      <c r="D47" s="43"/>
      <c r="E47" s="395" t="str">
        <f>E7</f>
        <v>Stavební úpravy učebny - Rekonstrukce instalatérských dílen, vestavba bezbariérového WC - SŠSaŘ Stochov</v>
      </c>
      <c r="F47" s="401"/>
      <c r="G47" s="401"/>
      <c r="H47" s="401"/>
      <c r="I47" s="124"/>
      <c r="J47" s="43"/>
      <c r="K47" s="46"/>
    </row>
    <row r="48" spans="2:11" ht="15">
      <c r="B48" s="29"/>
      <c r="C48" s="38" t="s">
        <v>103</v>
      </c>
      <c r="D48" s="30"/>
      <c r="E48" s="30"/>
      <c r="F48" s="30"/>
      <c r="G48" s="30"/>
      <c r="H48" s="30"/>
      <c r="I48" s="123"/>
      <c r="J48" s="30"/>
      <c r="K48" s="32"/>
    </row>
    <row r="49" spans="2:11" s="1" customFormat="1" ht="16.5" customHeight="1">
      <c r="B49" s="42"/>
      <c r="C49" s="43"/>
      <c r="D49" s="43"/>
      <c r="E49" s="395" t="s">
        <v>104</v>
      </c>
      <c r="F49" s="396"/>
      <c r="G49" s="396"/>
      <c r="H49" s="396"/>
      <c r="I49" s="124"/>
      <c r="J49" s="43"/>
      <c r="K49" s="46"/>
    </row>
    <row r="50" spans="2:11" s="1" customFormat="1" ht="14.45" customHeight="1">
      <c r="B50" s="42"/>
      <c r="C50" s="38" t="s">
        <v>105</v>
      </c>
      <c r="D50" s="43"/>
      <c r="E50" s="43"/>
      <c r="F50" s="43"/>
      <c r="G50" s="43"/>
      <c r="H50" s="43"/>
      <c r="I50" s="124"/>
      <c r="J50" s="43"/>
      <c r="K50" s="46"/>
    </row>
    <row r="51" spans="2:11" s="1" customFormat="1" ht="17.25" customHeight="1">
      <c r="B51" s="42"/>
      <c r="C51" s="43"/>
      <c r="D51" s="43"/>
      <c r="E51" s="397" t="str">
        <f>E11</f>
        <v>EL - Elektromontáže</v>
      </c>
      <c r="F51" s="396"/>
      <c r="G51" s="396"/>
      <c r="H51" s="396"/>
      <c r="I51" s="124"/>
      <c r="J51" s="43"/>
      <c r="K51" s="46"/>
    </row>
    <row r="52" spans="2:11" s="1" customFormat="1" ht="6.95" customHeight="1">
      <c r="B52" s="42"/>
      <c r="C52" s="43"/>
      <c r="D52" s="43"/>
      <c r="E52" s="43"/>
      <c r="F52" s="43"/>
      <c r="G52" s="43"/>
      <c r="H52" s="43"/>
      <c r="I52" s="124"/>
      <c r="J52" s="43"/>
      <c r="K52" s="46"/>
    </row>
    <row r="53" spans="2:11" s="1" customFormat="1" ht="18" customHeight="1">
      <c r="B53" s="42"/>
      <c r="C53" s="38" t="s">
        <v>22</v>
      </c>
      <c r="D53" s="43"/>
      <c r="E53" s="43"/>
      <c r="F53" s="36" t="str">
        <f>F14</f>
        <v xml:space="preserve"> </v>
      </c>
      <c r="G53" s="43"/>
      <c r="H53" s="43"/>
      <c r="I53" s="125" t="s">
        <v>24</v>
      </c>
      <c r="J53" s="126" t="str">
        <f>IF(J14="","",J14)</f>
        <v>18.2.2018</v>
      </c>
      <c r="K53" s="46"/>
    </row>
    <row r="54" spans="2:11" s="1" customFormat="1" ht="6.95" customHeight="1">
      <c r="B54" s="42"/>
      <c r="C54" s="43"/>
      <c r="D54" s="43"/>
      <c r="E54" s="43"/>
      <c r="F54" s="43"/>
      <c r="G54" s="43"/>
      <c r="H54" s="43"/>
      <c r="I54" s="124"/>
      <c r="J54" s="43"/>
      <c r="K54" s="46"/>
    </row>
    <row r="55" spans="2:11" s="1" customFormat="1" ht="15">
      <c r="B55" s="42"/>
      <c r="C55" s="38" t="s">
        <v>26</v>
      </c>
      <c r="D55" s="43"/>
      <c r="E55" s="43"/>
      <c r="F55" s="36" t="str">
        <f>E17</f>
        <v>Středočeský kraj</v>
      </c>
      <c r="G55" s="43"/>
      <c r="H55" s="43"/>
      <c r="I55" s="125" t="s">
        <v>32</v>
      </c>
      <c r="J55" s="389" t="str">
        <f>E23</f>
        <v>STAVAŘI s.r.o.</v>
      </c>
      <c r="K55" s="46"/>
    </row>
    <row r="56" spans="2:11" s="1" customFormat="1" ht="14.45" customHeight="1">
      <c r="B56" s="42"/>
      <c r="C56" s="38" t="s">
        <v>30</v>
      </c>
      <c r="D56" s="43"/>
      <c r="E56" s="43"/>
      <c r="F56" s="36" t="str">
        <f>IF(E20="","",E20)</f>
        <v/>
      </c>
      <c r="G56" s="43"/>
      <c r="H56" s="43"/>
      <c r="I56" s="124"/>
      <c r="J56" s="398"/>
      <c r="K56" s="46"/>
    </row>
    <row r="57" spans="2:11" s="1" customFormat="1" ht="10.35" customHeight="1">
      <c r="B57" s="42"/>
      <c r="C57" s="43"/>
      <c r="D57" s="43"/>
      <c r="E57" s="43"/>
      <c r="F57" s="43"/>
      <c r="G57" s="43"/>
      <c r="H57" s="43"/>
      <c r="I57" s="124"/>
      <c r="J57" s="43"/>
      <c r="K57" s="46"/>
    </row>
    <row r="58" spans="2:11" s="1" customFormat="1" ht="29.25" customHeight="1">
      <c r="B58" s="42"/>
      <c r="C58" s="150" t="s">
        <v>109</v>
      </c>
      <c r="D58" s="138"/>
      <c r="E58" s="138"/>
      <c r="F58" s="138"/>
      <c r="G58" s="138"/>
      <c r="H58" s="138"/>
      <c r="I58" s="151"/>
      <c r="J58" s="152" t="s">
        <v>110</v>
      </c>
      <c r="K58" s="153"/>
    </row>
    <row r="59" spans="2:11" s="1" customFormat="1" ht="10.35" customHeight="1">
      <c r="B59" s="42"/>
      <c r="C59" s="43"/>
      <c r="D59" s="43"/>
      <c r="E59" s="43"/>
      <c r="F59" s="43"/>
      <c r="G59" s="43"/>
      <c r="H59" s="43"/>
      <c r="I59" s="124"/>
      <c r="J59" s="43"/>
      <c r="K59" s="46"/>
    </row>
    <row r="60" spans="2:47" s="1" customFormat="1" ht="29.25" customHeight="1">
      <c r="B60" s="42"/>
      <c r="C60" s="154" t="s">
        <v>111</v>
      </c>
      <c r="D60" s="43"/>
      <c r="E60" s="43"/>
      <c r="F60" s="43"/>
      <c r="G60" s="43"/>
      <c r="H60" s="43"/>
      <c r="I60" s="124"/>
      <c r="J60" s="134">
        <f>J100</f>
        <v>0</v>
      </c>
      <c r="K60" s="46"/>
      <c r="AU60" s="25" t="s">
        <v>112</v>
      </c>
    </row>
    <row r="61" spans="2:11" s="8" customFormat="1" ht="24.95" customHeight="1">
      <c r="B61" s="155"/>
      <c r="C61" s="156"/>
      <c r="D61" s="157" t="s">
        <v>836</v>
      </c>
      <c r="E61" s="158"/>
      <c r="F61" s="158"/>
      <c r="G61" s="158"/>
      <c r="H61" s="158"/>
      <c r="I61" s="159"/>
      <c r="J61" s="160">
        <f>J101</f>
        <v>0</v>
      </c>
      <c r="K61" s="161"/>
    </row>
    <row r="62" spans="2:11" s="8" customFormat="1" ht="24.95" customHeight="1">
      <c r="B62" s="155"/>
      <c r="C62" s="156"/>
      <c r="D62" s="157" t="s">
        <v>837</v>
      </c>
      <c r="E62" s="158"/>
      <c r="F62" s="158"/>
      <c r="G62" s="158"/>
      <c r="H62" s="158"/>
      <c r="I62" s="159"/>
      <c r="J62" s="160">
        <f>J109</f>
        <v>0</v>
      </c>
      <c r="K62" s="161"/>
    </row>
    <row r="63" spans="2:11" s="9" customFormat="1" ht="19.9" customHeight="1">
      <c r="B63" s="162"/>
      <c r="C63" s="163"/>
      <c r="D63" s="164" t="s">
        <v>838</v>
      </c>
      <c r="E63" s="165"/>
      <c r="F63" s="165"/>
      <c r="G63" s="165"/>
      <c r="H63" s="165"/>
      <c r="I63" s="166"/>
      <c r="J63" s="167">
        <f>J112</f>
        <v>0</v>
      </c>
      <c r="K63" s="168"/>
    </row>
    <row r="64" spans="2:11" s="9" customFormat="1" ht="19.9" customHeight="1">
      <c r="B64" s="162"/>
      <c r="C64" s="163"/>
      <c r="D64" s="164" t="s">
        <v>839</v>
      </c>
      <c r="E64" s="165"/>
      <c r="F64" s="165"/>
      <c r="G64" s="165"/>
      <c r="H64" s="165"/>
      <c r="I64" s="166"/>
      <c r="J64" s="167">
        <f>J114</f>
        <v>0</v>
      </c>
      <c r="K64" s="168"/>
    </row>
    <row r="65" spans="2:11" s="9" customFormat="1" ht="19.9" customHeight="1">
      <c r="B65" s="162"/>
      <c r="C65" s="163"/>
      <c r="D65" s="164" t="s">
        <v>840</v>
      </c>
      <c r="E65" s="165"/>
      <c r="F65" s="165"/>
      <c r="G65" s="165"/>
      <c r="H65" s="165"/>
      <c r="I65" s="166"/>
      <c r="J65" s="167">
        <f>J124</f>
        <v>0</v>
      </c>
      <c r="K65" s="168"/>
    </row>
    <row r="66" spans="2:11" s="9" customFormat="1" ht="19.9" customHeight="1">
      <c r="B66" s="162"/>
      <c r="C66" s="163"/>
      <c r="D66" s="164" t="s">
        <v>841</v>
      </c>
      <c r="E66" s="165"/>
      <c r="F66" s="165"/>
      <c r="G66" s="165"/>
      <c r="H66" s="165"/>
      <c r="I66" s="166"/>
      <c r="J66" s="167">
        <f>J128</f>
        <v>0</v>
      </c>
      <c r="K66" s="168"/>
    </row>
    <row r="67" spans="2:11" s="9" customFormat="1" ht="19.9" customHeight="1">
      <c r="B67" s="162"/>
      <c r="C67" s="163"/>
      <c r="D67" s="164" t="s">
        <v>842</v>
      </c>
      <c r="E67" s="165"/>
      <c r="F67" s="165"/>
      <c r="G67" s="165"/>
      <c r="H67" s="165"/>
      <c r="I67" s="166"/>
      <c r="J67" s="167">
        <f>J133</f>
        <v>0</v>
      </c>
      <c r="K67" s="168"/>
    </row>
    <row r="68" spans="2:11" s="9" customFormat="1" ht="19.9" customHeight="1">
      <c r="B68" s="162"/>
      <c r="C68" s="163"/>
      <c r="D68" s="164" t="s">
        <v>843</v>
      </c>
      <c r="E68" s="165"/>
      <c r="F68" s="165"/>
      <c r="G68" s="165"/>
      <c r="H68" s="165"/>
      <c r="I68" s="166"/>
      <c r="J68" s="167">
        <f>J135</f>
        <v>0</v>
      </c>
      <c r="K68" s="168"/>
    </row>
    <row r="69" spans="2:11" s="9" customFormat="1" ht="19.9" customHeight="1">
      <c r="B69" s="162"/>
      <c r="C69" s="163"/>
      <c r="D69" s="164" t="s">
        <v>844</v>
      </c>
      <c r="E69" s="165"/>
      <c r="F69" s="165"/>
      <c r="G69" s="165"/>
      <c r="H69" s="165"/>
      <c r="I69" s="166"/>
      <c r="J69" s="167">
        <f>J136</f>
        <v>0</v>
      </c>
      <c r="K69" s="168"/>
    </row>
    <row r="70" spans="2:11" s="8" customFormat="1" ht="24.95" customHeight="1">
      <c r="B70" s="155"/>
      <c r="C70" s="156"/>
      <c r="D70" s="157" t="s">
        <v>845</v>
      </c>
      <c r="E70" s="158"/>
      <c r="F70" s="158"/>
      <c r="G70" s="158"/>
      <c r="H70" s="158"/>
      <c r="I70" s="159"/>
      <c r="J70" s="160">
        <f>J139</f>
        <v>0</v>
      </c>
      <c r="K70" s="161"/>
    </row>
    <row r="71" spans="2:11" s="9" customFormat="1" ht="19.9" customHeight="1">
      <c r="B71" s="162"/>
      <c r="C71" s="163"/>
      <c r="D71" s="164" t="s">
        <v>846</v>
      </c>
      <c r="E71" s="165"/>
      <c r="F71" s="165"/>
      <c r="G71" s="165"/>
      <c r="H71" s="165"/>
      <c r="I71" s="166"/>
      <c r="J71" s="167">
        <f>J140</f>
        <v>0</v>
      </c>
      <c r="K71" s="168"/>
    </row>
    <row r="72" spans="2:11" s="9" customFormat="1" ht="19.9" customHeight="1">
      <c r="B72" s="162"/>
      <c r="C72" s="163"/>
      <c r="D72" s="164" t="s">
        <v>847</v>
      </c>
      <c r="E72" s="165"/>
      <c r="F72" s="165"/>
      <c r="G72" s="165"/>
      <c r="H72" s="165"/>
      <c r="I72" s="166"/>
      <c r="J72" s="167">
        <f>J147</f>
        <v>0</v>
      </c>
      <c r="K72" s="168"/>
    </row>
    <row r="73" spans="2:11" s="9" customFormat="1" ht="19.9" customHeight="1">
      <c r="B73" s="162"/>
      <c r="C73" s="163"/>
      <c r="D73" s="164" t="s">
        <v>840</v>
      </c>
      <c r="E73" s="165"/>
      <c r="F73" s="165"/>
      <c r="G73" s="165"/>
      <c r="H73" s="165"/>
      <c r="I73" s="166"/>
      <c r="J73" s="167">
        <f>J149</f>
        <v>0</v>
      </c>
      <c r="K73" s="168"/>
    </row>
    <row r="74" spans="2:11" s="8" customFormat="1" ht="24.95" customHeight="1">
      <c r="B74" s="155"/>
      <c r="C74" s="156"/>
      <c r="D74" s="157" t="s">
        <v>848</v>
      </c>
      <c r="E74" s="158"/>
      <c r="F74" s="158"/>
      <c r="G74" s="158"/>
      <c r="H74" s="158"/>
      <c r="I74" s="159"/>
      <c r="J74" s="160">
        <f>J155</f>
        <v>0</v>
      </c>
      <c r="K74" s="161"/>
    </row>
    <row r="75" spans="2:11" s="9" customFormat="1" ht="19.9" customHeight="1">
      <c r="B75" s="162"/>
      <c r="C75" s="163"/>
      <c r="D75" s="164" t="s">
        <v>846</v>
      </c>
      <c r="E75" s="165"/>
      <c r="F75" s="165"/>
      <c r="G75" s="165"/>
      <c r="H75" s="165"/>
      <c r="I75" s="166"/>
      <c r="J75" s="167">
        <f>J156</f>
        <v>0</v>
      </c>
      <c r="K75" s="168"/>
    </row>
    <row r="76" spans="2:11" s="9" customFormat="1" ht="19.9" customHeight="1">
      <c r="B76" s="162"/>
      <c r="C76" s="163"/>
      <c r="D76" s="164" t="s">
        <v>840</v>
      </c>
      <c r="E76" s="165"/>
      <c r="F76" s="165"/>
      <c r="G76" s="165"/>
      <c r="H76" s="165"/>
      <c r="I76" s="166"/>
      <c r="J76" s="167">
        <f>J162</f>
        <v>0</v>
      </c>
      <c r="K76" s="168"/>
    </row>
    <row r="77" spans="2:11" s="9" customFormat="1" ht="19.9" customHeight="1">
      <c r="B77" s="162"/>
      <c r="C77" s="163"/>
      <c r="D77" s="164" t="s">
        <v>847</v>
      </c>
      <c r="E77" s="165"/>
      <c r="F77" s="165"/>
      <c r="G77" s="165"/>
      <c r="H77" s="165"/>
      <c r="I77" s="166"/>
      <c r="J77" s="167">
        <f>J164</f>
        <v>0</v>
      </c>
      <c r="K77" s="168"/>
    </row>
    <row r="78" spans="2:11" s="8" customFormat="1" ht="24.95" customHeight="1">
      <c r="B78" s="155"/>
      <c r="C78" s="156"/>
      <c r="D78" s="157" t="s">
        <v>849</v>
      </c>
      <c r="E78" s="158"/>
      <c r="F78" s="158"/>
      <c r="G78" s="158"/>
      <c r="H78" s="158"/>
      <c r="I78" s="159"/>
      <c r="J78" s="160">
        <f>J168</f>
        <v>0</v>
      </c>
      <c r="K78" s="161"/>
    </row>
    <row r="79" spans="2:11" s="1" customFormat="1" ht="21.75" customHeight="1">
      <c r="B79" s="42"/>
      <c r="C79" s="43"/>
      <c r="D79" s="43"/>
      <c r="E79" s="43"/>
      <c r="F79" s="43"/>
      <c r="G79" s="43"/>
      <c r="H79" s="43"/>
      <c r="I79" s="124"/>
      <c r="J79" s="43"/>
      <c r="K79" s="46"/>
    </row>
    <row r="80" spans="2:11" s="1" customFormat="1" ht="6.95" customHeight="1">
      <c r="B80" s="57"/>
      <c r="C80" s="58"/>
      <c r="D80" s="58"/>
      <c r="E80" s="58"/>
      <c r="F80" s="58"/>
      <c r="G80" s="58"/>
      <c r="H80" s="58"/>
      <c r="I80" s="145"/>
      <c r="J80" s="58"/>
      <c r="K80" s="59"/>
    </row>
    <row r="84" spans="2:12" s="1" customFormat="1" ht="6.95" customHeight="1">
      <c r="B84" s="60"/>
      <c r="C84" s="61"/>
      <c r="D84" s="61"/>
      <c r="E84" s="61"/>
      <c r="F84" s="61"/>
      <c r="G84" s="61"/>
      <c r="H84" s="61"/>
      <c r="I84" s="148"/>
      <c r="J84" s="61"/>
      <c r="K84" s="61"/>
      <c r="L84" s="62"/>
    </row>
    <row r="85" spans="2:12" s="1" customFormat="1" ht="36.95" customHeight="1">
      <c r="B85" s="42"/>
      <c r="C85" s="63" t="s">
        <v>128</v>
      </c>
      <c r="D85" s="64"/>
      <c r="E85" s="64"/>
      <c r="F85" s="64"/>
      <c r="G85" s="64"/>
      <c r="H85" s="64"/>
      <c r="I85" s="169"/>
      <c r="J85" s="64"/>
      <c r="K85" s="64"/>
      <c r="L85" s="62"/>
    </row>
    <row r="86" spans="2:12" s="1" customFormat="1" ht="6.95" customHeight="1">
      <c r="B86" s="42"/>
      <c r="C86" s="64"/>
      <c r="D86" s="64"/>
      <c r="E86" s="64"/>
      <c r="F86" s="64"/>
      <c r="G86" s="64"/>
      <c r="H86" s="64"/>
      <c r="I86" s="169"/>
      <c r="J86" s="64"/>
      <c r="K86" s="64"/>
      <c r="L86" s="62"/>
    </row>
    <row r="87" spans="2:12" s="1" customFormat="1" ht="14.45" customHeight="1">
      <c r="B87" s="42"/>
      <c r="C87" s="66" t="s">
        <v>18</v>
      </c>
      <c r="D87" s="64"/>
      <c r="E87" s="64"/>
      <c r="F87" s="64"/>
      <c r="G87" s="64"/>
      <c r="H87" s="64"/>
      <c r="I87" s="169"/>
      <c r="J87" s="64"/>
      <c r="K87" s="64"/>
      <c r="L87" s="62"/>
    </row>
    <row r="88" spans="2:12" s="1" customFormat="1" ht="16.5" customHeight="1">
      <c r="B88" s="42"/>
      <c r="C88" s="64"/>
      <c r="D88" s="64"/>
      <c r="E88" s="399" t="str">
        <f>E7</f>
        <v>Stavební úpravy učebny - Rekonstrukce instalatérských dílen, vestavba bezbariérového WC - SŠSaŘ Stochov</v>
      </c>
      <c r="F88" s="400"/>
      <c r="G88" s="400"/>
      <c r="H88" s="400"/>
      <c r="I88" s="169"/>
      <c r="J88" s="64"/>
      <c r="K88" s="64"/>
      <c r="L88" s="62"/>
    </row>
    <row r="89" spans="2:12" ht="15">
      <c r="B89" s="29"/>
      <c r="C89" s="66" t="s">
        <v>103</v>
      </c>
      <c r="D89" s="170"/>
      <c r="E89" s="170"/>
      <c r="F89" s="170"/>
      <c r="G89" s="170"/>
      <c r="H89" s="170"/>
      <c r="J89" s="170"/>
      <c r="K89" s="170"/>
      <c r="L89" s="171"/>
    </row>
    <row r="90" spans="2:12" s="1" customFormat="1" ht="16.5" customHeight="1">
      <c r="B90" s="42"/>
      <c r="C90" s="64"/>
      <c r="D90" s="64"/>
      <c r="E90" s="399" t="s">
        <v>104</v>
      </c>
      <c r="F90" s="393"/>
      <c r="G90" s="393"/>
      <c r="H90" s="393"/>
      <c r="I90" s="169"/>
      <c r="J90" s="64"/>
      <c r="K90" s="64"/>
      <c r="L90" s="62"/>
    </row>
    <row r="91" spans="2:12" s="1" customFormat="1" ht="14.45" customHeight="1">
      <c r="B91" s="42"/>
      <c r="C91" s="66" t="s">
        <v>105</v>
      </c>
      <c r="D91" s="64"/>
      <c r="E91" s="64"/>
      <c r="F91" s="64"/>
      <c r="G91" s="64"/>
      <c r="H91" s="64"/>
      <c r="I91" s="169"/>
      <c r="J91" s="64"/>
      <c r="K91" s="64"/>
      <c r="L91" s="62"/>
    </row>
    <row r="92" spans="2:12" s="1" customFormat="1" ht="17.25" customHeight="1">
      <c r="B92" s="42"/>
      <c r="C92" s="64"/>
      <c r="D92" s="64"/>
      <c r="E92" s="362" t="str">
        <f>E11</f>
        <v>EL - Elektromontáže</v>
      </c>
      <c r="F92" s="393"/>
      <c r="G92" s="393"/>
      <c r="H92" s="393"/>
      <c r="I92" s="169"/>
      <c r="J92" s="64"/>
      <c r="K92" s="64"/>
      <c r="L92" s="62"/>
    </row>
    <row r="93" spans="2:12" s="1" customFormat="1" ht="6.95" customHeight="1">
      <c r="B93" s="42"/>
      <c r="C93" s="64"/>
      <c r="D93" s="64"/>
      <c r="E93" s="64"/>
      <c r="F93" s="64"/>
      <c r="G93" s="64"/>
      <c r="H93" s="64"/>
      <c r="I93" s="169"/>
      <c r="J93" s="64"/>
      <c r="K93" s="64"/>
      <c r="L93" s="62"/>
    </row>
    <row r="94" spans="2:12" s="1" customFormat="1" ht="18" customHeight="1">
      <c r="B94" s="42"/>
      <c r="C94" s="66" t="s">
        <v>22</v>
      </c>
      <c r="D94" s="64"/>
      <c r="E94" s="64"/>
      <c r="F94" s="172" t="str">
        <f>F14</f>
        <v xml:space="preserve"> </v>
      </c>
      <c r="G94" s="64"/>
      <c r="H94" s="64"/>
      <c r="I94" s="173" t="s">
        <v>24</v>
      </c>
      <c r="J94" s="74" t="str">
        <f>IF(J14="","",J14)</f>
        <v>18.2.2018</v>
      </c>
      <c r="K94" s="64"/>
      <c r="L94" s="62"/>
    </row>
    <row r="95" spans="2:12" s="1" customFormat="1" ht="6.95" customHeight="1">
      <c r="B95" s="42"/>
      <c r="C95" s="64"/>
      <c r="D95" s="64"/>
      <c r="E95" s="64"/>
      <c r="F95" s="64"/>
      <c r="G95" s="64"/>
      <c r="H95" s="64"/>
      <c r="I95" s="169"/>
      <c r="J95" s="64"/>
      <c r="K95" s="64"/>
      <c r="L95" s="62"/>
    </row>
    <row r="96" spans="2:12" s="1" customFormat="1" ht="15">
      <c r="B96" s="42"/>
      <c r="C96" s="66" t="s">
        <v>26</v>
      </c>
      <c r="D96" s="64"/>
      <c r="E96" s="64"/>
      <c r="F96" s="172" t="str">
        <f>E17</f>
        <v>Středočeský kraj</v>
      </c>
      <c r="G96" s="64"/>
      <c r="H96" s="64"/>
      <c r="I96" s="173" t="s">
        <v>32</v>
      </c>
      <c r="J96" s="172" t="str">
        <f>E23</f>
        <v>STAVAŘI s.r.o.</v>
      </c>
      <c r="K96" s="64"/>
      <c r="L96" s="62"/>
    </row>
    <row r="97" spans="2:12" s="1" customFormat="1" ht="14.45" customHeight="1">
      <c r="B97" s="42"/>
      <c r="C97" s="66" t="s">
        <v>30</v>
      </c>
      <c r="D97" s="64"/>
      <c r="E97" s="64"/>
      <c r="F97" s="172" t="str">
        <f>IF(E20="","",E20)</f>
        <v/>
      </c>
      <c r="G97" s="64"/>
      <c r="H97" s="64"/>
      <c r="I97" s="169"/>
      <c r="J97" s="64"/>
      <c r="K97" s="64"/>
      <c r="L97" s="62"/>
    </row>
    <row r="98" spans="2:12" s="1" customFormat="1" ht="10.35" customHeight="1">
      <c r="B98" s="42"/>
      <c r="C98" s="64"/>
      <c r="D98" s="64"/>
      <c r="E98" s="64"/>
      <c r="F98" s="64"/>
      <c r="G98" s="64"/>
      <c r="H98" s="64"/>
      <c r="I98" s="169"/>
      <c r="J98" s="64"/>
      <c r="K98" s="64"/>
      <c r="L98" s="62"/>
    </row>
    <row r="99" spans="2:20" s="10" customFormat="1" ht="29.25" customHeight="1">
      <c r="B99" s="174"/>
      <c r="C99" s="175" t="s">
        <v>129</v>
      </c>
      <c r="D99" s="176" t="s">
        <v>55</v>
      </c>
      <c r="E99" s="176" t="s">
        <v>51</v>
      </c>
      <c r="F99" s="176" t="s">
        <v>130</v>
      </c>
      <c r="G99" s="176" t="s">
        <v>131</v>
      </c>
      <c r="H99" s="176" t="s">
        <v>132</v>
      </c>
      <c r="I99" s="177" t="s">
        <v>133</v>
      </c>
      <c r="J99" s="176" t="s">
        <v>110</v>
      </c>
      <c r="K99" s="178" t="s">
        <v>134</v>
      </c>
      <c r="L99" s="179"/>
      <c r="M99" s="82" t="s">
        <v>135</v>
      </c>
      <c r="N99" s="83" t="s">
        <v>40</v>
      </c>
      <c r="O99" s="83" t="s">
        <v>136</v>
      </c>
      <c r="P99" s="83" t="s">
        <v>137</v>
      </c>
      <c r="Q99" s="83" t="s">
        <v>138</v>
      </c>
      <c r="R99" s="83" t="s">
        <v>139</v>
      </c>
      <c r="S99" s="83" t="s">
        <v>140</v>
      </c>
      <c r="T99" s="84" t="s">
        <v>141</v>
      </c>
    </row>
    <row r="100" spans="2:63" s="1" customFormat="1" ht="29.25" customHeight="1">
      <c r="B100" s="42"/>
      <c r="C100" s="88" t="s">
        <v>111</v>
      </c>
      <c r="D100" s="64"/>
      <c r="E100" s="64"/>
      <c r="F100" s="64"/>
      <c r="G100" s="64"/>
      <c r="H100" s="64"/>
      <c r="I100" s="169"/>
      <c r="J100" s="180">
        <f>BK100</f>
        <v>0</v>
      </c>
      <c r="K100" s="64"/>
      <c r="L100" s="62"/>
      <c r="M100" s="85"/>
      <c r="N100" s="86"/>
      <c r="O100" s="86"/>
      <c r="P100" s="181">
        <f>P101+P109+P139+P155+P168</f>
        <v>0</v>
      </c>
      <c r="Q100" s="86"/>
      <c r="R100" s="181">
        <f>R101+R109+R139+R155+R168</f>
        <v>0</v>
      </c>
      <c r="S100" s="86"/>
      <c r="T100" s="182">
        <f>T101+T109+T139+T155+T168</f>
        <v>0</v>
      </c>
      <c r="AT100" s="25" t="s">
        <v>69</v>
      </c>
      <c r="AU100" s="25" t="s">
        <v>112</v>
      </c>
      <c r="BK100" s="183">
        <f>BK101+BK109+BK139+BK155+BK168</f>
        <v>0</v>
      </c>
    </row>
    <row r="101" spans="2:63" s="11" customFormat="1" ht="37.35" customHeight="1">
      <c r="B101" s="184"/>
      <c r="C101" s="185"/>
      <c r="D101" s="186" t="s">
        <v>69</v>
      </c>
      <c r="E101" s="187" t="s">
        <v>375</v>
      </c>
      <c r="F101" s="187" t="s">
        <v>850</v>
      </c>
      <c r="G101" s="185"/>
      <c r="H101" s="185"/>
      <c r="I101" s="188"/>
      <c r="J101" s="189">
        <f>BK101</f>
        <v>0</v>
      </c>
      <c r="K101" s="185"/>
      <c r="L101" s="190"/>
      <c r="M101" s="191"/>
      <c r="N101" s="192"/>
      <c r="O101" s="192"/>
      <c r="P101" s="193">
        <f>SUM(P102:P108)</f>
        <v>0</v>
      </c>
      <c r="Q101" s="192"/>
      <c r="R101" s="193">
        <f>SUM(R102:R108)</f>
        <v>0</v>
      </c>
      <c r="S101" s="192"/>
      <c r="T101" s="194">
        <f>SUM(T102:T108)</f>
        <v>0</v>
      </c>
      <c r="AR101" s="195" t="s">
        <v>77</v>
      </c>
      <c r="AT101" s="196" t="s">
        <v>69</v>
      </c>
      <c r="AU101" s="196" t="s">
        <v>70</v>
      </c>
      <c r="AY101" s="195" t="s">
        <v>144</v>
      </c>
      <c r="BK101" s="197">
        <f>SUM(BK102:BK108)</f>
        <v>0</v>
      </c>
    </row>
    <row r="102" spans="2:65" s="1" customFormat="1" ht="16.5" customHeight="1">
      <c r="B102" s="42"/>
      <c r="C102" s="200" t="s">
        <v>77</v>
      </c>
      <c r="D102" s="200" t="s">
        <v>147</v>
      </c>
      <c r="E102" s="201" t="s">
        <v>851</v>
      </c>
      <c r="F102" s="202" t="s">
        <v>852</v>
      </c>
      <c r="G102" s="203" t="s">
        <v>853</v>
      </c>
      <c r="H102" s="204">
        <v>1</v>
      </c>
      <c r="I102" s="205"/>
      <c r="J102" s="206">
        <f aca="true" t="shared" si="0" ref="J102:J108">ROUND(I102*H102,2)</f>
        <v>0</v>
      </c>
      <c r="K102" s="202" t="s">
        <v>20</v>
      </c>
      <c r="L102" s="62"/>
      <c r="M102" s="207" t="s">
        <v>20</v>
      </c>
      <c r="N102" s="208" t="s">
        <v>41</v>
      </c>
      <c r="O102" s="43"/>
      <c r="P102" s="209">
        <f aca="true" t="shared" si="1" ref="P102:P108">O102*H102</f>
        <v>0</v>
      </c>
      <c r="Q102" s="209">
        <v>0</v>
      </c>
      <c r="R102" s="209">
        <f aca="true" t="shared" si="2" ref="R102:R108">Q102*H102</f>
        <v>0</v>
      </c>
      <c r="S102" s="209">
        <v>0</v>
      </c>
      <c r="T102" s="210">
        <f aca="true" t="shared" si="3" ref="T102:T108">S102*H102</f>
        <v>0</v>
      </c>
      <c r="AR102" s="25" t="s">
        <v>152</v>
      </c>
      <c r="AT102" s="25" t="s">
        <v>147</v>
      </c>
      <c r="AU102" s="25" t="s">
        <v>77</v>
      </c>
      <c r="AY102" s="25" t="s">
        <v>144</v>
      </c>
      <c r="BE102" s="211">
        <f aca="true" t="shared" si="4" ref="BE102:BE108">IF(N102="základní",J102,0)</f>
        <v>0</v>
      </c>
      <c r="BF102" s="211">
        <f aca="true" t="shared" si="5" ref="BF102:BF108">IF(N102="snížená",J102,0)</f>
        <v>0</v>
      </c>
      <c r="BG102" s="211">
        <f aca="true" t="shared" si="6" ref="BG102:BG108">IF(N102="zákl. přenesená",J102,0)</f>
        <v>0</v>
      </c>
      <c r="BH102" s="211">
        <f aca="true" t="shared" si="7" ref="BH102:BH108">IF(N102="sníž. přenesená",J102,0)</f>
        <v>0</v>
      </c>
      <c r="BI102" s="211">
        <f aca="true" t="shared" si="8" ref="BI102:BI108">IF(N102="nulová",J102,0)</f>
        <v>0</v>
      </c>
      <c r="BJ102" s="25" t="s">
        <v>77</v>
      </c>
      <c r="BK102" s="211">
        <f aca="true" t="shared" si="9" ref="BK102:BK108">ROUND(I102*H102,2)</f>
        <v>0</v>
      </c>
      <c r="BL102" s="25" t="s">
        <v>152</v>
      </c>
      <c r="BM102" s="25" t="s">
        <v>79</v>
      </c>
    </row>
    <row r="103" spans="2:65" s="1" customFormat="1" ht="16.5" customHeight="1">
      <c r="B103" s="42"/>
      <c r="C103" s="200" t="s">
        <v>79</v>
      </c>
      <c r="D103" s="200" t="s">
        <v>147</v>
      </c>
      <c r="E103" s="201" t="s">
        <v>854</v>
      </c>
      <c r="F103" s="202" t="s">
        <v>855</v>
      </c>
      <c r="G103" s="203" t="s">
        <v>853</v>
      </c>
      <c r="H103" s="204">
        <v>1</v>
      </c>
      <c r="I103" s="205"/>
      <c r="J103" s="206">
        <f t="shared" si="0"/>
        <v>0</v>
      </c>
      <c r="K103" s="202" t="s">
        <v>20</v>
      </c>
      <c r="L103" s="62"/>
      <c r="M103" s="207" t="s">
        <v>20</v>
      </c>
      <c r="N103" s="208" t="s">
        <v>41</v>
      </c>
      <c r="O103" s="43"/>
      <c r="P103" s="209">
        <f t="shared" si="1"/>
        <v>0</v>
      </c>
      <c r="Q103" s="209">
        <v>0</v>
      </c>
      <c r="R103" s="209">
        <f t="shared" si="2"/>
        <v>0</v>
      </c>
      <c r="S103" s="209">
        <v>0</v>
      </c>
      <c r="T103" s="210">
        <f t="shared" si="3"/>
        <v>0</v>
      </c>
      <c r="AR103" s="25" t="s">
        <v>152</v>
      </c>
      <c r="AT103" s="25" t="s">
        <v>147</v>
      </c>
      <c r="AU103" s="25" t="s">
        <v>77</v>
      </c>
      <c r="AY103" s="25" t="s">
        <v>144</v>
      </c>
      <c r="BE103" s="211">
        <f t="shared" si="4"/>
        <v>0</v>
      </c>
      <c r="BF103" s="211">
        <f t="shared" si="5"/>
        <v>0</v>
      </c>
      <c r="BG103" s="211">
        <f t="shared" si="6"/>
        <v>0</v>
      </c>
      <c r="BH103" s="211">
        <f t="shared" si="7"/>
        <v>0</v>
      </c>
      <c r="BI103" s="211">
        <f t="shared" si="8"/>
        <v>0</v>
      </c>
      <c r="BJ103" s="25" t="s">
        <v>77</v>
      </c>
      <c r="BK103" s="211">
        <f t="shared" si="9"/>
        <v>0</v>
      </c>
      <c r="BL103" s="25" t="s">
        <v>152</v>
      </c>
      <c r="BM103" s="25" t="s">
        <v>152</v>
      </c>
    </row>
    <row r="104" spans="2:65" s="1" customFormat="1" ht="16.5" customHeight="1">
      <c r="B104" s="42"/>
      <c r="C104" s="200" t="s">
        <v>165</v>
      </c>
      <c r="D104" s="200" t="s">
        <v>147</v>
      </c>
      <c r="E104" s="201" t="s">
        <v>856</v>
      </c>
      <c r="F104" s="202" t="s">
        <v>857</v>
      </c>
      <c r="G104" s="203" t="s">
        <v>853</v>
      </c>
      <c r="H104" s="204">
        <v>2</v>
      </c>
      <c r="I104" s="205"/>
      <c r="J104" s="206">
        <f t="shared" si="0"/>
        <v>0</v>
      </c>
      <c r="K104" s="202" t="s">
        <v>20</v>
      </c>
      <c r="L104" s="62"/>
      <c r="M104" s="207" t="s">
        <v>20</v>
      </c>
      <c r="N104" s="208" t="s">
        <v>41</v>
      </c>
      <c r="O104" s="43"/>
      <c r="P104" s="209">
        <f t="shared" si="1"/>
        <v>0</v>
      </c>
      <c r="Q104" s="209">
        <v>0</v>
      </c>
      <c r="R104" s="209">
        <f t="shared" si="2"/>
        <v>0</v>
      </c>
      <c r="S104" s="209">
        <v>0</v>
      </c>
      <c r="T104" s="210">
        <f t="shared" si="3"/>
        <v>0</v>
      </c>
      <c r="AR104" s="25" t="s">
        <v>152</v>
      </c>
      <c r="AT104" s="25" t="s">
        <v>147</v>
      </c>
      <c r="AU104" s="25" t="s">
        <v>77</v>
      </c>
      <c r="AY104" s="25" t="s">
        <v>144</v>
      </c>
      <c r="BE104" s="211">
        <f t="shared" si="4"/>
        <v>0</v>
      </c>
      <c r="BF104" s="211">
        <f t="shared" si="5"/>
        <v>0</v>
      </c>
      <c r="BG104" s="211">
        <f t="shared" si="6"/>
        <v>0</v>
      </c>
      <c r="BH104" s="211">
        <f t="shared" si="7"/>
        <v>0</v>
      </c>
      <c r="BI104" s="211">
        <f t="shared" si="8"/>
        <v>0</v>
      </c>
      <c r="BJ104" s="25" t="s">
        <v>77</v>
      </c>
      <c r="BK104" s="211">
        <f t="shared" si="9"/>
        <v>0</v>
      </c>
      <c r="BL104" s="25" t="s">
        <v>152</v>
      </c>
      <c r="BM104" s="25" t="s">
        <v>145</v>
      </c>
    </row>
    <row r="105" spans="2:65" s="1" customFormat="1" ht="16.5" customHeight="1">
      <c r="B105" s="42"/>
      <c r="C105" s="200" t="s">
        <v>152</v>
      </c>
      <c r="D105" s="200" t="s">
        <v>147</v>
      </c>
      <c r="E105" s="201" t="s">
        <v>858</v>
      </c>
      <c r="F105" s="202" t="s">
        <v>859</v>
      </c>
      <c r="G105" s="203" t="s">
        <v>853</v>
      </c>
      <c r="H105" s="204">
        <v>3</v>
      </c>
      <c r="I105" s="205"/>
      <c r="J105" s="206">
        <f t="shared" si="0"/>
        <v>0</v>
      </c>
      <c r="K105" s="202" t="s">
        <v>20</v>
      </c>
      <c r="L105" s="62"/>
      <c r="M105" s="207" t="s">
        <v>20</v>
      </c>
      <c r="N105" s="208" t="s">
        <v>41</v>
      </c>
      <c r="O105" s="43"/>
      <c r="P105" s="209">
        <f t="shared" si="1"/>
        <v>0</v>
      </c>
      <c r="Q105" s="209">
        <v>0</v>
      </c>
      <c r="R105" s="209">
        <f t="shared" si="2"/>
        <v>0</v>
      </c>
      <c r="S105" s="209">
        <v>0</v>
      </c>
      <c r="T105" s="210">
        <f t="shared" si="3"/>
        <v>0</v>
      </c>
      <c r="AR105" s="25" t="s">
        <v>152</v>
      </c>
      <c r="AT105" s="25" t="s">
        <v>147</v>
      </c>
      <c r="AU105" s="25" t="s">
        <v>77</v>
      </c>
      <c r="AY105" s="25" t="s">
        <v>144</v>
      </c>
      <c r="BE105" s="211">
        <f t="shared" si="4"/>
        <v>0</v>
      </c>
      <c r="BF105" s="211">
        <f t="shared" si="5"/>
        <v>0</v>
      </c>
      <c r="BG105" s="211">
        <f t="shared" si="6"/>
        <v>0</v>
      </c>
      <c r="BH105" s="211">
        <f t="shared" si="7"/>
        <v>0</v>
      </c>
      <c r="BI105" s="211">
        <f t="shared" si="8"/>
        <v>0</v>
      </c>
      <c r="BJ105" s="25" t="s">
        <v>77</v>
      </c>
      <c r="BK105" s="211">
        <f t="shared" si="9"/>
        <v>0</v>
      </c>
      <c r="BL105" s="25" t="s">
        <v>152</v>
      </c>
      <c r="BM105" s="25" t="s">
        <v>191</v>
      </c>
    </row>
    <row r="106" spans="2:65" s="1" customFormat="1" ht="16.5" customHeight="1">
      <c r="B106" s="42"/>
      <c r="C106" s="200" t="s">
        <v>175</v>
      </c>
      <c r="D106" s="200" t="s">
        <v>147</v>
      </c>
      <c r="E106" s="201" t="s">
        <v>860</v>
      </c>
      <c r="F106" s="202" t="s">
        <v>861</v>
      </c>
      <c r="G106" s="203" t="s">
        <v>853</v>
      </c>
      <c r="H106" s="204">
        <v>1</v>
      </c>
      <c r="I106" s="205"/>
      <c r="J106" s="206">
        <f t="shared" si="0"/>
        <v>0</v>
      </c>
      <c r="K106" s="202" t="s">
        <v>20</v>
      </c>
      <c r="L106" s="62"/>
      <c r="M106" s="207" t="s">
        <v>20</v>
      </c>
      <c r="N106" s="208" t="s">
        <v>41</v>
      </c>
      <c r="O106" s="43"/>
      <c r="P106" s="209">
        <f t="shared" si="1"/>
        <v>0</v>
      </c>
      <c r="Q106" s="209">
        <v>0</v>
      </c>
      <c r="R106" s="209">
        <f t="shared" si="2"/>
        <v>0</v>
      </c>
      <c r="S106" s="209">
        <v>0</v>
      </c>
      <c r="T106" s="210">
        <f t="shared" si="3"/>
        <v>0</v>
      </c>
      <c r="AR106" s="25" t="s">
        <v>152</v>
      </c>
      <c r="AT106" s="25" t="s">
        <v>147</v>
      </c>
      <c r="AU106" s="25" t="s">
        <v>77</v>
      </c>
      <c r="AY106" s="25" t="s">
        <v>144</v>
      </c>
      <c r="BE106" s="211">
        <f t="shared" si="4"/>
        <v>0</v>
      </c>
      <c r="BF106" s="211">
        <f t="shared" si="5"/>
        <v>0</v>
      </c>
      <c r="BG106" s="211">
        <f t="shared" si="6"/>
        <v>0</v>
      </c>
      <c r="BH106" s="211">
        <f t="shared" si="7"/>
        <v>0</v>
      </c>
      <c r="BI106" s="211">
        <f t="shared" si="8"/>
        <v>0</v>
      </c>
      <c r="BJ106" s="25" t="s">
        <v>77</v>
      </c>
      <c r="BK106" s="211">
        <f t="shared" si="9"/>
        <v>0</v>
      </c>
      <c r="BL106" s="25" t="s">
        <v>152</v>
      </c>
      <c r="BM106" s="25" t="s">
        <v>199</v>
      </c>
    </row>
    <row r="107" spans="2:65" s="1" customFormat="1" ht="16.5" customHeight="1">
      <c r="B107" s="42"/>
      <c r="C107" s="200" t="s">
        <v>145</v>
      </c>
      <c r="D107" s="200" t="s">
        <v>147</v>
      </c>
      <c r="E107" s="201" t="s">
        <v>862</v>
      </c>
      <c r="F107" s="202" t="s">
        <v>863</v>
      </c>
      <c r="G107" s="203" t="s">
        <v>853</v>
      </c>
      <c r="H107" s="204">
        <v>1</v>
      </c>
      <c r="I107" s="205"/>
      <c r="J107" s="206">
        <f t="shared" si="0"/>
        <v>0</v>
      </c>
      <c r="K107" s="202" t="s">
        <v>20</v>
      </c>
      <c r="L107" s="62"/>
      <c r="M107" s="207" t="s">
        <v>20</v>
      </c>
      <c r="N107" s="208" t="s">
        <v>41</v>
      </c>
      <c r="O107" s="43"/>
      <c r="P107" s="209">
        <f t="shared" si="1"/>
        <v>0</v>
      </c>
      <c r="Q107" s="209">
        <v>0</v>
      </c>
      <c r="R107" s="209">
        <f t="shared" si="2"/>
        <v>0</v>
      </c>
      <c r="S107" s="209">
        <v>0</v>
      </c>
      <c r="T107" s="210">
        <f t="shared" si="3"/>
        <v>0</v>
      </c>
      <c r="AR107" s="25" t="s">
        <v>152</v>
      </c>
      <c r="AT107" s="25" t="s">
        <v>147</v>
      </c>
      <c r="AU107" s="25" t="s">
        <v>77</v>
      </c>
      <c r="AY107" s="25" t="s">
        <v>144</v>
      </c>
      <c r="BE107" s="211">
        <f t="shared" si="4"/>
        <v>0</v>
      </c>
      <c r="BF107" s="211">
        <f t="shared" si="5"/>
        <v>0</v>
      </c>
      <c r="BG107" s="211">
        <f t="shared" si="6"/>
        <v>0</v>
      </c>
      <c r="BH107" s="211">
        <f t="shared" si="7"/>
        <v>0</v>
      </c>
      <c r="BI107" s="211">
        <f t="shared" si="8"/>
        <v>0</v>
      </c>
      <c r="BJ107" s="25" t="s">
        <v>77</v>
      </c>
      <c r="BK107" s="211">
        <f t="shared" si="9"/>
        <v>0</v>
      </c>
      <c r="BL107" s="25" t="s">
        <v>152</v>
      </c>
      <c r="BM107" s="25" t="s">
        <v>211</v>
      </c>
    </row>
    <row r="108" spans="2:65" s="1" customFormat="1" ht="16.5" customHeight="1">
      <c r="B108" s="42"/>
      <c r="C108" s="200" t="s">
        <v>185</v>
      </c>
      <c r="D108" s="200" t="s">
        <v>147</v>
      </c>
      <c r="E108" s="201" t="s">
        <v>864</v>
      </c>
      <c r="F108" s="202" t="s">
        <v>865</v>
      </c>
      <c r="G108" s="203" t="s">
        <v>853</v>
      </c>
      <c r="H108" s="204">
        <v>2</v>
      </c>
      <c r="I108" s="205"/>
      <c r="J108" s="206">
        <f t="shared" si="0"/>
        <v>0</v>
      </c>
      <c r="K108" s="202" t="s">
        <v>20</v>
      </c>
      <c r="L108" s="62"/>
      <c r="M108" s="207" t="s">
        <v>20</v>
      </c>
      <c r="N108" s="208" t="s">
        <v>41</v>
      </c>
      <c r="O108" s="43"/>
      <c r="P108" s="209">
        <f t="shared" si="1"/>
        <v>0</v>
      </c>
      <c r="Q108" s="209">
        <v>0</v>
      </c>
      <c r="R108" s="209">
        <f t="shared" si="2"/>
        <v>0</v>
      </c>
      <c r="S108" s="209">
        <v>0</v>
      </c>
      <c r="T108" s="210">
        <f t="shared" si="3"/>
        <v>0</v>
      </c>
      <c r="AR108" s="25" t="s">
        <v>152</v>
      </c>
      <c r="AT108" s="25" t="s">
        <v>147</v>
      </c>
      <c r="AU108" s="25" t="s">
        <v>77</v>
      </c>
      <c r="AY108" s="25" t="s">
        <v>144</v>
      </c>
      <c r="BE108" s="211">
        <f t="shared" si="4"/>
        <v>0</v>
      </c>
      <c r="BF108" s="211">
        <f t="shared" si="5"/>
        <v>0</v>
      </c>
      <c r="BG108" s="211">
        <f t="shared" si="6"/>
        <v>0</v>
      </c>
      <c r="BH108" s="211">
        <f t="shared" si="7"/>
        <v>0</v>
      </c>
      <c r="BI108" s="211">
        <f t="shared" si="8"/>
        <v>0</v>
      </c>
      <c r="BJ108" s="25" t="s">
        <v>77</v>
      </c>
      <c r="BK108" s="211">
        <f t="shared" si="9"/>
        <v>0</v>
      </c>
      <c r="BL108" s="25" t="s">
        <v>152</v>
      </c>
      <c r="BM108" s="25" t="s">
        <v>224</v>
      </c>
    </row>
    <row r="109" spans="2:63" s="11" customFormat="1" ht="37.35" customHeight="1">
      <c r="B109" s="184"/>
      <c r="C109" s="185"/>
      <c r="D109" s="186" t="s">
        <v>69</v>
      </c>
      <c r="E109" s="187" t="s">
        <v>389</v>
      </c>
      <c r="F109" s="187" t="s">
        <v>866</v>
      </c>
      <c r="G109" s="185"/>
      <c r="H109" s="185"/>
      <c r="I109" s="188"/>
      <c r="J109" s="189">
        <f>BK109</f>
        <v>0</v>
      </c>
      <c r="K109" s="185"/>
      <c r="L109" s="190"/>
      <c r="M109" s="191"/>
      <c r="N109" s="192"/>
      <c r="O109" s="192"/>
      <c r="P109" s="193">
        <f>P110+P111+P112+P114+P124+P128+P133+P135+P136</f>
        <v>0</v>
      </c>
      <c r="Q109" s="192"/>
      <c r="R109" s="193">
        <f>R110+R111+R112+R114+R124+R128+R133+R135+R136</f>
        <v>0</v>
      </c>
      <c r="S109" s="192"/>
      <c r="T109" s="194">
        <f>T110+T111+T112+T114+T124+T128+T133+T135+T136</f>
        <v>0</v>
      </c>
      <c r="AR109" s="195" t="s">
        <v>77</v>
      </c>
      <c r="AT109" s="196" t="s">
        <v>69</v>
      </c>
      <c r="AU109" s="196" t="s">
        <v>70</v>
      </c>
      <c r="AY109" s="195" t="s">
        <v>144</v>
      </c>
      <c r="BK109" s="197">
        <f>BK110+BK111+BK112+BK114+BK124+BK128+BK133+BK135+BK136</f>
        <v>0</v>
      </c>
    </row>
    <row r="110" spans="2:65" s="1" customFormat="1" ht="16.5" customHeight="1">
      <c r="B110" s="42"/>
      <c r="C110" s="200" t="s">
        <v>191</v>
      </c>
      <c r="D110" s="200" t="s">
        <v>147</v>
      </c>
      <c r="E110" s="201" t="s">
        <v>867</v>
      </c>
      <c r="F110" s="202" t="s">
        <v>859</v>
      </c>
      <c r="G110" s="203" t="s">
        <v>853</v>
      </c>
      <c r="H110" s="204">
        <v>1</v>
      </c>
      <c r="I110" s="205"/>
      <c r="J110" s="206">
        <f>ROUND(I110*H110,2)</f>
        <v>0</v>
      </c>
      <c r="K110" s="202" t="s">
        <v>20</v>
      </c>
      <c r="L110" s="62"/>
      <c r="M110" s="207" t="s">
        <v>20</v>
      </c>
      <c r="N110" s="208" t="s">
        <v>41</v>
      </c>
      <c r="O110" s="43"/>
      <c r="P110" s="209">
        <f>O110*H110</f>
        <v>0</v>
      </c>
      <c r="Q110" s="209">
        <v>0</v>
      </c>
      <c r="R110" s="209">
        <f>Q110*H110</f>
        <v>0</v>
      </c>
      <c r="S110" s="209">
        <v>0</v>
      </c>
      <c r="T110" s="210">
        <f>S110*H110</f>
        <v>0</v>
      </c>
      <c r="AR110" s="25" t="s">
        <v>152</v>
      </c>
      <c r="AT110" s="25" t="s">
        <v>147</v>
      </c>
      <c r="AU110" s="25" t="s">
        <v>77</v>
      </c>
      <c r="AY110" s="25" t="s">
        <v>144</v>
      </c>
      <c r="BE110" s="211">
        <f>IF(N110="základní",J110,0)</f>
        <v>0</v>
      </c>
      <c r="BF110" s="211">
        <f>IF(N110="snížená",J110,0)</f>
        <v>0</v>
      </c>
      <c r="BG110" s="211">
        <f>IF(N110="zákl. přenesená",J110,0)</f>
        <v>0</v>
      </c>
      <c r="BH110" s="211">
        <f>IF(N110="sníž. přenesená",J110,0)</f>
        <v>0</v>
      </c>
      <c r="BI110" s="211">
        <f>IF(N110="nulová",J110,0)</f>
        <v>0</v>
      </c>
      <c r="BJ110" s="25" t="s">
        <v>77</v>
      </c>
      <c r="BK110" s="211">
        <f>ROUND(I110*H110,2)</f>
        <v>0</v>
      </c>
      <c r="BL110" s="25" t="s">
        <v>152</v>
      </c>
      <c r="BM110" s="25" t="s">
        <v>246</v>
      </c>
    </row>
    <row r="111" spans="2:65" s="1" customFormat="1" ht="16.5" customHeight="1">
      <c r="B111" s="42"/>
      <c r="C111" s="200" t="s">
        <v>189</v>
      </c>
      <c r="D111" s="200" t="s">
        <v>147</v>
      </c>
      <c r="E111" s="201" t="s">
        <v>868</v>
      </c>
      <c r="F111" s="202" t="s">
        <v>869</v>
      </c>
      <c r="G111" s="203" t="s">
        <v>853</v>
      </c>
      <c r="H111" s="204">
        <v>1</v>
      </c>
      <c r="I111" s="205"/>
      <c r="J111" s="206">
        <f>ROUND(I111*H111,2)</f>
        <v>0</v>
      </c>
      <c r="K111" s="202" t="s">
        <v>20</v>
      </c>
      <c r="L111" s="62"/>
      <c r="M111" s="207" t="s">
        <v>20</v>
      </c>
      <c r="N111" s="208" t="s">
        <v>41</v>
      </c>
      <c r="O111" s="43"/>
      <c r="P111" s="209">
        <f>O111*H111</f>
        <v>0</v>
      </c>
      <c r="Q111" s="209">
        <v>0</v>
      </c>
      <c r="R111" s="209">
        <f>Q111*H111</f>
        <v>0</v>
      </c>
      <c r="S111" s="209">
        <v>0</v>
      </c>
      <c r="T111" s="210">
        <f>S111*H111</f>
        <v>0</v>
      </c>
      <c r="AR111" s="25" t="s">
        <v>152</v>
      </c>
      <c r="AT111" s="25" t="s">
        <v>147</v>
      </c>
      <c r="AU111" s="25" t="s">
        <v>77</v>
      </c>
      <c r="AY111" s="25" t="s">
        <v>144</v>
      </c>
      <c r="BE111" s="211">
        <f>IF(N111="základní",J111,0)</f>
        <v>0</v>
      </c>
      <c r="BF111" s="211">
        <f>IF(N111="snížená",J111,0)</f>
        <v>0</v>
      </c>
      <c r="BG111" s="211">
        <f>IF(N111="zákl. přenesená",J111,0)</f>
        <v>0</v>
      </c>
      <c r="BH111" s="211">
        <f>IF(N111="sníž. přenesená",J111,0)</f>
        <v>0</v>
      </c>
      <c r="BI111" s="211">
        <f>IF(N111="nulová",J111,0)</f>
        <v>0</v>
      </c>
      <c r="BJ111" s="25" t="s">
        <v>77</v>
      </c>
      <c r="BK111" s="211">
        <f>ROUND(I111*H111,2)</f>
        <v>0</v>
      </c>
      <c r="BL111" s="25" t="s">
        <v>152</v>
      </c>
      <c r="BM111" s="25" t="s">
        <v>257</v>
      </c>
    </row>
    <row r="112" spans="2:63" s="11" customFormat="1" ht="29.85" customHeight="1">
      <c r="B112" s="184"/>
      <c r="C112" s="185"/>
      <c r="D112" s="186" t="s">
        <v>69</v>
      </c>
      <c r="E112" s="198" t="s">
        <v>697</v>
      </c>
      <c r="F112" s="198" t="s">
        <v>870</v>
      </c>
      <c r="G112" s="185"/>
      <c r="H112" s="185"/>
      <c r="I112" s="188"/>
      <c r="J112" s="199">
        <f>BK112</f>
        <v>0</v>
      </c>
      <c r="K112" s="185"/>
      <c r="L112" s="190"/>
      <c r="M112" s="191"/>
      <c r="N112" s="192"/>
      <c r="O112" s="192"/>
      <c r="P112" s="193">
        <f>P113</f>
        <v>0</v>
      </c>
      <c r="Q112" s="192"/>
      <c r="R112" s="193">
        <f>R113</f>
        <v>0</v>
      </c>
      <c r="S112" s="192"/>
      <c r="T112" s="194">
        <f>T113</f>
        <v>0</v>
      </c>
      <c r="AR112" s="195" t="s">
        <v>77</v>
      </c>
      <c r="AT112" s="196" t="s">
        <v>69</v>
      </c>
      <c r="AU112" s="196" t="s">
        <v>77</v>
      </c>
      <c r="AY112" s="195" t="s">
        <v>144</v>
      </c>
      <c r="BK112" s="197">
        <f>BK113</f>
        <v>0</v>
      </c>
    </row>
    <row r="113" spans="2:65" s="1" customFormat="1" ht="25.5" customHeight="1">
      <c r="B113" s="42"/>
      <c r="C113" s="200" t="s">
        <v>199</v>
      </c>
      <c r="D113" s="200" t="s">
        <v>147</v>
      </c>
      <c r="E113" s="201" t="s">
        <v>871</v>
      </c>
      <c r="F113" s="202" t="s">
        <v>872</v>
      </c>
      <c r="G113" s="203" t="s">
        <v>377</v>
      </c>
      <c r="H113" s="204">
        <v>11</v>
      </c>
      <c r="I113" s="205"/>
      <c r="J113" s="206">
        <f>ROUND(I113*H113,2)</f>
        <v>0</v>
      </c>
      <c r="K113" s="202" t="s">
        <v>20</v>
      </c>
      <c r="L113" s="62"/>
      <c r="M113" s="207" t="s">
        <v>20</v>
      </c>
      <c r="N113" s="208" t="s">
        <v>41</v>
      </c>
      <c r="O113" s="43"/>
      <c r="P113" s="209">
        <f>O113*H113</f>
        <v>0</v>
      </c>
      <c r="Q113" s="209">
        <v>0</v>
      </c>
      <c r="R113" s="209">
        <f>Q113*H113</f>
        <v>0</v>
      </c>
      <c r="S113" s="209">
        <v>0</v>
      </c>
      <c r="T113" s="210">
        <f>S113*H113</f>
        <v>0</v>
      </c>
      <c r="AR113" s="25" t="s">
        <v>152</v>
      </c>
      <c r="AT113" s="25" t="s">
        <v>147</v>
      </c>
      <c r="AU113" s="25" t="s">
        <v>79</v>
      </c>
      <c r="AY113" s="25" t="s">
        <v>144</v>
      </c>
      <c r="BE113" s="211">
        <f>IF(N113="základní",J113,0)</f>
        <v>0</v>
      </c>
      <c r="BF113" s="211">
        <f>IF(N113="snížená",J113,0)</f>
        <v>0</v>
      </c>
      <c r="BG113" s="211">
        <f>IF(N113="zákl. přenesená",J113,0)</f>
        <v>0</v>
      </c>
      <c r="BH113" s="211">
        <f>IF(N113="sníž. přenesená",J113,0)</f>
        <v>0</v>
      </c>
      <c r="BI113" s="211">
        <f>IF(N113="nulová",J113,0)</f>
        <v>0</v>
      </c>
      <c r="BJ113" s="25" t="s">
        <v>77</v>
      </c>
      <c r="BK113" s="211">
        <f>ROUND(I113*H113,2)</f>
        <v>0</v>
      </c>
      <c r="BL113" s="25" t="s">
        <v>152</v>
      </c>
      <c r="BM113" s="25" t="s">
        <v>264</v>
      </c>
    </row>
    <row r="114" spans="2:63" s="11" customFormat="1" ht="29.85" customHeight="1">
      <c r="B114" s="184"/>
      <c r="C114" s="185"/>
      <c r="D114" s="186" t="s">
        <v>69</v>
      </c>
      <c r="E114" s="198" t="s">
        <v>873</v>
      </c>
      <c r="F114" s="198" t="s">
        <v>874</v>
      </c>
      <c r="G114" s="185"/>
      <c r="H114" s="185"/>
      <c r="I114" s="188"/>
      <c r="J114" s="199">
        <f>BK114</f>
        <v>0</v>
      </c>
      <c r="K114" s="185"/>
      <c r="L114" s="190"/>
      <c r="M114" s="191"/>
      <c r="N114" s="192"/>
      <c r="O114" s="192"/>
      <c r="P114" s="193">
        <f>SUM(P115:P123)</f>
        <v>0</v>
      </c>
      <c r="Q114" s="192"/>
      <c r="R114" s="193">
        <f>SUM(R115:R123)</f>
        <v>0</v>
      </c>
      <c r="S114" s="192"/>
      <c r="T114" s="194">
        <f>SUM(T115:T123)</f>
        <v>0</v>
      </c>
      <c r="AR114" s="195" t="s">
        <v>77</v>
      </c>
      <c r="AT114" s="196" t="s">
        <v>69</v>
      </c>
      <c r="AU114" s="196" t="s">
        <v>77</v>
      </c>
      <c r="AY114" s="195" t="s">
        <v>144</v>
      </c>
      <c r="BK114" s="197">
        <f>SUM(BK115:BK123)</f>
        <v>0</v>
      </c>
    </row>
    <row r="115" spans="2:65" s="1" customFormat="1" ht="25.5" customHeight="1">
      <c r="B115" s="42"/>
      <c r="C115" s="200" t="s">
        <v>205</v>
      </c>
      <c r="D115" s="200" t="s">
        <v>147</v>
      </c>
      <c r="E115" s="201" t="s">
        <v>875</v>
      </c>
      <c r="F115" s="202" t="s">
        <v>876</v>
      </c>
      <c r="G115" s="203" t="s">
        <v>377</v>
      </c>
      <c r="H115" s="204">
        <v>1</v>
      </c>
      <c r="I115" s="205"/>
      <c r="J115" s="206">
        <f aca="true" t="shared" si="10" ref="J115:J123">ROUND(I115*H115,2)</f>
        <v>0</v>
      </c>
      <c r="K115" s="202" t="s">
        <v>20</v>
      </c>
      <c r="L115" s="62"/>
      <c r="M115" s="207" t="s">
        <v>20</v>
      </c>
      <c r="N115" s="208" t="s">
        <v>41</v>
      </c>
      <c r="O115" s="43"/>
      <c r="P115" s="209">
        <f aca="true" t="shared" si="11" ref="P115:P123">O115*H115</f>
        <v>0</v>
      </c>
      <c r="Q115" s="209">
        <v>0</v>
      </c>
      <c r="R115" s="209">
        <f aca="true" t="shared" si="12" ref="R115:R123">Q115*H115</f>
        <v>0</v>
      </c>
      <c r="S115" s="209">
        <v>0</v>
      </c>
      <c r="T115" s="210">
        <f aca="true" t="shared" si="13" ref="T115:T123">S115*H115</f>
        <v>0</v>
      </c>
      <c r="AR115" s="25" t="s">
        <v>152</v>
      </c>
      <c r="AT115" s="25" t="s">
        <v>147</v>
      </c>
      <c r="AU115" s="25" t="s">
        <v>79</v>
      </c>
      <c r="AY115" s="25" t="s">
        <v>144</v>
      </c>
      <c r="BE115" s="211">
        <f aca="true" t="shared" si="14" ref="BE115:BE123">IF(N115="základní",J115,0)</f>
        <v>0</v>
      </c>
      <c r="BF115" s="211">
        <f aca="true" t="shared" si="15" ref="BF115:BF123">IF(N115="snížená",J115,0)</f>
        <v>0</v>
      </c>
      <c r="BG115" s="211">
        <f aca="true" t="shared" si="16" ref="BG115:BG123">IF(N115="zákl. přenesená",J115,0)</f>
        <v>0</v>
      </c>
      <c r="BH115" s="211">
        <f aca="true" t="shared" si="17" ref="BH115:BH123">IF(N115="sníž. přenesená",J115,0)</f>
        <v>0</v>
      </c>
      <c r="BI115" s="211">
        <f aca="true" t="shared" si="18" ref="BI115:BI123">IF(N115="nulová",J115,0)</f>
        <v>0</v>
      </c>
      <c r="BJ115" s="25" t="s">
        <v>77</v>
      </c>
      <c r="BK115" s="211">
        <f aca="true" t="shared" si="19" ref="BK115:BK123">ROUND(I115*H115,2)</f>
        <v>0</v>
      </c>
      <c r="BL115" s="25" t="s">
        <v>152</v>
      </c>
      <c r="BM115" s="25" t="s">
        <v>273</v>
      </c>
    </row>
    <row r="116" spans="2:65" s="1" customFormat="1" ht="16.5" customHeight="1">
      <c r="B116" s="42"/>
      <c r="C116" s="200" t="s">
        <v>211</v>
      </c>
      <c r="D116" s="200" t="s">
        <v>147</v>
      </c>
      <c r="E116" s="201" t="s">
        <v>877</v>
      </c>
      <c r="F116" s="202" t="s">
        <v>878</v>
      </c>
      <c r="G116" s="203" t="s">
        <v>178</v>
      </c>
      <c r="H116" s="204">
        <v>15</v>
      </c>
      <c r="I116" s="205"/>
      <c r="J116" s="206">
        <f t="shared" si="10"/>
        <v>0</v>
      </c>
      <c r="K116" s="202" t="s">
        <v>20</v>
      </c>
      <c r="L116" s="62"/>
      <c r="M116" s="207" t="s">
        <v>20</v>
      </c>
      <c r="N116" s="208" t="s">
        <v>41</v>
      </c>
      <c r="O116" s="43"/>
      <c r="P116" s="209">
        <f t="shared" si="11"/>
        <v>0</v>
      </c>
      <c r="Q116" s="209">
        <v>0</v>
      </c>
      <c r="R116" s="209">
        <f t="shared" si="12"/>
        <v>0</v>
      </c>
      <c r="S116" s="209">
        <v>0</v>
      </c>
      <c r="T116" s="210">
        <f t="shared" si="13"/>
        <v>0</v>
      </c>
      <c r="AR116" s="25" t="s">
        <v>152</v>
      </c>
      <c r="AT116" s="25" t="s">
        <v>147</v>
      </c>
      <c r="AU116" s="25" t="s">
        <v>79</v>
      </c>
      <c r="AY116" s="25" t="s">
        <v>144</v>
      </c>
      <c r="BE116" s="211">
        <f t="shared" si="14"/>
        <v>0</v>
      </c>
      <c r="BF116" s="211">
        <f t="shared" si="15"/>
        <v>0</v>
      </c>
      <c r="BG116" s="211">
        <f t="shared" si="16"/>
        <v>0</v>
      </c>
      <c r="BH116" s="211">
        <f t="shared" si="17"/>
        <v>0</v>
      </c>
      <c r="BI116" s="211">
        <f t="shared" si="18"/>
        <v>0</v>
      </c>
      <c r="BJ116" s="25" t="s">
        <v>77</v>
      </c>
      <c r="BK116" s="211">
        <f t="shared" si="19"/>
        <v>0</v>
      </c>
      <c r="BL116" s="25" t="s">
        <v>152</v>
      </c>
      <c r="BM116" s="25" t="s">
        <v>282</v>
      </c>
    </row>
    <row r="117" spans="2:65" s="1" customFormat="1" ht="16.5" customHeight="1">
      <c r="B117" s="42"/>
      <c r="C117" s="200" t="s">
        <v>219</v>
      </c>
      <c r="D117" s="200" t="s">
        <v>147</v>
      </c>
      <c r="E117" s="201" t="s">
        <v>879</v>
      </c>
      <c r="F117" s="202" t="s">
        <v>878</v>
      </c>
      <c r="G117" s="203" t="s">
        <v>178</v>
      </c>
      <c r="H117" s="204">
        <v>10</v>
      </c>
      <c r="I117" s="205"/>
      <c r="J117" s="206">
        <f t="shared" si="10"/>
        <v>0</v>
      </c>
      <c r="K117" s="202" t="s">
        <v>20</v>
      </c>
      <c r="L117" s="62"/>
      <c r="M117" s="207" t="s">
        <v>20</v>
      </c>
      <c r="N117" s="208" t="s">
        <v>41</v>
      </c>
      <c r="O117" s="43"/>
      <c r="P117" s="209">
        <f t="shared" si="11"/>
        <v>0</v>
      </c>
      <c r="Q117" s="209">
        <v>0</v>
      </c>
      <c r="R117" s="209">
        <f t="shared" si="12"/>
        <v>0</v>
      </c>
      <c r="S117" s="209">
        <v>0</v>
      </c>
      <c r="T117" s="210">
        <f t="shared" si="13"/>
        <v>0</v>
      </c>
      <c r="AR117" s="25" t="s">
        <v>152</v>
      </c>
      <c r="AT117" s="25" t="s">
        <v>147</v>
      </c>
      <c r="AU117" s="25" t="s">
        <v>79</v>
      </c>
      <c r="AY117" s="25" t="s">
        <v>144</v>
      </c>
      <c r="BE117" s="211">
        <f t="shared" si="14"/>
        <v>0</v>
      </c>
      <c r="BF117" s="211">
        <f t="shared" si="15"/>
        <v>0</v>
      </c>
      <c r="BG117" s="211">
        <f t="shared" si="16"/>
        <v>0</v>
      </c>
      <c r="BH117" s="211">
        <f t="shared" si="17"/>
        <v>0</v>
      </c>
      <c r="BI117" s="211">
        <f t="shared" si="18"/>
        <v>0</v>
      </c>
      <c r="BJ117" s="25" t="s">
        <v>77</v>
      </c>
      <c r="BK117" s="211">
        <f t="shared" si="19"/>
        <v>0</v>
      </c>
      <c r="BL117" s="25" t="s">
        <v>152</v>
      </c>
      <c r="BM117" s="25" t="s">
        <v>289</v>
      </c>
    </row>
    <row r="118" spans="2:65" s="1" customFormat="1" ht="16.5" customHeight="1">
      <c r="B118" s="42"/>
      <c r="C118" s="200" t="s">
        <v>224</v>
      </c>
      <c r="D118" s="200" t="s">
        <v>147</v>
      </c>
      <c r="E118" s="201" t="s">
        <v>880</v>
      </c>
      <c r="F118" s="202" t="s">
        <v>881</v>
      </c>
      <c r="G118" s="203" t="s">
        <v>377</v>
      </c>
      <c r="H118" s="204">
        <v>8</v>
      </c>
      <c r="I118" s="205"/>
      <c r="J118" s="206">
        <f t="shared" si="10"/>
        <v>0</v>
      </c>
      <c r="K118" s="202" t="s">
        <v>20</v>
      </c>
      <c r="L118" s="62"/>
      <c r="M118" s="207" t="s">
        <v>20</v>
      </c>
      <c r="N118" s="208" t="s">
        <v>41</v>
      </c>
      <c r="O118" s="43"/>
      <c r="P118" s="209">
        <f t="shared" si="11"/>
        <v>0</v>
      </c>
      <c r="Q118" s="209">
        <v>0</v>
      </c>
      <c r="R118" s="209">
        <f t="shared" si="12"/>
        <v>0</v>
      </c>
      <c r="S118" s="209">
        <v>0</v>
      </c>
      <c r="T118" s="210">
        <f t="shared" si="13"/>
        <v>0</v>
      </c>
      <c r="AR118" s="25" t="s">
        <v>152</v>
      </c>
      <c r="AT118" s="25" t="s">
        <v>147</v>
      </c>
      <c r="AU118" s="25" t="s">
        <v>79</v>
      </c>
      <c r="AY118" s="25" t="s">
        <v>144</v>
      </c>
      <c r="BE118" s="211">
        <f t="shared" si="14"/>
        <v>0</v>
      </c>
      <c r="BF118" s="211">
        <f t="shared" si="15"/>
        <v>0</v>
      </c>
      <c r="BG118" s="211">
        <f t="shared" si="16"/>
        <v>0</v>
      </c>
      <c r="BH118" s="211">
        <f t="shared" si="17"/>
        <v>0</v>
      </c>
      <c r="BI118" s="211">
        <f t="shared" si="18"/>
        <v>0</v>
      </c>
      <c r="BJ118" s="25" t="s">
        <v>77</v>
      </c>
      <c r="BK118" s="211">
        <f t="shared" si="19"/>
        <v>0</v>
      </c>
      <c r="BL118" s="25" t="s">
        <v>152</v>
      </c>
      <c r="BM118" s="25" t="s">
        <v>299</v>
      </c>
    </row>
    <row r="119" spans="2:65" s="1" customFormat="1" ht="16.5" customHeight="1">
      <c r="B119" s="42"/>
      <c r="C119" s="200" t="s">
        <v>10</v>
      </c>
      <c r="D119" s="200" t="s">
        <v>147</v>
      </c>
      <c r="E119" s="201" t="s">
        <v>882</v>
      </c>
      <c r="F119" s="202" t="s">
        <v>883</v>
      </c>
      <c r="G119" s="203" t="s">
        <v>377</v>
      </c>
      <c r="H119" s="204">
        <v>8</v>
      </c>
      <c r="I119" s="205"/>
      <c r="J119" s="206">
        <f t="shared" si="10"/>
        <v>0</v>
      </c>
      <c r="K119" s="202" t="s">
        <v>20</v>
      </c>
      <c r="L119" s="62"/>
      <c r="M119" s="207" t="s">
        <v>20</v>
      </c>
      <c r="N119" s="208" t="s">
        <v>41</v>
      </c>
      <c r="O119" s="43"/>
      <c r="P119" s="209">
        <f t="shared" si="11"/>
        <v>0</v>
      </c>
      <c r="Q119" s="209">
        <v>0</v>
      </c>
      <c r="R119" s="209">
        <f t="shared" si="12"/>
        <v>0</v>
      </c>
      <c r="S119" s="209">
        <v>0</v>
      </c>
      <c r="T119" s="210">
        <f t="shared" si="13"/>
        <v>0</v>
      </c>
      <c r="AR119" s="25" t="s">
        <v>152</v>
      </c>
      <c r="AT119" s="25" t="s">
        <v>147</v>
      </c>
      <c r="AU119" s="25" t="s">
        <v>79</v>
      </c>
      <c r="AY119" s="25" t="s">
        <v>144</v>
      </c>
      <c r="BE119" s="211">
        <f t="shared" si="14"/>
        <v>0</v>
      </c>
      <c r="BF119" s="211">
        <f t="shared" si="15"/>
        <v>0</v>
      </c>
      <c r="BG119" s="211">
        <f t="shared" si="16"/>
        <v>0</v>
      </c>
      <c r="BH119" s="211">
        <f t="shared" si="17"/>
        <v>0</v>
      </c>
      <c r="BI119" s="211">
        <f t="shared" si="18"/>
        <v>0</v>
      </c>
      <c r="BJ119" s="25" t="s">
        <v>77</v>
      </c>
      <c r="BK119" s="211">
        <f t="shared" si="19"/>
        <v>0</v>
      </c>
      <c r="BL119" s="25" t="s">
        <v>152</v>
      </c>
      <c r="BM119" s="25" t="s">
        <v>254</v>
      </c>
    </row>
    <row r="120" spans="2:65" s="1" customFormat="1" ht="16.5" customHeight="1">
      <c r="B120" s="42"/>
      <c r="C120" s="200" t="s">
        <v>232</v>
      </c>
      <c r="D120" s="200" t="s">
        <v>147</v>
      </c>
      <c r="E120" s="201" t="s">
        <v>884</v>
      </c>
      <c r="F120" s="202" t="s">
        <v>885</v>
      </c>
      <c r="G120" s="203" t="s">
        <v>178</v>
      </c>
      <c r="H120" s="204">
        <v>90</v>
      </c>
      <c r="I120" s="205"/>
      <c r="J120" s="206">
        <f t="shared" si="10"/>
        <v>0</v>
      </c>
      <c r="K120" s="202" t="s">
        <v>20</v>
      </c>
      <c r="L120" s="62"/>
      <c r="M120" s="207" t="s">
        <v>20</v>
      </c>
      <c r="N120" s="208" t="s">
        <v>41</v>
      </c>
      <c r="O120" s="43"/>
      <c r="P120" s="209">
        <f t="shared" si="11"/>
        <v>0</v>
      </c>
      <c r="Q120" s="209">
        <v>0</v>
      </c>
      <c r="R120" s="209">
        <f t="shared" si="12"/>
        <v>0</v>
      </c>
      <c r="S120" s="209">
        <v>0</v>
      </c>
      <c r="T120" s="210">
        <f t="shared" si="13"/>
        <v>0</v>
      </c>
      <c r="AR120" s="25" t="s">
        <v>152</v>
      </c>
      <c r="AT120" s="25" t="s">
        <v>147</v>
      </c>
      <c r="AU120" s="25" t="s">
        <v>79</v>
      </c>
      <c r="AY120" s="25" t="s">
        <v>144</v>
      </c>
      <c r="BE120" s="211">
        <f t="shared" si="14"/>
        <v>0</v>
      </c>
      <c r="BF120" s="211">
        <f t="shared" si="15"/>
        <v>0</v>
      </c>
      <c r="BG120" s="211">
        <f t="shared" si="16"/>
        <v>0</v>
      </c>
      <c r="BH120" s="211">
        <f t="shared" si="17"/>
        <v>0</v>
      </c>
      <c r="BI120" s="211">
        <f t="shared" si="18"/>
        <v>0</v>
      </c>
      <c r="BJ120" s="25" t="s">
        <v>77</v>
      </c>
      <c r="BK120" s="211">
        <f t="shared" si="19"/>
        <v>0</v>
      </c>
      <c r="BL120" s="25" t="s">
        <v>152</v>
      </c>
      <c r="BM120" s="25" t="s">
        <v>320</v>
      </c>
    </row>
    <row r="121" spans="2:65" s="1" customFormat="1" ht="16.5" customHeight="1">
      <c r="B121" s="42"/>
      <c r="C121" s="200" t="s">
        <v>238</v>
      </c>
      <c r="D121" s="200" t="s">
        <v>147</v>
      </c>
      <c r="E121" s="201" t="s">
        <v>886</v>
      </c>
      <c r="F121" s="202" t="s">
        <v>887</v>
      </c>
      <c r="G121" s="203" t="s">
        <v>377</v>
      </c>
      <c r="H121" s="204">
        <v>20</v>
      </c>
      <c r="I121" s="205"/>
      <c r="J121" s="206">
        <f t="shared" si="10"/>
        <v>0</v>
      </c>
      <c r="K121" s="202" t="s">
        <v>20</v>
      </c>
      <c r="L121" s="62"/>
      <c r="M121" s="207" t="s">
        <v>20</v>
      </c>
      <c r="N121" s="208" t="s">
        <v>41</v>
      </c>
      <c r="O121" s="43"/>
      <c r="P121" s="209">
        <f t="shared" si="11"/>
        <v>0</v>
      </c>
      <c r="Q121" s="209">
        <v>0</v>
      </c>
      <c r="R121" s="209">
        <f t="shared" si="12"/>
        <v>0</v>
      </c>
      <c r="S121" s="209">
        <v>0</v>
      </c>
      <c r="T121" s="210">
        <f t="shared" si="13"/>
        <v>0</v>
      </c>
      <c r="AR121" s="25" t="s">
        <v>152</v>
      </c>
      <c r="AT121" s="25" t="s">
        <v>147</v>
      </c>
      <c r="AU121" s="25" t="s">
        <v>79</v>
      </c>
      <c r="AY121" s="25" t="s">
        <v>144</v>
      </c>
      <c r="BE121" s="211">
        <f t="shared" si="14"/>
        <v>0</v>
      </c>
      <c r="BF121" s="211">
        <f t="shared" si="15"/>
        <v>0</v>
      </c>
      <c r="BG121" s="211">
        <f t="shared" si="16"/>
        <v>0</v>
      </c>
      <c r="BH121" s="211">
        <f t="shared" si="17"/>
        <v>0</v>
      </c>
      <c r="BI121" s="211">
        <f t="shared" si="18"/>
        <v>0</v>
      </c>
      <c r="BJ121" s="25" t="s">
        <v>77</v>
      </c>
      <c r="BK121" s="211">
        <f t="shared" si="19"/>
        <v>0</v>
      </c>
      <c r="BL121" s="25" t="s">
        <v>152</v>
      </c>
      <c r="BM121" s="25" t="s">
        <v>330</v>
      </c>
    </row>
    <row r="122" spans="2:65" s="1" customFormat="1" ht="16.5" customHeight="1">
      <c r="B122" s="42"/>
      <c r="C122" s="200" t="s">
        <v>246</v>
      </c>
      <c r="D122" s="200" t="s">
        <v>147</v>
      </c>
      <c r="E122" s="201" t="s">
        <v>888</v>
      </c>
      <c r="F122" s="202" t="s">
        <v>889</v>
      </c>
      <c r="G122" s="203" t="s">
        <v>377</v>
      </c>
      <c r="H122" s="204">
        <v>15</v>
      </c>
      <c r="I122" s="205"/>
      <c r="J122" s="206">
        <f t="shared" si="10"/>
        <v>0</v>
      </c>
      <c r="K122" s="202" t="s">
        <v>20</v>
      </c>
      <c r="L122" s="62"/>
      <c r="M122" s="207" t="s">
        <v>20</v>
      </c>
      <c r="N122" s="208" t="s">
        <v>41</v>
      </c>
      <c r="O122" s="43"/>
      <c r="P122" s="209">
        <f t="shared" si="11"/>
        <v>0</v>
      </c>
      <c r="Q122" s="209">
        <v>0</v>
      </c>
      <c r="R122" s="209">
        <f t="shared" si="12"/>
        <v>0</v>
      </c>
      <c r="S122" s="209">
        <v>0</v>
      </c>
      <c r="T122" s="210">
        <f t="shared" si="13"/>
        <v>0</v>
      </c>
      <c r="AR122" s="25" t="s">
        <v>152</v>
      </c>
      <c r="AT122" s="25" t="s">
        <v>147</v>
      </c>
      <c r="AU122" s="25" t="s">
        <v>79</v>
      </c>
      <c r="AY122" s="25" t="s">
        <v>144</v>
      </c>
      <c r="BE122" s="211">
        <f t="shared" si="14"/>
        <v>0</v>
      </c>
      <c r="BF122" s="211">
        <f t="shared" si="15"/>
        <v>0</v>
      </c>
      <c r="BG122" s="211">
        <f t="shared" si="16"/>
        <v>0</v>
      </c>
      <c r="BH122" s="211">
        <f t="shared" si="17"/>
        <v>0</v>
      </c>
      <c r="BI122" s="211">
        <f t="shared" si="18"/>
        <v>0</v>
      </c>
      <c r="BJ122" s="25" t="s">
        <v>77</v>
      </c>
      <c r="BK122" s="211">
        <f t="shared" si="19"/>
        <v>0</v>
      </c>
      <c r="BL122" s="25" t="s">
        <v>152</v>
      </c>
      <c r="BM122" s="25" t="s">
        <v>339</v>
      </c>
    </row>
    <row r="123" spans="2:65" s="1" customFormat="1" ht="16.5" customHeight="1">
      <c r="B123" s="42"/>
      <c r="C123" s="200" t="s">
        <v>250</v>
      </c>
      <c r="D123" s="200" t="s">
        <v>147</v>
      </c>
      <c r="E123" s="201" t="s">
        <v>890</v>
      </c>
      <c r="F123" s="202" t="s">
        <v>891</v>
      </c>
      <c r="G123" s="203" t="s">
        <v>377</v>
      </c>
      <c r="H123" s="204">
        <v>20</v>
      </c>
      <c r="I123" s="205"/>
      <c r="J123" s="206">
        <f t="shared" si="10"/>
        <v>0</v>
      </c>
      <c r="K123" s="202" t="s">
        <v>20</v>
      </c>
      <c r="L123" s="62"/>
      <c r="M123" s="207" t="s">
        <v>20</v>
      </c>
      <c r="N123" s="208" t="s">
        <v>41</v>
      </c>
      <c r="O123" s="43"/>
      <c r="P123" s="209">
        <f t="shared" si="11"/>
        <v>0</v>
      </c>
      <c r="Q123" s="209">
        <v>0</v>
      </c>
      <c r="R123" s="209">
        <f t="shared" si="12"/>
        <v>0</v>
      </c>
      <c r="S123" s="209">
        <v>0</v>
      </c>
      <c r="T123" s="210">
        <f t="shared" si="13"/>
        <v>0</v>
      </c>
      <c r="AR123" s="25" t="s">
        <v>152</v>
      </c>
      <c r="AT123" s="25" t="s">
        <v>147</v>
      </c>
      <c r="AU123" s="25" t="s">
        <v>79</v>
      </c>
      <c r="AY123" s="25" t="s">
        <v>144</v>
      </c>
      <c r="BE123" s="211">
        <f t="shared" si="14"/>
        <v>0</v>
      </c>
      <c r="BF123" s="211">
        <f t="shared" si="15"/>
        <v>0</v>
      </c>
      <c r="BG123" s="211">
        <f t="shared" si="16"/>
        <v>0</v>
      </c>
      <c r="BH123" s="211">
        <f t="shared" si="17"/>
        <v>0</v>
      </c>
      <c r="BI123" s="211">
        <f t="shared" si="18"/>
        <v>0</v>
      </c>
      <c r="BJ123" s="25" t="s">
        <v>77</v>
      </c>
      <c r="BK123" s="211">
        <f t="shared" si="19"/>
        <v>0</v>
      </c>
      <c r="BL123" s="25" t="s">
        <v>152</v>
      </c>
      <c r="BM123" s="25" t="s">
        <v>351</v>
      </c>
    </row>
    <row r="124" spans="2:63" s="11" customFormat="1" ht="29.85" customHeight="1">
      <c r="B124" s="184"/>
      <c r="C124" s="185"/>
      <c r="D124" s="186" t="s">
        <v>69</v>
      </c>
      <c r="E124" s="198" t="s">
        <v>892</v>
      </c>
      <c r="F124" s="198" t="s">
        <v>893</v>
      </c>
      <c r="G124" s="185"/>
      <c r="H124" s="185"/>
      <c r="I124" s="188"/>
      <c r="J124" s="199">
        <f>BK124</f>
        <v>0</v>
      </c>
      <c r="K124" s="185"/>
      <c r="L124" s="190"/>
      <c r="M124" s="191"/>
      <c r="N124" s="192"/>
      <c r="O124" s="192"/>
      <c r="P124" s="193">
        <f>SUM(P125:P127)</f>
        <v>0</v>
      </c>
      <c r="Q124" s="192"/>
      <c r="R124" s="193">
        <f>SUM(R125:R127)</f>
        <v>0</v>
      </c>
      <c r="S124" s="192"/>
      <c r="T124" s="194">
        <f>SUM(T125:T127)</f>
        <v>0</v>
      </c>
      <c r="AR124" s="195" t="s">
        <v>77</v>
      </c>
      <c r="AT124" s="196" t="s">
        <v>69</v>
      </c>
      <c r="AU124" s="196" t="s">
        <v>77</v>
      </c>
      <c r="AY124" s="195" t="s">
        <v>144</v>
      </c>
      <c r="BK124" s="197">
        <f>SUM(BK125:BK127)</f>
        <v>0</v>
      </c>
    </row>
    <row r="125" spans="2:65" s="1" customFormat="1" ht="16.5" customHeight="1">
      <c r="B125" s="42"/>
      <c r="C125" s="200" t="s">
        <v>257</v>
      </c>
      <c r="D125" s="200" t="s">
        <v>147</v>
      </c>
      <c r="E125" s="201" t="s">
        <v>894</v>
      </c>
      <c r="F125" s="202" t="s">
        <v>895</v>
      </c>
      <c r="G125" s="203" t="s">
        <v>178</v>
      </c>
      <c r="H125" s="204">
        <v>40</v>
      </c>
      <c r="I125" s="205"/>
      <c r="J125" s="206">
        <f>ROUND(I125*H125,2)</f>
        <v>0</v>
      </c>
      <c r="K125" s="202" t="s">
        <v>20</v>
      </c>
      <c r="L125" s="62"/>
      <c r="M125" s="207" t="s">
        <v>20</v>
      </c>
      <c r="N125" s="208" t="s">
        <v>41</v>
      </c>
      <c r="O125" s="43"/>
      <c r="P125" s="209">
        <f>O125*H125</f>
        <v>0</v>
      </c>
      <c r="Q125" s="209">
        <v>0</v>
      </c>
      <c r="R125" s="209">
        <f>Q125*H125</f>
        <v>0</v>
      </c>
      <c r="S125" s="209">
        <v>0</v>
      </c>
      <c r="T125" s="210">
        <f>S125*H125</f>
        <v>0</v>
      </c>
      <c r="AR125" s="25" t="s">
        <v>152</v>
      </c>
      <c r="AT125" s="25" t="s">
        <v>147</v>
      </c>
      <c r="AU125" s="25" t="s">
        <v>79</v>
      </c>
      <c r="AY125" s="25" t="s">
        <v>144</v>
      </c>
      <c r="BE125" s="211">
        <f>IF(N125="základní",J125,0)</f>
        <v>0</v>
      </c>
      <c r="BF125" s="211">
        <f>IF(N125="snížená",J125,0)</f>
        <v>0</v>
      </c>
      <c r="BG125" s="211">
        <f>IF(N125="zákl. přenesená",J125,0)</f>
        <v>0</v>
      </c>
      <c r="BH125" s="211">
        <f>IF(N125="sníž. přenesená",J125,0)</f>
        <v>0</v>
      </c>
      <c r="BI125" s="211">
        <f>IF(N125="nulová",J125,0)</f>
        <v>0</v>
      </c>
      <c r="BJ125" s="25" t="s">
        <v>77</v>
      </c>
      <c r="BK125" s="211">
        <f>ROUND(I125*H125,2)</f>
        <v>0</v>
      </c>
      <c r="BL125" s="25" t="s">
        <v>152</v>
      </c>
      <c r="BM125" s="25" t="s">
        <v>362</v>
      </c>
    </row>
    <row r="126" spans="2:65" s="1" customFormat="1" ht="16.5" customHeight="1">
      <c r="B126" s="42"/>
      <c r="C126" s="200" t="s">
        <v>9</v>
      </c>
      <c r="D126" s="200" t="s">
        <v>147</v>
      </c>
      <c r="E126" s="201" t="s">
        <v>896</v>
      </c>
      <c r="F126" s="202" t="s">
        <v>897</v>
      </c>
      <c r="G126" s="203" t="s">
        <v>178</v>
      </c>
      <c r="H126" s="204">
        <v>30</v>
      </c>
      <c r="I126" s="205"/>
      <c r="J126" s="206">
        <f>ROUND(I126*H126,2)</f>
        <v>0</v>
      </c>
      <c r="K126" s="202" t="s">
        <v>20</v>
      </c>
      <c r="L126" s="62"/>
      <c r="M126" s="207" t="s">
        <v>20</v>
      </c>
      <c r="N126" s="208" t="s">
        <v>41</v>
      </c>
      <c r="O126" s="43"/>
      <c r="P126" s="209">
        <f>O126*H126</f>
        <v>0</v>
      </c>
      <c r="Q126" s="209">
        <v>0</v>
      </c>
      <c r="R126" s="209">
        <f>Q126*H126</f>
        <v>0</v>
      </c>
      <c r="S126" s="209">
        <v>0</v>
      </c>
      <c r="T126" s="210">
        <f>S126*H126</f>
        <v>0</v>
      </c>
      <c r="AR126" s="25" t="s">
        <v>152</v>
      </c>
      <c r="AT126" s="25" t="s">
        <v>147</v>
      </c>
      <c r="AU126" s="25" t="s">
        <v>79</v>
      </c>
      <c r="AY126" s="25" t="s">
        <v>144</v>
      </c>
      <c r="BE126" s="211">
        <f>IF(N126="základní",J126,0)</f>
        <v>0</v>
      </c>
      <c r="BF126" s="211">
        <f>IF(N126="snížená",J126,0)</f>
        <v>0</v>
      </c>
      <c r="BG126" s="211">
        <f>IF(N126="zákl. přenesená",J126,0)</f>
        <v>0</v>
      </c>
      <c r="BH126" s="211">
        <f>IF(N126="sníž. přenesená",J126,0)</f>
        <v>0</v>
      </c>
      <c r="BI126" s="211">
        <f>IF(N126="nulová",J126,0)</f>
        <v>0</v>
      </c>
      <c r="BJ126" s="25" t="s">
        <v>77</v>
      </c>
      <c r="BK126" s="211">
        <f>ROUND(I126*H126,2)</f>
        <v>0</v>
      </c>
      <c r="BL126" s="25" t="s">
        <v>152</v>
      </c>
      <c r="BM126" s="25" t="s">
        <v>374</v>
      </c>
    </row>
    <row r="127" spans="2:65" s="1" customFormat="1" ht="16.5" customHeight="1">
      <c r="B127" s="42"/>
      <c r="C127" s="200" t="s">
        <v>264</v>
      </c>
      <c r="D127" s="200" t="s">
        <v>147</v>
      </c>
      <c r="E127" s="201" t="s">
        <v>898</v>
      </c>
      <c r="F127" s="202" t="s">
        <v>899</v>
      </c>
      <c r="G127" s="203" t="s">
        <v>178</v>
      </c>
      <c r="H127" s="204">
        <v>110</v>
      </c>
      <c r="I127" s="205"/>
      <c r="J127" s="206">
        <f>ROUND(I127*H127,2)</f>
        <v>0</v>
      </c>
      <c r="K127" s="202" t="s">
        <v>20</v>
      </c>
      <c r="L127" s="62"/>
      <c r="M127" s="207" t="s">
        <v>20</v>
      </c>
      <c r="N127" s="208" t="s">
        <v>41</v>
      </c>
      <c r="O127" s="43"/>
      <c r="P127" s="209">
        <f>O127*H127</f>
        <v>0</v>
      </c>
      <c r="Q127" s="209">
        <v>0</v>
      </c>
      <c r="R127" s="209">
        <f>Q127*H127</f>
        <v>0</v>
      </c>
      <c r="S127" s="209">
        <v>0</v>
      </c>
      <c r="T127" s="210">
        <f>S127*H127</f>
        <v>0</v>
      </c>
      <c r="AR127" s="25" t="s">
        <v>152</v>
      </c>
      <c r="AT127" s="25" t="s">
        <v>147</v>
      </c>
      <c r="AU127" s="25" t="s">
        <v>79</v>
      </c>
      <c r="AY127" s="25" t="s">
        <v>144</v>
      </c>
      <c r="BE127" s="211">
        <f>IF(N127="základní",J127,0)</f>
        <v>0</v>
      </c>
      <c r="BF127" s="211">
        <f>IF(N127="snížená",J127,0)</f>
        <v>0</v>
      </c>
      <c r="BG127" s="211">
        <f>IF(N127="zákl. přenesená",J127,0)</f>
        <v>0</v>
      </c>
      <c r="BH127" s="211">
        <f>IF(N127="sníž. přenesená",J127,0)</f>
        <v>0</v>
      </c>
      <c r="BI127" s="211">
        <f>IF(N127="nulová",J127,0)</f>
        <v>0</v>
      </c>
      <c r="BJ127" s="25" t="s">
        <v>77</v>
      </c>
      <c r="BK127" s="211">
        <f>ROUND(I127*H127,2)</f>
        <v>0</v>
      </c>
      <c r="BL127" s="25" t="s">
        <v>152</v>
      </c>
      <c r="BM127" s="25" t="s">
        <v>383</v>
      </c>
    </row>
    <row r="128" spans="2:63" s="11" customFormat="1" ht="29.85" customHeight="1">
      <c r="B128" s="184"/>
      <c r="C128" s="185"/>
      <c r="D128" s="186" t="s">
        <v>69</v>
      </c>
      <c r="E128" s="198" t="s">
        <v>900</v>
      </c>
      <c r="F128" s="198" t="s">
        <v>901</v>
      </c>
      <c r="G128" s="185"/>
      <c r="H128" s="185"/>
      <c r="I128" s="188"/>
      <c r="J128" s="199">
        <f>BK128</f>
        <v>0</v>
      </c>
      <c r="K128" s="185"/>
      <c r="L128" s="190"/>
      <c r="M128" s="191"/>
      <c r="N128" s="192"/>
      <c r="O128" s="192"/>
      <c r="P128" s="193">
        <f>SUM(P129:P132)</f>
        <v>0</v>
      </c>
      <c r="Q128" s="192"/>
      <c r="R128" s="193">
        <f>SUM(R129:R132)</f>
        <v>0</v>
      </c>
      <c r="S128" s="192"/>
      <c r="T128" s="194">
        <f>SUM(T129:T132)</f>
        <v>0</v>
      </c>
      <c r="AR128" s="195" t="s">
        <v>77</v>
      </c>
      <c r="AT128" s="196" t="s">
        <v>69</v>
      </c>
      <c r="AU128" s="196" t="s">
        <v>77</v>
      </c>
      <c r="AY128" s="195" t="s">
        <v>144</v>
      </c>
      <c r="BK128" s="197">
        <f>SUM(BK129:BK132)</f>
        <v>0</v>
      </c>
    </row>
    <row r="129" spans="2:65" s="1" customFormat="1" ht="16.5" customHeight="1">
      <c r="B129" s="42"/>
      <c r="C129" s="200" t="s">
        <v>269</v>
      </c>
      <c r="D129" s="200" t="s">
        <v>147</v>
      </c>
      <c r="E129" s="201" t="s">
        <v>902</v>
      </c>
      <c r="F129" s="202" t="s">
        <v>903</v>
      </c>
      <c r="G129" s="203" t="s">
        <v>194</v>
      </c>
      <c r="H129" s="204">
        <v>16</v>
      </c>
      <c r="I129" s="205"/>
      <c r="J129" s="206">
        <f>ROUND(I129*H129,2)</f>
        <v>0</v>
      </c>
      <c r="K129" s="202" t="s">
        <v>20</v>
      </c>
      <c r="L129" s="62"/>
      <c r="M129" s="207" t="s">
        <v>20</v>
      </c>
      <c r="N129" s="208" t="s">
        <v>41</v>
      </c>
      <c r="O129" s="43"/>
      <c r="P129" s="209">
        <f>O129*H129</f>
        <v>0</v>
      </c>
      <c r="Q129" s="209">
        <v>0</v>
      </c>
      <c r="R129" s="209">
        <f>Q129*H129</f>
        <v>0</v>
      </c>
      <c r="S129" s="209">
        <v>0</v>
      </c>
      <c r="T129" s="210">
        <f>S129*H129</f>
        <v>0</v>
      </c>
      <c r="AR129" s="25" t="s">
        <v>152</v>
      </c>
      <c r="AT129" s="25" t="s">
        <v>147</v>
      </c>
      <c r="AU129" s="25" t="s">
        <v>79</v>
      </c>
      <c r="AY129" s="25" t="s">
        <v>144</v>
      </c>
      <c r="BE129" s="211">
        <f>IF(N129="základní",J129,0)</f>
        <v>0</v>
      </c>
      <c r="BF129" s="211">
        <f>IF(N129="snížená",J129,0)</f>
        <v>0</v>
      </c>
      <c r="BG129" s="211">
        <f>IF(N129="zákl. přenesená",J129,0)</f>
        <v>0</v>
      </c>
      <c r="BH129" s="211">
        <f>IF(N129="sníž. přenesená",J129,0)</f>
        <v>0</v>
      </c>
      <c r="BI129" s="211">
        <f>IF(N129="nulová",J129,0)</f>
        <v>0</v>
      </c>
      <c r="BJ129" s="25" t="s">
        <v>77</v>
      </c>
      <c r="BK129" s="211">
        <f>ROUND(I129*H129,2)</f>
        <v>0</v>
      </c>
      <c r="BL129" s="25" t="s">
        <v>152</v>
      </c>
      <c r="BM129" s="25" t="s">
        <v>392</v>
      </c>
    </row>
    <row r="130" spans="2:65" s="1" customFormat="1" ht="16.5" customHeight="1">
      <c r="B130" s="42"/>
      <c r="C130" s="200" t="s">
        <v>273</v>
      </c>
      <c r="D130" s="200" t="s">
        <v>147</v>
      </c>
      <c r="E130" s="201" t="s">
        <v>904</v>
      </c>
      <c r="F130" s="202" t="s">
        <v>905</v>
      </c>
      <c r="G130" s="203" t="s">
        <v>194</v>
      </c>
      <c r="H130" s="204">
        <v>8</v>
      </c>
      <c r="I130" s="205"/>
      <c r="J130" s="206">
        <f>ROUND(I130*H130,2)</f>
        <v>0</v>
      </c>
      <c r="K130" s="202" t="s">
        <v>20</v>
      </c>
      <c r="L130" s="62"/>
      <c r="M130" s="207" t="s">
        <v>20</v>
      </c>
      <c r="N130" s="208" t="s">
        <v>41</v>
      </c>
      <c r="O130" s="43"/>
      <c r="P130" s="209">
        <f>O130*H130</f>
        <v>0</v>
      </c>
      <c r="Q130" s="209">
        <v>0</v>
      </c>
      <c r="R130" s="209">
        <f>Q130*H130</f>
        <v>0</v>
      </c>
      <c r="S130" s="209">
        <v>0</v>
      </c>
      <c r="T130" s="210">
        <f>S130*H130</f>
        <v>0</v>
      </c>
      <c r="AR130" s="25" t="s">
        <v>152</v>
      </c>
      <c r="AT130" s="25" t="s">
        <v>147</v>
      </c>
      <c r="AU130" s="25" t="s">
        <v>79</v>
      </c>
      <c r="AY130" s="25" t="s">
        <v>144</v>
      </c>
      <c r="BE130" s="211">
        <f>IF(N130="základní",J130,0)</f>
        <v>0</v>
      </c>
      <c r="BF130" s="211">
        <f>IF(N130="snížená",J130,0)</f>
        <v>0</v>
      </c>
      <c r="BG130" s="211">
        <f>IF(N130="zákl. přenesená",J130,0)</f>
        <v>0</v>
      </c>
      <c r="BH130" s="211">
        <f>IF(N130="sníž. přenesená",J130,0)</f>
        <v>0</v>
      </c>
      <c r="BI130" s="211">
        <f>IF(N130="nulová",J130,0)</f>
        <v>0</v>
      </c>
      <c r="BJ130" s="25" t="s">
        <v>77</v>
      </c>
      <c r="BK130" s="211">
        <f>ROUND(I130*H130,2)</f>
        <v>0</v>
      </c>
      <c r="BL130" s="25" t="s">
        <v>152</v>
      </c>
      <c r="BM130" s="25" t="s">
        <v>402</v>
      </c>
    </row>
    <row r="131" spans="2:65" s="1" customFormat="1" ht="16.5" customHeight="1">
      <c r="B131" s="42"/>
      <c r="C131" s="200" t="s">
        <v>277</v>
      </c>
      <c r="D131" s="200" t="s">
        <v>147</v>
      </c>
      <c r="E131" s="201" t="s">
        <v>906</v>
      </c>
      <c r="F131" s="202" t="s">
        <v>907</v>
      </c>
      <c r="G131" s="203" t="s">
        <v>194</v>
      </c>
      <c r="H131" s="204">
        <v>4</v>
      </c>
      <c r="I131" s="205"/>
      <c r="J131" s="206">
        <f>ROUND(I131*H131,2)</f>
        <v>0</v>
      </c>
      <c r="K131" s="202" t="s">
        <v>20</v>
      </c>
      <c r="L131" s="62"/>
      <c r="M131" s="207" t="s">
        <v>20</v>
      </c>
      <c r="N131" s="208" t="s">
        <v>41</v>
      </c>
      <c r="O131" s="43"/>
      <c r="P131" s="209">
        <f>O131*H131</f>
        <v>0</v>
      </c>
      <c r="Q131" s="209">
        <v>0</v>
      </c>
      <c r="R131" s="209">
        <f>Q131*H131</f>
        <v>0</v>
      </c>
      <c r="S131" s="209">
        <v>0</v>
      </c>
      <c r="T131" s="210">
        <f>S131*H131</f>
        <v>0</v>
      </c>
      <c r="AR131" s="25" t="s">
        <v>152</v>
      </c>
      <c r="AT131" s="25" t="s">
        <v>147</v>
      </c>
      <c r="AU131" s="25" t="s">
        <v>79</v>
      </c>
      <c r="AY131" s="25" t="s">
        <v>144</v>
      </c>
      <c r="BE131" s="211">
        <f>IF(N131="základní",J131,0)</f>
        <v>0</v>
      </c>
      <c r="BF131" s="211">
        <f>IF(N131="snížená",J131,0)</f>
        <v>0</v>
      </c>
      <c r="BG131" s="211">
        <f>IF(N131="zákl. přenesená",J131,0)</f>
        <v>0</v>
      </c>
      <c r="BH131" s="211">
        <f>IF(N131="sníž. přenesená",J131,0)</f>
        <v>0</v>
      </c>
      <c r="BI131" s="211">
        <f>IF(N131="nulová",J131,0)</f>
        <v>0</v>
      </c>
      <c r="BJ131" s="25" t="s">
        <v>77</v>
      </c>
      <c r="BK131" s="211">
        <f>ROUND(I131*H131,2)</f>
        <v>0</v>
      </c>
      <c r="BL131" s="25" t="s">
        <v>152</v>
      </c>
      <c r="BM131" s="25" t="s">
        <v>412</v>
      </c>
    </row>
    <row r="132" spans="2:65" s="1" customFormat="1" ht="16.5" customHeight="1">
      <c r="B132" s="42"/>
      <c r="C132" s="200" t="s">
        <v>282</v>
      </c>
      <c r="D132" s="200" t="s">
        <v>147</v>
      </c>
      <c r="E132" s="201" t="s">
        <v>908</v>
      </c>
      <c r="F132" s="202" t="s">
        <v>909</v>
      </c>
      <c r="G132" s="203" t="s">
        <v>194</v>
      </c>
      <c r="H132" s="204">
        <v>4</v>
      </c>
      <c r="I132" s="205"/>
      <c r="J132" s="206">
        <f>ROUND(I132*H132,2)</f>
        <v>0</v>
      </c>
      <c r="K132" s="202" t="s">
        <v>20</v>
      </c>
      <c r="L132" s="62"/>
      <c r="M132" s="207" t="s">
        <v>20</v>
      </c>
      <c r="N132" s="208" t="s">
        <v>41</v>
      </c>
      <c r="O132" s="43"/>
      <c r="P132" s="209">
        <f>O132*H132</f>
        <v>0</v>
      </c>
      <c r="Q132" s="209">
        <v>0</v>
      </c>
      <c r="R132" s="209">
        <f>Q132*H132</f>
        <v>0</v>
      </c>
      <c r="S132" s="209">
        <v>0</v>
      </c>
      <c r="T132" s="210">
        <f>S132*H132</f>
        <v>0</v>
      </c>
      <c r="AR132" s="25" t="s">
        <v>152</v>
      </c>
      <c r="AT132" s="25" t="s">
        <v>147</v>
      </c>
      <c r="AU132" s="25" t="s">
        <v>79</v>
      </c>
      <c r="AY132" s="25" t="s">
        <v>144</v>
      </c>
      <c r="BE132" s="211">
        <f>IF(N132="základní",J132,0)</f>
        <v>0</v>
      </c>
      <c r="BF132" s="211">
        <f>IF(N132="snížená",J132,0)</f>
        <v>0</v>
      </c>
      <c r="BG132" s="211">
        <f>IF(N132="zákl. přenesená",J132,0)</f>
        <v>0</v>
      </c>
      <c r="BH132" s="211">
        <f>IF(N132="sníž. přenesená",J132,0)</f>
        <v>0</v>
      </c>
      <c r="BI132" s="211">
        <f>IF(N132="nulová",J132,0)</f>
        <v>0</v>
      </c>
      <c r="BJ132" s="25" t="s">
        <v>77</v>
      </c>
      <c r="BK132" s="211">
        <f>ROUND(I132*H132,2)</f>
        <v>0</v>
      </c>
      <c r="BL132" s="25" t="s">
        <v>152</v>
      </c>
      <c r="BM132" s="25" t="s">
        <v>420</v>
      </c>
    </row>
    <row r="133" spans="2:63" s="11" customFormat="1" ht="29.85" customHeight="1">
      <c r="B133" s="184"/>
      <c r="C133" s="185"/>
      <c r="D133" s="186" t="s">
        <v>69</v>
      </c>
      <c r="E133" s="198" t="s">
        <v>910</v>
      </c>
      <c r="F133" s="198" t="s">
        <v>911</v>
      </c>
      <c r="G133" s="185"/>
      <c r="H133" s="185"/>
      <c r="I133" s="188"/>
      <c r="J133" s="199">
        <f>BK133</f>
        <v>0</v>
      </c>
      <c r="K133" s="185"/>
      <c r="L133" s="190"/>
      <c r="M133" s="191"/>
      <c r="N133" s="192"/>
      <c r="O133" s="192"/>
      <c r="P133" s="193">
        <f>P134</f>
        <v>0</v>
      </c>
      <c r="Q133" s="192"/>
      <c r="R133" s="193">
        <f>R134</f>
        <v>0</v>
      </c>
      <c r="S133" s="192"/>
      <c r="T133" s="194">
        <f>T134</f>
        <v>0</v>
      </c>
      <c r="AR133" s="195" t="s">
        <v>77</v>
      </c>
      <c r="AT133" s="196" t="s">
        <v>69</v>
      </c>
      <c r="AU133" s="196" t="s">
        <v>77</v>
      </c>
      <c r="AY133" s="195" t="s">
        <v>144</v>
      </c>
      <c r="BK133" s="197">
        <f>BK134</f>
        <v>0</v>
      </c>
    </row>
    <row r="134" spans="2:65" s="1" customFormat="1" ht="16.5" customHeight="1">
      <c r="B134" s="42"/>
      <c r="C134" s="200" t="s">
        <v>286</v>
      </c>
      <c r="D134" s="200" t="s">
        <v>147</v>
      </c>
      <c r="E134" s="201" t="s">
        <v>912</v>
      </c>
      <c r="F134" s="202" t="s">
        <v>913</v>
      </c>
      <c r="G134" s="203" t="s">
        <v>194</v>
      </c>
      <c r="H134" s="204">
        <v>8</v>
      </c>
      <c r="I134" s="205"/>
      <c r="J134" s="206">
        <f>ROUND(I134*H134,2)</f>
        <v>0</v>
      </c>
      <c r="K134" s="202" t="s">
        <v>20</v>
      </c>
      <c r="L134" s="62"/>
      <c r="M134" s="207" t="s">
        <v>20</v>
      </c>
      <c r="N134" s="208" t="s">
        <v>41</v>
      </c>
      <c r="O134" s="43"/>
      <c r="P134" s="209">
        <f>O134*H134</f>
        <v>0</v>
      </c>
      <c r="Q134" s="209">
        <v>0</v>
      </c>
      <c r="R134" s="209">
        <f>Q134*H134</f>
        <v>0</v>
      </c>
      <c r="S134" s="209">
        <v>0</v>
      </c>
      <c r="T134" s="210">
        <f>S134*H134</f>
        <v>0</v>
      </c>
      <c r="AR134" s="25" t="s">
        <v>152</v>
      </c>
      <c r="AT134" s="25" t="s">
        <v>147</v>
      </c>
      <c r="AU134" s="25" t="s">
        <v>79</v>
      </c>
      <c r="AY134" s="25" t="s">
        <v>144</v>
      </c>
      <c r="BE134" s="211">
        <f>IF(N134="základní",J134,0)</f>
        <v>0</v>
      </c>
      <c r="BF134" s="211">
        <f>IF(N134="snížená",J134,0)</f>
        <v>0</v>
      </c>
      <c r="BG134" s="211">
        <f>IF(N134="zákl. přenesená",J134,0)</f>
        <v>0</v>
      </c>
      <c r="BH134" s="211">
        <f>IF(N134="sníž. přenesená",J134,0)</f>
        <v>0</v>
      </c>
      <c r="BI134" s="211">
        <f>IF(N134="nulová",J134,0)</f>
        <v>0</v>
      </c>
      <c r="BJ134" s="25" t="s">
        <v>77</v>
      </c>
      <c r="BK134" s="211">
        <f>ROUND(I134*H134,2)</f>
        <v>0</v>
      </c>
      <c r="BL134" s="25" t="s">
        <v>152</v>
      </c>
      <c r="BM134" s="25" t="s">
        <v>431</v>
      </c>
    </row>
    <row r="135" spans="2:63" s="11" customFormat="1" ht="29.85" customHeight="1">
      <c r="B135" s="184"/>
      <c r="C135" s="185"/>
      <c r="D135" s="186" t="s">
        <v>69</v>
      </c>
      <c r="E135" s="198" t="s">
        <v>914</v>
      </c>
      <c r="F135" s="198" t="s">
        <v>915</v>
      </c>
      <c r="G135" s="185"/>
      <c r="H135" s="185"/>
      <c r="I135" s="188"/>
      <c r="J135" s="199">
        <f>BK135</f>
        <v>0</v>
      </c>
      <c r="K135" s="185"/>
      <c r="L135" s="190"/>
      <c r="M135" s="191"/>
      <c r="N135" s="192"/>
      <c r="O135" s="192"/>
      <c r="P135" s="193">
        <v>0</v>
      </c>
      <c r="Q135" s="192"/>
      <c r="R135" s="193">
        <v>0</v>
      </c>
      <c r="S135" s="192"/>
      <c r="T135" s="194">
        <v>0</v>
      </c>
      <c r="AR135" s="195" t="s">
        <v>77</v>
      </c>
      <c r="AT135" s="196" t="s">
        <v>69</v>
      </c>
      <c r="AU135" s="196" t="s">
        <v>77</v>
      </c>
      <c r="AY135" s="195" t="s">
        <v>144</v>
      </c>
      <c r="BK135" s="197">
        <v>0</v>
      </c>
    </row>
    <row r="136" spans="2:63" s="11" customFormat="1" ht="19.9" customHeight="1">
      <c r="B136" s="184"/>
      <c r="C136" s="185"/>
      <c r="D136" s="186" t="s">
        <v>69</v>
      </c>
      <c r="E136" s="198" t="s">
        <v>916</v>
      </c>
      <c r="F136" s="198" t="s">
        <v>917</v>
      </c>
      <c r="G136" s="185"/>
      <c r="H136" s="185"/>
      <c r="I136" s="188"/>
      <c r="J136" s="199">
        <f>BK136</f>
        <v>0</v>
      </c>
      <c r="K136" s="185"/>
      <c r="L136" s="190"/>
      <c r="M136" s="191"/>
      <c r="N136" s="192"/>
      <c r="O136" s="192"/>
      <c r="P136" s="193">
        <f>SUM(P137:P138)</f>
        <v>0</v>
      </c>
      <c r="Q136" s="192"/>
      <c r="R136" s="193">
        <f>SUM(R137:R138)</f>
        <v>0</v>
      </c>
      <c r="S136" s="192"/>
      <c r="T136" s="194">
        <f>SUM(T137:T138)</f>
        <v>0</v>
      </c>
      <c r="AR136" s="195" t="s">
        <v>77</v>
      </c>
      <c r="AT136" s="196" t="s">
        <v>69</v>
      </c>
      <c r="AU136" s="196" t="s">
        <v>77</v>
      </c>
      <c r="AY136" s="195" t="s">
        <v>144</v>
      </c>
      <c r="BK136" s="197">
        <f>SUM(BK137:BK138)</f>
        <v>0</v>
      </c>
    </row>
    <row r="137" spans="2:65" s="1" customFormat="1" ht="16.5" customHeight="1">
      <c r="B137" s="42"/>
      <c r="C137" s="200" t="s">
        <v>289</v>
      </c>
      <c r="D137" s="200" t="s">
        <v>147</v>
      </c>
      <c r="E137" s="201" t="s">
        <v>918</v>
      </c>
      <c r="F137" s="202" t="s">
        <v>919</v>
      </c>
      <c r="G137" s="203" t="s">
        <v>194</v>
      </c>
      <c r="H137" s="204">
        <v>8</v>
      </c>
      <c r="I137" s="205"/>
      <c r="J137" s="206">
        <f>ROUND(I137*H137,2)</f>
        <v>0</v>
      </c>
      <c r="K137" s="202" t="s">
        <v>20</v>
      </c>
      <c r="L137" s="62"/>
      <c r="M137" s="207" t="s">
        <v>20</v>
      </c>
      <c r="N137" s="208" t="s">
        <v>41</v>
      </c>
      <c r="O137" s="43"/>
      <c r="P137" s="209">
        <f>O137*H137</f>
        <v>0</v>
      </c>
      <c r="Q137" s="209">
        <v>0</v>
      </c>
      <c r="R137" s="209">
        <f>Q137*H137</f>
        <v>0</v>
      </c>
      <c r="S137" s="209">
        <v>0</v>
      </c>
      <c r="T137" s="210">
        <f>S137*H137</f>
        <v>0</v>
      </c>
      <c r="AR137" s="25" t="s">
        <v>152</v>
      </c>
      <c r="AT137" s="25" t="s">
        <v>147</v>
      </c>
      <c r="AU137" s="25" t="s">
        <v>79</v>
      </c>
      <c r="AY137" s="25" t="s">
        <v>144</v>
      </c>
      <c r="BE137" s="211">
        <f>IF(N137="základní",J137,0)</f>
        <v>0</v>
      </c>
      <c r="BF137" s="211">
        <f>IF(N137="snížená",J137,0)</f>
        <v>0</v>
      </c>
      <c r="BG137" s="211">
        <f>IF(N137="zákl. přenesená",J137,0)</f>
        <v>0</v>
      </c>
      <c r="BH137" s="211">
        <f>IF(N137="sníž. přenesená",J137,0)</f>
        <v>0</v>
      </c>
      <c r="BI137" s="211">
        <f>IF(N137="nulová",J137,0)</f>
        <v>0</v>
      </c>
      <c r="BJ137" s="25" t="s">
        <v>77</v>
      </c>
      <c r="BK137" s="211">
        <f>ROUND(I137*H137,2)</f>
        <v>0</v>
      </c>
      <c r="BL137" s="25" t="s">
        <v>152</v>
      </c>
      <c r="BM137" s="25" t="s">
        <v>441</v>
      </c>
    </row>
    <row r="138" spans="2:65" s="1" customFormat="1" ht="16.5" customHeight="1">
      <c r="B138" s="42"/>
      <c r="C138" s="200" t="s">
        <v>295</v>
      </c>
      <c r="D138" s="200" t="s">
        <v>147</v>
      </c>
      <c r="E138" s="201" t="s">
        <v>920</v>
      </c>
      <c r="F138" s="202" t="s">
        <v>921</v>
      </c>
      <c r="G138" s="203" t="s">
        <v>312</v>
      </c>
      <c r="H138" s="204">
        <v>1</v>
      </c>
      <c r="I138" s="205"/>
      <c r="J138" s="206">
        <f>ROUND(I138*H138,2)</f>
        <v>0</v>
      </c>
      <c r="K138" s="202" t="s">
        <v>20</v>
      </c>
      <c r="L138" s="62"/>
      <c r="M138" s="207" t="s">
        <v>20</v>
      </c>
      <c r="N138" s="208" t="s">
        <v>41</v>
      </c>
      <c r="O138" s="43"/>
      <c r="P138" s="209">
        <f>O138*H138</f>
        <v>0</v>
      </c>
      <c r="Q138" s="209">
        <v>0</v>
      </c>
      <c r="R138" s="209">
        <f>Q138*H138</f>
        <v>0</v>
      </c>
      <c r="S138" s="209">
        <v>0</v>
      </c>
      <c r="T138" s="210">
        <f>S138*H138</f>
        <v>0</v>
      </c>
      <c r="AR138" s="25" t="s">
        <v>152</v>
      </c>
      <c r="AT138" s="25" t="s">
        <v>147</v>
      </c>
      <c r="AU138" s="25" t="s">
        <v>79</v>
      </c>
      <c r="AY138" s="25" t="s">
        <v>144</v>
      </c>
      <c r="BE138" s="211">
        <f>IF(N138="základní",J138,0)</f>
        <v>0</v>
      </c>
      <c r="BF138" s="211">
        <f>IF(N138="snížená",J138,0)</f>
        <v>0</v>
      </c>
      <c r="BG138" s="211">
        <f>IF(N138="zákl. přenesená",J138,0)</f>
        <v>0</v>
      </c>
      <c r="BH138" s="211">
        <f>IF(N138="sníž. přenesená",J138,0)</f>
        <v>0</v>
      </c>
      <c r="BI138" s="211">
        <f>IF(N138="nulová",J138,0)</f>
        <v>0</v>
      </c>
      <c r="BJ138" s="25" t="s">
        <v>77</v>
      </c>
      <c r="BK138" s="211">
        <f>ROUND(I138*H138,2)</f>
        <v>0</v>
      </c>
      <c r="BL138" s="25" t="s">
        <v>152</v>
      </c>
      <c r="BM138" s="25" t="s">
        <v>451</v>
      </c>
    </row>
    <row r="139" spans="2:63" s="11" customFormat="1" ht="37.35" customHeight="1">
      <c r="B139" s="184"/>
      <c r="C139" s="185"/>
      <c r="D139" s="186" t="s">
        <v>69</v>
      </c>
      <c r="E139" s="187" t="s">
        <v>922</v>
      </c>
      <c r="F139" s="187" t="s">
        <v>923</v>
      </c>
      <c r="G139" s="185"/>
      <c r="H139" s="185"/>
      <c r="I139" s="188"/>
      <c r="J139" s="189">
        <f>BK139</f>
        <v>0</v>
      </c>
      <c r="K139" s="185"/>
      <c r="L139" s="190"/>
      <c r="M139" s="191"/>
      <c r="N139" s="192"/>
      <c r="O139" s="192"/>
      <c r="P139" s="193">
        <f>P140+P147+P149</f>
        <v>0</v>
      </c>
      <c r="Q139" s="192"/>
      <c r="R139" s="193">
        <f>R140+R147+R149</f>
        <v>0</v>
      </c>
      <c r="S139" s="192"/>
      <c r="T139" s="194">
        <f>T140+T147+T149</f>
        <v>0</v>
      </c>
      <c r="AR139" s="195" t="s">
        <v>77</v>
      </c>
      <c r="AT139" s="196" t="s">
        <v>69</v>
      </c>
      <c r="AU139" s="196" t="s">
        <v>70</v>
      </c>
      <c r="AY139" s="195" t="s">
        <v>144</v>
      </c>
      <c r="BK139" s="197">
        <f>BK140+BK147+BK149</f>
        <v>0</v>
      </c>
    </row>
    <row r="140" spans="2:63" s="11" customFormat="1" ht="19.9" customHeight="1">
      <c r="B140" s="184"/>
      <c r="C140" s="185"/>
      <c r="D140" s="186" t="s">
        <v>69</v>
      </c>
      <c r="E140" s="198" t="s">
        <v>924</v>
      </c>
      <c r="F140" s="198" t="s">
        <v>925</v>
      </c>
      <c r="G140" s="185"/>
      <c r="H140" s="185"/>
      <c r="I140" s="188"/>
      <c r="J140" s="199">
        <f>BK140</f>
        <v>0</v>
      </c>
      <c r="K140" s="185"/>
      <c r="L140" s="190"/>
      <c r="M140" s="191"/>
      <c r="N140" s="192"/>
      <c r="O140" s="192"/>
      <c r="P140" s="193">
        <f>SUM(P141:P146)</f>
        <v>0</v>
      </c>
      <c r="Q140" s="192"/>
      <c r="R140" s="193">
        <f>SUM(R141:R146)</f>
        <v>0</v>
      </c>
      <c r="S140" s="192"/>
      <c r="T140" s="194">
        <f>SUM(T141:T146)</f>
        <v>0</v>
      </c>
      <c r="AR140" s="195" t="s">
        <v>77</v>
      </c>
      <c r="AT140" s="196" t="s">
        <v>69</v>
      </c>
      <c r="AU140" s="196" t="s">
        <v>77</v>
      </c>
      <c r="AY140" s="195" t="s">
        <v>144</v>
      </c>
      <c r="BK140" s="197">
        <f>SUM(BK141:BK146)</f>
        <v>0</v>
      </c>
    </row>
    <row r="141" spans="2:65" s="1" customFormat="1" ht="16.5" customHeight="1">
      <c r="B141" s="42"/>
      <c r="C141" s="200" t="s">
        <v>299</v>
      </c>
      <c r="D141" s="200" t="s">
        <v>147</v>
      </c>
      <c r="E141" s="201" t="s">
        <v>926</v>
      </c>
      <c r="F141" s="202" t="s">
        <v>927</v>
      </c>
      <c r="G141" s="203" t="s">
        <v>377</v>
      </c>
      <c r="H141" s="204">
        <v>2</v>
      </c>
      <c r="I141" s="205"/>
      <c r="J141" s="206">
        <f aca="true" t="shared" si="20" ref="J141:J146">ROUND(I141*H141,2)</f>
        <v>0</v>
      </c>
      <c r="K141" s="202" t="s">
        <v>20</v>
      </c>
      <c r="L141" s="62"/>
      <c r="M141" s="207" t="s">
        <v>20</v>
      </c>
      <c r="N141" s="208" t="s">
        <v>41</v>
      </c>
      <c r="O141" s="43"/>
      <c r="P141" s="209">
        <f aca="true" t="shared" si="21" ref="P141:P146">O141*H141</f>
        <v>0</v>
      </c>
      <c r="Q141" s="209">
        <v>0</v>
      </c>
      <c r="R141" s="209">
        <f aca="true" t="shared" si="22" ref="R141:R146">Q141*H141</f>
        <v>0</v>
      </c>
      <c r="S141" s="209">
        <v>0</v>
      </c>
      <c r="T141" s="210">
        <f aca="true" t="shared" si="23" ref="T141:T146">S141*H141</f>
        <v>0</v>
      </c>
      <c r="AR141" s="25" t="s">
        <v>152</v>
      </c>
      <c r="AT141" s="25" t="s">
        <v>147</v>
      </c>
      <c r="AU141" s="25" t="s">
        <v>79</v>
      </c>
      <c r="AY141" s="25" t="s">
        <v>144</v>
      </c>
      <c r="BE141" s="211">
        <f aca="true" t="shared" si="24" ref="BE141:BE146">IF(N141="základní",J141,0)</f>
        <v>0</v>
      </c>
      <c r="BF141" s="211">
        <f aca="true" t="shared" si="25" ref="BF141:BF146">IF(N141="snížená",J141,0)</f>
        <v>0</v>
      </c>
      <c r="BG141" s="211">
        <f aca="true" t="shared" si="26" ref="BG141:BG146">IF(N141="zákl. přenesená",J141,0)</f>
        <v>0</v>
      </c>
      <c r="BH141" s="211">
        <f aca="true" t="shared" si="27" ref="BH141:BH146">IF(N141="sníž. přenesená",J141,0)</f>
        <v>0</v>
      </c>
      <c r="BI141" s="211">
        <f aca="true" t="shared" si="28" ref="BI141:BI146">IF(N141="nulová",J141,0)</f>
        <v>0</v>
      </c>
      <c r="BJ141" s="25" t="s">
        <v>77</v>
      </c>
      <c r="BK141" s="211">
        <f aca="true" t="shared" si="29" ref="BK141:BK146">ROUND(I141*H141,2)</f>
        <v>0</v>
      </c>
      <c r="BL141" s="25" t="s">
        <v>152</v>
      </c>
      <c r="BM141" s="25" t="s">
        <v>461</v>
      </c>
    </row>
    <row r="142" spans="2:65" s="1" customFormat="1" ht="25.5" customHeight="1">
      <c r="B142" s="42"/>
      <c r="C142" s="200" t="s">
        <v>304</v>
      </c>
      <c r="D142" s="200" t="s">
        <v>147</v>
      </c>
      <c r="E142" s="201" t="s">
        <v>928</v>
      </c>
      <c r="F142" s="202" t="s">
        <v>929</v>
      </c>
      <c r="G142" s="203" t="s">
        <v>377</v>
      </c>
      <c r="H142" s="204">
        <v>2</v>
      </c>
      <c r="I142" s="205"/>
      <c r="J142" s="206">
        <f t="shared" si="20"/>
        <v>0</v>
      </c>
      <c r="K142" s="202" t="s">
        <v>20</v>
      </c>
      <c r="L142" s="62"/>
      <c r="M142" s="207" t="s">
        <v>20</v>
      </c>
      <c r="N142" s="208" t="s">
        <v>41</v>
      </c>
      <c r="O142" s="43"/>
      <c r="P142" s="209">
        <f t="shared" si="21"/>
        <v>0</v>
      </c>
      <c r="Q142" s="209">
        <v>0</v>
      </c>
      <c r="R142" s="209">
        <f t="shared" si="22"/>
        <v>0</v>
      </c>
      <c r="S142" s="209">
        <v>0</v>
      </c>
      <c r="T142" s="210">
        <f t="shared" si="23"/>
        <v>0</v>
      </c>
      <c r="AR142" s="25" t="s">
        <v>152</v>
      </c>
      <c r="AT142" s="25" t="s">
        <v>147</v>
      </c>
      <c r="AU142" s="25" t="s">
        <v>79</v>
      </c>
      <c r="AY142" s="25" t="s">
        <v>144</v>
      </c>
      <c r="BE142" s="211">
        <f t="shared" si="24"/>
        <v>0</v>
      </c>
      <c r="BF142" s="211">
        <f t="shared" si="25"/>
        <v>0</v>
      </c>
      <c r="BG142" s="211">
        <f t="shared" si="26"/>
        <v>0</v>
      </c>
      <c r="BH142" s="211">
        <f t="shared" si="27"/>
        <v>0</v>
      </c>
      <c r="BI142" s="211">
        <f t="shared" si="28"/>
        <v>0</v>
      </c>
      <c r="BJ142" s="25" t="s">
        <v>77</v>
      </c>
      <c r="BK142" s="211">
        <f t="shared" si="29"/>
        <v>0</v>
      </c>
      <c r="BL142" s="25" t="s">
        <v>152</v>
      </c>
      <c r="BM142" s="25" t="s">
        <v>470</v>
      </c>
    </row>
    <row r="143" spans="2:65" s="1" customFormat="1" ht="16.5" customHeight="1">
      <c r="B143" s="42"/>
      <c r="C143" s="200" t="s">
        <v>254</v>
      </c>
      <c r="D143" s="200" t="s">
        <v>147</v>
      </c>
      <c r="E143" s="201" t="s">
        <v>886</v>
      </c>
      <c r="F143" s="202" t="s">
        <v>887</v>
      </c>
      <c r="G143" s="203" t="s">
        <v>377</v>
      </c>
      <c r="H143" s="204">
        <v>15</v>
      </c>
      <c r="I143" s="205"/>
      <c r="J143" s="206">
        <f t="shared" si="20"/>
        <v>0</v>
      </c>
      <c r="K143" s="202" t="s">
        <v>20</v>
      </c>
      <c r="L143" s="62"/>
      <c r="M143" s="207" t="s">
        <v>20</v>
      </c>
      <c r="N143" s="208" t="s">
        <v>41</v>
      </c>
      <c r="O143" s="43"/>
      <c r="P143" s="209">
        <f t="shared" si="21"/>
        <v>0</v>
      </c>
      <c r="Q143" s="209">
        <v>0</v>
      </c>
      <c r="R143" s="209">
        <f t="shared" si="22"/>
        <v>0</v>
      </c>
      <c r="S143" s="209">
        <v>0</v>
      </c>
      <c r="T143" s="210">
        <f t="shared" si="23"/>
        <v>0</v>
      </c>
      <c r="AR143" s="25" t="s">
        <v>152</v>
      </c>
      <c r="AT143" s="25" t="s">
        <v>147</v>
      </c>
      <c r="AU143" s="25" t="s">
        <v>79</v>
      </c>
      <c r="AY143" s="25" t="s">
        <v>144</v>
      </c>
      <c r="BE143" s="211">
        <f t="shared" si="24"/>
        <v>0</v>
      </c>
      <c r="BF143" s="211">
        <f t="shared" si="25"/>
        <v>0</v>
      </c>
      <c r="BG143" s="211">
        <f t="shared" si="26"/>
        <v>0</v>
      </c>
      <c r="BH143" s="211">
        <f t="shared" si="27"/>
        <v>0</v>
      </c>
      <c r="BI143" s="211">
        <f t="shared" si="28"/>
        <v>0</v>
      </c>
      <c r="BJ143" s="25" t="s">
        <v>77</v>
      </c>
      <c r="BK143" s="211">
        <f t="shared" si="29"/>
        <v>0</v>
      </c>
      <c r="BL143" s="25" t="s">
        <v>152</v>
      </c>
      <c r="BM143" s="25" t="s">
        <v>482</v>
      </c>
    </row>
    <row r="144" spans="2:65" s="1" customFormat="1" ht="16.5" customHeight="1">
      <c r="B144" s="42"/>
      <c r="C144" s="200" t="s">
        <v>315</v>
      </c>
      <c r="D144" s="200" t="s">
        <v>147</v>
      </c>
      <c r="E144" s="201" t="s">
        <v>930</v>
      </c>
      <c r="F144" s="202" t="s">
        <v>885</v>
      </c>
      <c r="G144" s="203" t="s">
        <v>178</v>
      </c>
      <c r="H144" s="204">
        <v>30</v>
      </c>
      <c r="I144" s="205"/>
      <c r="J144" s="206">
        <f t="shared" si="20"/>
        <v>0</v>
      </c>
      <c r="K144" s="202" t="s">
        <v>20</v>
      </c>
      <c r="L144" s="62"/>
      <c r="M144" s="207" t="s">
        <v>20</v>
      </c>
      <c r="N144" s="208" t="s">
        <v>41</v>
      </c>
      <c r="O144" s="43"/>
      <c r="P144" s="209">
        <f t="shared" si="21"/>
        <v>0</v>
      </c>
      <c r="Q144" s="209">
        <v>0</v>
      </c>
      <c r="R144" s="209">
        <f t="shared" si="22"/>
        <v>0</v>
      </c>
      <c r="S144" s="209">
        <v>0</v>
      </c>
      <c r="T144" s="210">
        <f t="shared" si="23"/>
        <v>0</v>
      </c>
      <c r="AR144" s="25" t="s">
        <v>152</v>
      </c>
      <c r="AT144" s="25" t="s">
        <v>147</v>
      </c>
      <c r="AU144" s="25" t="s">
        <v>79</v>
      </c>
      <c r="AY144" s="25" t="s">
        <v>144</v>
      </c>
      <c r="BE144" s="211">
        <f t="shared" si="24"/>
        <v>0</v>
      </c>
      <c r="BF144" s="211">
        <f t="shared" si="25"/>
        <v>0</v>
      </c>
      <c r="BG144" s="211">
        <f t="shared" si="26"/>
        <v>0</v>
      </c>
      <c r="BH144" s="211">
        <f t="shared" si="27"/>
        <v>0</v>
      </c>
      <c r="BI144" s="211">
        <f t="shared" si="28"/>
        <v>0</v>
      </c>
      <c r="BJ144" s="25" t="s">
        <v>77</v>
      </c>
      <c r="BK144" s="211">
        <f t="shared" si="29"/>
        <v>0</v>
      </c>
      <c r="BL144" s="25" t="s">
        <v>152</v>
      </c>
      <c r="BM144" s="25" t="s">
        <v>490</v>
      </c>
    </row>
    <row r="145" spans="2:65" s="1" customFormat="1" ht="16.5" customHeight="1">
      <c r="B145" s="42"/>
      <c r="C145" s="200" t="s">
        <v>320</v>
      </c>
      <c r="D145" s="200" t="s">
        <v>147</v>
      </c>
      <c r="E145" s="201" t="s">
        <v>888</v>
      </c>
      <c r="F145" s="202" t="s">
        <v>889</v>
      </c>
      <c r="G145" s="203" t="s">
        <v>377</v>
      </c>
      <c r="H145" s="204">
        <v>10</v>
      </c>
      <c r="I145" s="205"/>
      <c r="J145" s="206">
        <f t="shared" si="20"/>
        <v>0</v>
      </c>
      <c r="K145" s="202" t="s">
        <v>20</v>
      </c>
      <c r="L145" s="62"/>
      <c r="M145" s="207" t="s">
        <v>20</v>
      </c>
      <c r="N145" s="208" t="s">
        <v>41</v>
      </c>
      <c r="O145" s="43"/>
      <c r="P145" s="209">
        <f t="shared" si="21"/>
        <v>0</v>
      </c>
      <c r="Q145" s="209">
        <v>0</v>
      </c>
      <c r="R145" s="209">
        <f t="shared" si="22"/>
        <v>0</v>
      </c>
      <c r="S145" s="209">
        <v>0</v>
      </c>
      <c r="T145" s="210">
        <f t="shared" si="23"/>
        <v>0</v>
      </c>
      <c r="AR145" s="25" t="s">
        <v>152</v>
      </c>
      <c r="AT145" s="25" t="s">
        <v>147</v>
      </c>
      <c r="AU145" s="25" t="s">
        <v>79</v>
      </c>
      <c r="AY145" s="25" t="s">
        <v>144</v>
      </c>
      <c r="BE145" s="211">
        <f t="shared" si="24"/>
        <v>0</v>
      </c>
      <c r="BF145" s="211">
        <f t="shared" si="25"/>
        <v>0</v>
      </c>
      <c r="BG145" s="211">
        <f t="shared" si="26"/>
        <v>0</v>
      </c>
      <c r="BH145" s="211">
        <f t="shared" si="27"/>
        <v>0</v>
      </c>
      <c r="BI145" s="211">
        <f t="shared" si="28"/>
        <v>0</v>
      </c>
      <c r="BJ145" s="25" t="s">
        <v>77</v>
      </c>
      <c r="BK145" s="211">
        <f t="shared" si="29"/>
        <v>0</v>
      </c>
      <c r="BL145" s="25" t="s">
        <v>152</v>
      </c>
      <c r="BM145" s="25" t="s">
        <v>498</v>
      </c>
    </row>
    <row r="146" spans="2:65" s="1" customFormat="1" ht="16.5" customHeight="1">
      <c r="B146" s="42"/>
      <c r="C146" s="200" t="s">
        <v>326</v>
      </c>
      <c r="D146" s="200" t="s">
        <v>147</v>
      </c>
      <c r="E146" s="201" t="s">
        <v>890</v>
      </c>
      <c r="F146" s="202" t="s">
        <v>891</v>
      </c>
      <c r="G146" s="203" t="s">
        <v>377</v>
      </c>
      <c r="H146" s="204">
        <v>10</v>
      </c>
      <c r="I146" s="205"/>
      <c r="J146" s="206">
        <f t="shared" si="20"/>
        <v>0</v>
      </c>
      <c r="K146" s="202" t="s">
        <v>20</v>
      </c>
      <c r="L146" s="62"/>
      <c r="M146" s="207" t="s">
        <v>20</v>
      </c>
      <c r="N146" s="208" t="s">
        <v>41</v>
      </c>
      <c r="O146" s="43"/>
      <c r="P146" s="209">
        <f t="shared" si="21"/>
        <v>0</v>
      </c>
      <c r="Q146" s="209">
        <v>0</v>
      </c>
      <c r="R146" s="209">
        <f t="shared" si="22"/>
        <v>0</v>
      </c>
      <c r="S146" s="209">
        <v>0</v>
      </c>
      <c r="T146" s="210">
        <f t="shared" si="23"/>
        <v>0</v>
      </c>
      <c r="AR146" s="25" t="s">
        <v>152</v>
      </c>
      <c r="AT146" s="25" t="s">
        <v>147</v>
      </c>
      <c r="AU146" s="25" t="s">
        <v>79</v>
      </c>
      <c r="AY146" s="25" t="s">
        <v>144</v>
      </c>
      <c r="BE146" s="211">
        <f t="shared" si="24"/>
        <v>0</v>
      </c>
      <c r="BF146" s="211">
        <f t="shared" si="25"/>
        <v>0</v>
      </c>
      <c r="BG146" s="211">
        <f t="shared" si="26"/>
        <v>0</v>
      </c>
      <c r="BH146" s="211">
        <f t="shared" si="27"/>
        <v>0</v>
      </c>
      <c r="BI146" s="211">
        <f t="shared" si="28"/>
        <v>0</v>
      </c>
      <c r="BJ146" s="25" t="s">
        <v>77</v>
      </c>
      <c r="BK146" s="211">
        <f t="shared" si="29"/>
        <v>0</v>
      </c>
      <c r="BL146" s="25" t="s">
        <v>152</v>
      </c>
      <c r="BM146" s="25" t="s">
        <v>510</v>
      </c>
    </row>
    <row r="147" spans="2:63" s="11" customFormat="1" ht="29.85" customHeight="1">
      <c r="B147" s="184"/>
      <c r="C147" s="185"/>
      <c r="D147" s="186" t="s">
        <v>69</v>
      </c>
      <c r="E147" s="198" t="s">
        <v>931</v>
      </c>
      <c r="F147" s="198" t="s">
        <v>932</v>
      </c>
      <c r="G147" s="185"/>
      <c r="H147" s="185"/>
      <c r="I147" s="188"/>
      <c r="J147" s="199">
        <f>BK147</f>
        <v>0</v>
      </c>
      <c r="K147" s="185"/>
      <c r="L147" s="190"/>
      <c r="M147" s="191"/>
      <c r="N147" s="192"/>
      <c r="O147" s="192"/>
      <c r="P147" s="193">
        <f>P148</f>
        <v>0</v>
      </c>
      <c r="Q147" s="192"/>
      <c r="R147" s="193">
        <f>R148</f>
        <v>0</v>
      </c>
      <c r="S147" s="192"/>
      <c r="T147" s="194">
        <f>T148</f>
        <v>0</v>
      </c>
      <c r="AR147" s="195" t="s">
        <v>77</v>
      </c>
      <c r="AT147" s="196" t="s">
        <v>69</v>
      </c>
      <c r="AU147" s="196" t="s">
        <v>77</v>
      </c>
      <c r="AY147" s="195" t="s">
        <v>144</v>
      </c>
      <c r="BK147" s="197">
        <f>BK148</f>
        <v>0</v>
      </c>
    </row>
    <row r="148" spans="2:65" s="1" customFormat="1" ht="16.5" customHeight="1">
      <c r="B148" s="42"/>
      <c r="C148" s="200" t="s">
        <v>330</v>
      </c>
      <c r="D148" s="200" t="s">
        <v>147</v>
      </c>
      <c r="E148" s="201" t="s">
        <v>933</v>
      </c>
      <c r="F148" s="202" t="s">
        <v>934</v>
      </c>
      <c r="G148" s="203" t="s">
        <v>178</v>
      </c>
      <c r="H148" s="204">
        <v>20</v>
      </c>
      <c r="I148" s="205"/>
      <c r="J148" s="206">
        <f>ROUND(I148*H148,2)</f>
        <v>0</v>
      </c>
      <c r="K148" s="202" t="s">
        <v>20</v>
      </c>
      <c r="L148" s="62"/>
      <c r="M148" s="207" t="s">
        <v>20</v>
      </c>
      <c r="N148" s="208" t="s">
        <v>41</v>
      </c>
      <c r="O148" s="43"/>
      <c r="P148" s="209">
        <f>O148*H148</f>
        <v>0</v>
      </c>
      <c r="Q148" s="209">
        <v>0</v>
      </c>
      <c r="R148" s="209">
        <f>Q148*H148</f>
        <v>0</v>
      </c>
      <c r="S148" s="209">
        <v>0</v>
      </c>
      <c r="T148" s="210">
        <f>S148*H148</f>
        <v>0</v>
      </c>
      <c r="AR148" s="25" t="s">
        <v>152</v>
      </c>
      <c r="AT148" s="25" t="s">
        <v>147</v>
      </c>
      <c r="AU148" s="25" t="s">
        <v>79</v>
      </c>
      <c r="AY148" s="25" t="s">
        <v>144</v>
      </c>
      <c r="BE148" s="211">
        <f>IF(N148="základní",J148,0)</f>
        <v>0</v>
      </c>
      <c r="BF148" s="211">
        <f>IF(N148="snížená",J148,0)</f>
        <v>0</v>
      </c>
      <c r="BG148" s="211">
        <f>IF(N148="zákl. přenesená",J148,0)</f>
        <v>0</v>
      </c>
      <c r="BH148" s="211">
        <f>IF(N148="sníž. přenesená",J148,0)</f>
        <v>0</v>
      </c>
      <c r="BI148" s="211">
        <f>IF(N148="nulová",J148,0)</f>
        <v>0</v>
      </c>
      <c r="BJ148" s="25" t="s">
        <v>77</v>
      </c>
      <c r="BK148" s="211">
        <f>ROUND(I148*H148,2)</f>
        <v>0</v>
      </c>
      <c r="BL148" s="25" t="s">
        <v>152</v>
      </c>
      <c r="BM148" s="25" t="s">
        <v>518</v>
      </c>
    </row>
    <row r="149" spans="2:63" s="11" customFormat="1" ht="29.85" customHeight="1">
      <c r="B149" s="184"/>
      <c r="C149" s="185"/>
      <c r="D149" s="186" t="s">
        <v>69</v>
      </c>
      <c r="E149" s="198" t="s">
        <v>892</v>
      </c>
      <c r="F149" s="198" t="s">
        <v>893</v>
      </c>
      <c r="G149" s="185"/>
      <c r="H149" s="185"/>
      <c r="I149" s="188"/>
      <c r="J149" s="199">
        <f>BK149</f>
        <v>0</v>
      </c>
      <c r="K149" s="185"/>
      <c r="L149" s="190"/>
      <c r="M149" s="191"/>
      <c r="N149" s="192"/>
      <c r="O149" s="192"/>
      <c r="P149" s="193">
        <f>SUM(P150:P154)</f>
        <v>0</v>
      </c>
      <c r="Q149" s="192"/>
      <c r="R149" s="193">
        <f>SUM(R150:R154)</f>
        <v>0</v>
      </c>
      <c r="S149" s="192"/>
      <c r="T149" s="194">
        <f>SUM(T150:T154)</f>
        <v>0</v>
      </c>
      <c r="AR149" s="195" t="s">
        <v>77</v>
      </c>
      <c r="AT149" s="196" t="s">
        <v>69</v>
      </c>
      <c r="AU149" s="196" t="s">
        <v>77</v>
      </c>
      <c r="AY149" s="195" t="s">
        <v>144</v>
      </c>
      <c r="BK149" s="197">
        <f>SUM(BK150:BK154)</f>
        <v>0</v>
      </c>
    </row>
    <row r="150" spans="2:65" s="1" customFormat="1" ht="16.5" customHeight="1">
      <c r="B150" s="42"/>
      <c r="C150" s="200" t="s">
        <v>335</v>
      </c>
      <c r="D150" s="200" t="s">
        <v>147</v>
      </c>
      <c r="E150" s="201" t="s">
        <v>935</v>
      </c>
      <c r="F150" s="202" t="s">
        <v>936</v>
      </c>
      <c r="G150" s="203" t="s">
        <v>178</v>
      </c>
      <c r="H150" s="204">
        <v>20</v>
      </c>
      <c r="I150" s="205"/>
      <c r="J150" s="206">
        <f>ROUND(I150*H150,2)</f>
        <v>0</v>
      </c>
      <c r="K150" s="202" t="s">
        <v>20</v>
      </c>
      <c r="L150" s="62"/>
      <c r="M150" s="207" t="s">
        <v>20</v>
      </c>
      <c r="N150" s="208" t="s">
        <v>41</v>
      </c>
      <c r="O150" s="43"/>
      <c r="P150" s="209">
        <f>O150*H150</f>
        <v>0</v>
      </c>
      <c r="Q150" s="209">
        <v>0</v>
      </c>
      <c r="R150" s="209">
        <f>Q150*H150</f>
        <v>0</v>
      </c>
      <c r="S150" s="209">
        <v>0</v>
      </c>
      <c r="T150" s="210">
        <f>S150*H150</f>
        <v>0</v>
      </c>
      <c r="AR150" s="25" t="s">
        <v>152</v>
      </c>
      <c r="AT150" s="25" t="s">
        <v>147</v>
      </c>
      <c r="AU150" s="25" t="s">
        <v>79</v>
      </c>
      <c r="AY150" s="25" t="s">
        <v>144</v>
      </c>
      <c r="BE150" s="211">
        <f>IF(N150="základní",J150,0)</f>
        <v>0</v>
      </c>
      <c r="BF150" s="211">
        <f>IF(N150="snížená",J150,0)</f>
        <v>0</v>
      </c>
      <c r="BG150" s="211">
        <f>IF(N150="zákl. přenesená",J150,0)</f>
        <v>0</v>
      </c>
      <c r="BH150" s="211">
        <f>IF(N150="sníž. přenesená",J150,0)</f>
        <v>0</v>
      </c>
      <c r="BI150" s="211">
        <f>IF(N150="nulová",J150,0)</f>
        <v>0</v>
      </c>
      <c r="BJ150" s="25" t="s">
        <v>77</v>
      </c>
      <c r="BK150" s="211">
        <f>ROUND(I150*H150,2)</f>
        <v>0</v>
      </c>
      <c r="BL150" s="25" t="s">
        <v>152</v>
      </c>
      <c r="BM150" s="25" t="s">
        <v>527</v>
      </c>
    </row>
    <row r="151" spans="2:65" s="1" customFormat="1" ht="16.5" customHeight="1">
      <c r="B151" s="42"/>
      <c r="C151" s="200" t="s">
        <v>339</v>
      </c>
      <c r="D151" s="200" t="s">
        <v>147</v>
      </c>
      <c r="E151" s="201" t="s">
        <v>937</v>
      </c>
      <c r="F151" s="202" t="s">
        <v>938</v>
      </c>
      <c r="G151" s="203" t="s">
        <v>178</v>
      </c>
      <c r="H151" s="204">
        <v>65</v>
      </c>
      <c r="I151" s="205"/>
      <c r="J151" s="206">
        <f>ROUND(I151*H151,2)</f>
        <v>0</v>
      </c>
      <c r="K151" s="202" t="s">
        <v>20</v>
      </c>
      <c r="L151" s="62"/>
      <c r="M151" s="207" t="s">
        <v>20</v>
      </c>
      <c r="N151" s="208" t="s">
        <v>41</v>
      </c>
      <c r="O151" s="43"/>
      <c r="P151" s="209">
        <f>O151*H151</f>
        <v>0</v>
      </c>
      <c r="Q151" s="209">
        <v>0</v>
      </c>
      <c r="R151" s="209">
        <f>Q151*H151</f>
        <v>0</v>
      </c>
      <c r="S151" s="209">
        <v>0</v>
      </c>
      <c r="T151" s="210">
        <f>S151*H151</f>
        <v>0</v>
      </c>
      <c r="AR151" s="25" t="s">
        <v>152</v>
      </c>
      <c r="AT151" s="25" t="s">
        <v>147</v>
      </c>
      <c r="AU151" s="25" t="s">
        <v>79</v>
      </c>
      <c r="AY151" s="25" t="s">
        <v>144</v>
      </c>
      <c r="BE151" s="211">
        <f>IF(N151="základní",J151,0)</f>
        <v>0</v>
      </c>
      <c r="BF151" s="211">
        <f>IF(N151="snížená",J151,0)</f>
        <v>0</v>
      </c>
      <c r="BG151" s="211">
        <f>IF(N151="zákl. přenesená",J151,0)</f>
        <v>0</v>
      </c>
      <c r="BH151" s="211">
        <f>IF(N151="sníž. přenesená",J151,0)</f>
        <v>0</v>
      </c>
      <c r="BI151" s="211">
        <f>IF(N151="nulová",J151,0)</f>
        <v>0</v>
      </c>
      <c r="BJ151" s="25" t="s">
        <v>77</v>
      </c>
      <c r="BK151" s="211">
        <f>ROUND(I151*H151,2)</f>
        <v>0</v>
      </c>
      <c r="BL151" s="25" t="s">
        <v>152</v>
      </c>
      <c r="BM151" s="25" t="s">
        <v>537</v>
      </c>
    </row>
    <row r="152" spans="2:65" s="1" customFormat="1" ht="16.5" customHeight="1">
      <c r="B152" s="42"/>
      <c r="C152" s="200" t="s">
        <v>345</v>
      </c>
      <c r="D152" s="200" t="s">
        <v>147</v>
      </c>
      <c r="E152" s="201" t="s">
        <v>939</v>
      </c>
      <c r="F152" s="202" t="s">
        <v>940</v>
      </c>
      <c r="G152" s="203" t="s">
        <v>178</v>
      </c>
      <c r="H152" s="204">
        <v>20</v>
      </c>
      <c r="I152" s="205"/>
      <c r="J152" s="206">
        <f>ROUND(I152*H152,2)</f>
        <v>0</v>
      </c>
      <c r="K152" s="202" t="s">
        <v>20</v>
      </c>
      <c r="L152" s="62"/>
      <c r="M152" s="207" t="s">
        <v>20</v>
      </c>
      <c r="N152" s="208" t="s">
        <v>41</v>
      </c>
      <c r="O152" s="43"/>
      <c r="P152" s="209">
        <f>O152*H152</f>
        <v>0</v>
      </c>
      <c r="Q152" s="209">
        <v>0</v>
      </c>
      <c r="R152" s="209">
        <f>Q152*H152</f>
        <v>0</v>
      </c>
      <c r="S152" s="209">
        <v>0</v>
      </c>
      <c r="T152" s="210">
        <f>S152*H152</f>
        <v>0</v>
      </c>
      <c r="AR152" s="25" t="s">
        <v>152</v>
      </c>
      <c r="AT152" s="25" t="s">
        <v>147</v>
      </c>
      <c r="AU152" s="25" t="s">
        <v>79</v>
      </c>
      <c r="AY152" s="25" t="s">
        <v>144</v>
      </c>
      <c r="BE152" s="211">
        <f>IF(N152="základní",J152,0)</f>
        <v>0</v>
      </c>
      <c r="BF152" s="211">
        <f>IF(N152="snížená",J152,0)</f>
        <v>0</v>
      </c>
      <c r="BG152" s="211">
        <f>IF(N152="zákl. přenesená",J152,0)</f>
        <v>0</v>
      </c>
      <c r="BH152" s="211">
        <f>IF(N152="sníž. přenesená",J152,0)</f>
        <v>0</v>
      </c>
      <c r="BI152" s="211">
        <f>IF(N152="nulová",J152,0)</f>
        <v>0</v>
      </c>
      <c r="BJ152" s="25" t="s">
        <v>77</v>
      </c>
      <c r="BK152" s="211">
        <f>ROUND(I152*H152,2)</f>
        <v>0</v>
      </c>
      <c r="BL152" s="25" t="s">
        <v>152</v>
      </c>
      <c r="BM152" s="25" t="s">
        <v>548</v>
      </c>
    </row>
    <row r="153" spans="2:65" s="1" customFormat="1" ht="25.5" customHeight="1">
      <c r="B153" s="42"/>
      <c r="C153" s="200" t="s">
        <v>351</v>
      </c>
      <c r="D153" s="200" t="s">
        <v>147</v>
      </c>
      <c r="E153" s="201" t="s">
        <v>941</v>
      </c>
      <c r="F153" s="202" t="s">
        <v>942</v>
      </c>
      <c r="G153" s="203" t="s">
        <v>377</v>
      </c>
      <c r="H153" s="204">
        <v>10</v>
      </c>
      <c r="I153" s="205"/>
      <c r="J153" s="206">
        <f>ROUND(I153*H153,2)</f>
        <v>0</v>
      </c>
      <c r="K153" s="202" t="s">
        <v>20</v>
      </c>
      <c r="L153" s="62"/>
      <c r="M153" s="207" t="s">
        <v>20</v>
      </c>
      <c r="N153" s="208" t="s">
        <v>41</v>
      </c>
      <c r="O153" s="43"/>
      <c r="P153" s="209">
        <f>O153*H153</f>
        <v>0</v>
      </c>
      <c r="Q153" s="209">
        <v>0</v>
      </c>
      <c r="R153" s="209">
        <f>Q153*H153</f>
        <v>0</v>
      </c>
      <c r="S153" s="209">
        <v>0</v>
      </c>
      <c r="T153" s="210">
        <f>S153*H153</f>
        <v>0</v>
      </c>
      <c r="AR153" s="25" t="s">
        <v>152</v>
      </c>
      <c r="AT153" s="25" t="s">
        <v>147</v>
      </c>
      <c r="AU153" s="25" t="s">
        <v>79</v>
      </c>
      <c r="AY153" s="25" t="s">
        <v>144</v>
      </c>
      <c r="BE153" s="211">
        <f>IF(N153="základní",J153,0)</f>
        <v>0</v>
      </c>
      <c r="BF153" s="211">
        <f>IF(N153="snížená",J153,0)</f>
        <v>0</v>
      </c>
      <c r="BG153" s="211">
        <f>IF(N153="zákl. přenesená",J153,0)</f>
        <v>0</v>
      </c>
      <c r="BH153" s="211">
        <f>IF(N153="sníž. přenesená",J153,0)</f>
        <v>0</v>
      </c>
      <c r="BI153" s="211">
        <f>IF(N153="nulová",J153,0)</f>
        <v>0</v>
      </c>
      <c r="BJ153" s="25" t="s">
        <v>77</v>
      </c>
      <c r="BK153" s="211">
        <f>ROUND(I153*H153,2)</f>
        <v>0</v>
      </c>
      <c r="BL153" s="25" t="s">
        <v>152</v>
      </c>
      <c r="BM153" s="25" t="s">
        <v>943</v>
      </c>
    </row>
    <row r="154" spans="2:65" s="1" customFormat="1" ht="16.5" customHeight="1">
      <c r="B154" s="42"/>
      <c r="C154" s="200" t="s">
        <v>356</v>
      </c>
      <c r="D154" s="200" t="s">
        <v>147</v>
      </c>
      <c r="E154" s="201" t="s">
        <v>944</v>
      </c>
      <c r="F154" s="202" t="s">
        <v>921</v>
      </c>
      <c r="G154" s="203" t="s">
        <v>312</v>
      </c>
      <c r="H154" s="204">
        <v>1</v>
      </c>
      <c r="I154" s="205"/>
      <c r="J154" s="206">
        <f>ROUND(I154*H154,2)</f>
        <v>0</v>
      </c>
      <c r="K154" s="202" t="s">
        <v>20</v>
      </c>
      <c r="L154" s="62"/>
      <c r="M154" s="207" t="s">
        <v>20</v>
      </c>
      <c r="N154" s="208" t="s">
        <v>41</v>
      </c>
      <c r="O154" s="43"/>
      <c r="P154" s="209">
        <f>O154*H154</f>
        <v>0</v>
      </c>
      <c r="Q154" s="209">
        <v>0</v>
      </c>
      <c r="R154" s="209">
        <f>Q154*H154</f>
        <v>0</v>
      </c>
      <c r="S154" s="209">
        <v>0</v>
      </c>
      <c r="T154" s="210">
        <f>S154*H154</f>
        <v>0</v>
      </c>
      <c r="AR154" s="25" t="s">
        <v>152</v>
      </c>
      <c r="AT154" s="25" t="s">
        <v>147</v>
      </c>
      <c r="AU154" s="25" t="s">
        <v>79</v>
      </c>
      <c r="AY154" s="25" t="s">
        <v>144</v>
      </c>
      <c r="BE154" s="211">
        <f>IF(N154="základní",J154,0)</f>
        <v>0</v>
      </c>
      <c r="BF154" s="211">
        <f>IF(N154="snížená",J154,0)</f>
        <v>0</v>
      </c>
      <c r="BG154" s="211">
        <f>IF(N154="zákl. přenesená",J154,0)</f>
        <v>0</v>
      </c>
      <c r="BH154" s="211">
        <f>IF(N154="sníž. přenesená",J154,0)</f>
        <v>0</v>
      </c>
      <c r="BI154" s="211">
        <f>IF(N154="nulová",J154,0)</f>
        <v>0</v>
      </c>
      <c r="BJ154" s="25" t="s">
        <v>77</v>
      </c>
      <c r="BK154" s="211">
        <f>ROUND(I154*H154,2)</f>
        <v>0</v>
      </c>
      <c r="BL154" s="25" t="s">
        <v>152</v>
      </c>
      <c r="BM154" s="25" t="s">
        <v>945</v>
      </c>
    </row>
    <row r="155" spans="2:63" s="11" customFormat="1" ht="37.35" customHeight="1">
      <c r="B155" s="184"/>
      <c r="C155" s="185"/>
      <c r="D155" s="186" t="s">
        <v>69</v>
      </c>
      <c r="E155" s="187" t="s">
        <v>946</v>
      </c>
      <c r="F155" s="187" t="s">
        <v>947</v>
      </c>
      <c r="G155" s="185"/>
      <c r="H155" s="185"/>
      <c r="I155" s="188"/>
      <c r="J155" s="189">
        <f>BK155</f>
        <v>0</v>
      </c>
      <c r="K155" s="185"/>
      <c r="L155" s="190"/>
      <c r="M155" s="191"/>
      <c r="N155" s="192"/>
      <c r="O155" s="192"/>
      <c r="P155" s="193">
        <f>P156+P162+P164</f>
        <v>0</v>
      </c>
      <c r="Q155" s="192"/>
      <c r="R155" s="193">
        <f>R156+R162+R164</f>
        <v>0</v>
      </c>
      <c r="S155" s="192"/>
      <c r="T155" s="194">
        <f>T156+T162+T164</f>
        <v>0</v>
      </c>
      <c r="AR155" s="195" t="s">
        <v>77</v>
      </c>
      <c r="AT155" s="196" t="s">
        <v>69</v>
      </c>
      <c r="AU155" s="196" t="s">
        <v>70</v>
      </c>
      <c r="AY155" s="195" t="s">
        <v>144</v>
      </c>
      <c r="BK155" s="197">
        <f>BK156+BK162+BK164</f>
        <v>0</v>
      </c>
    </row>
    <row r="156" spans="2:63" s="11" customFormat="1" ht="19.9" customHeight="1">
      <c r="B156" s="184"/>
      <c r="C156" s="185"/>
      <c r="D156" s="186" t="s">
        <v>69</v>
      </c>
      <c r="E156" s="198" t="s">
        <v>924</v>
      </c>
      <c r="F156" s="198" t="s">
        <v>925</v>
      </c>
      <c r="G156" s="185"/>
      <c r="H156" s="185"/>
      <c r="I156" s="188"/>
      <c r="J156" s="199">
        <f>BK156</f>
        <v>0</v>
      </c>
      <c r="K156" s="185"/>
      <c r="L156" s="190"/>
      <c r="M156" s="191"/>
      <c r="N156" s="192"/>
      <c r="O156" s="192"/>
      <c r="P156" s="193">
        <f>SUM(P157:P161)</f>
        <v>0</v>
      </c>
      <c r="Q156" s="192"/>
      <c r="R156" s="193">
        <f>SUM(R157:R161)</f>
        <v>0</v>
      </c>
      <c r="S156" s="192"/>
      <c r="T156" s="194">
        <f>SUM(T157:T161)</f>
        <v>0</v>
      </c>
      <c r="AR156" s="195" t="s">
        <v>77</v>
      </c>
      <c r="AT156" s="196" t="s">
        <v>69</v>
      </c>
      <c r="AU156" s="196" t="s">
        <v>77</v>
      </c>
      <c r="AY156" s="195" t="s">
        <v>144</v>
      </c>
      <c r="BK156" s="197">
        <f>SUM(BK157:BK161)</f>
        <v>0</v>
      </c>
    </row>
    <row r="157" spans="2:65" s="1" customFormat="1" ht="16.5" customHeight="1">
      <c r="B157" s="42"/>
      <c r="C157" s="200" t="s">
        <v>362</v>
      </c>
      <c r="D157" s="200" t="s">
        <v>147</v>
      </c>
      <c r="E157" s="201" t="s">
        <v>948</v>
      </c>
      <c r="F157" s="202" t="s">
        <v>949</v>
      </c>
      <c r="G157" s="203" t="s">
        <v>377</v>
      </c>
      <c r="H157" s="204">
        <v>5</v>
      </c>
      <c r="I157" s="205"/>
      <c r="J157" s="206">
        <f>ROUND(I157*H157,2)</f>
        <v>0</v>
      </c>
      <c r="K157" s="202" t="s">
        <v>20</v>
      </c>
      <c r="L157" s="62"/>
      <c r="M157" s="207" t="s">
        <v>20</v>
      </c>
      <c r="N157" s="208" t="s">
        <v>41</v>
      </c>
      <c r="O157" s="43"/>
      <c r="P157" s="209">
        <f>O157*H157</f>
        <v>0</v>
      </c>
      <c r="Q157" s="209">
        <v>0</v>
      </c>
      <c r="R157" s="209">
        <f>Q157*H157</f>
        <v>0</v>
      </c>
      <c r="S157" s="209">
        <v>0</v>
      </c>
      <c r="T157" s="210">
        <f>S157*H157</f>
        <v>0</v>
      </c>
      <c r="AR157" s="25" t="s">
        <v>152</v>
      </c>
      <c r="AT157" s="25" t="s">
        <v>147</v>
      </c>
      <c r="AU157" s="25" t="s">
        <v>79</v>
      </c>
      <c r="AY157" s="25" t="s">
        <v>144</v>
      </c>
      <c r="BE157" s="211">
        <f>IF(N157="základní",J157,0)</f>
        <v>0</v>
      </c>
      <c r="BF157" s="211">
        <f>IF(N157="snížená",J157,0)</f>
        <v>0</v>
      </c>
      <c r="BG157" s="211">
        <f>IF(N157="zákl. přenesená",J157,0)</f>
        <v>0</v>
      </c>
      <c r="BH157" s="211">
        <f>IF(N157="sníž. přenesená",J157,0)</f>
        <v>0</v>
      </c>
      <c r="BI157" s="211">
        <f>IF(N157="nulová",J157,0)</f>
        <v>0</v>
      </c>
      <c r="BJ157" s="25" t="s">
        <v>77</v>
      </c>
      <c r="BK157" s="211">
        <f>ROUND(I157*H157,2)</f>
        <v>0</v>
      </c>
      <c r="BL157" s="25" t="s">
        <v>152</v>
      </c>
      <c r="BM157" s="25" t="s">
        <v>950</v>
      </c>
    </row>
    <row r="158" spans="2:65" s="1" customFormat="1" ht="16.5" customHeight="1">
      <c r="B158" s="42"/>
      <c r="C158" s="200" t="s">
        <v>367</v>
      </c>
      <c r="D158" s="200" t="s">
        <v>147</v>
      </c>
      <c r="E158" s="201" t="s">
        <v>930</v>
      </c>
      <c r="F158" s="202" t="s">
        <v>885</v>
      </c>
      <c r="G158" s="203" t="s">
        <v>178</v>
      </c>
      <c r="H158" s="204">
        <v>30</v>
      </c>
      <c r="I158" s="205"/>
      <c r="J158" s="206">
        <f>ROUND(I158*H158,2)</f>
        <v>0</v>
      </c>
      <c r="K158" s="202" t="s">
        <v>20</v>
      </c>
      <c r="L158" s="62"/>
      <c r="M158" s="207" t="s">
        <v>20</v>
      </c>
      <c r="N158" s="208" t="s">
        <v>41</v>
      </c>
      <c r="O158" s="43"/>
      <c r="P158" s="209">
        <f>O158*H158</f>
        <v>0</v>
      </c>
      <c r="Q158" s="209">
        <v>0</v>
      </c>
      <c r="R158" s="209">
        <f>Q158*H158</f>
        <v>0</v>
      </c>
      <c r="S158" s="209">
        <v>0</v>
      </c>
      <c r="T158" s="210">
        <f>S158*H158</f>
        <v>0</v>
      </c>
      <c r="AR158" s="25" t="s">
        <v>152</v>
      </c>
      <c r="AT158" s="25" t="s">
        <v>147</v>
      </c>
      <c r="AU158" s="25" t="s">
        <v>79</v>
      </c>
      <c r="AY158" s="25" t="s">
        <v>144</v>
      </c>
      <c r="BE158" s="211">
        <f>IF(N158="základní",J158,0)</f>
        <v>0</v>
      </c>
      <c r="BF158" s="211">
        <f>IF(N158="snížená",J158,0)</f>
        <v>0</v>
      </c>
      <c r="BG158" s="211">
        <f>IF(N158="zákl. přenesená",J158,0)</f>
        <v>0</v>
      </c>
      <c r="BH158" s="211">
        <f>IF(N158="sníž. přenesená",J158,0)</f>
        <v>0</v>
      </c>
      <c r="BI158" s="211">
        <f>IF(N158="nulová",J158,0)</f>
        <v>0</v>
      </c>
      <c r="BJ158" s="25" t="s">
        <v>77</v>
      </c>
      <c r="BK158" s="211">
        <f>ROUND(I158*H158,2)</f>
        <v>0</v>
      </c>
      <c r="BL158" s="25" t="s">
        <v>152</v>
      </c>
      <c r="BM158" s="25" t="s">
        <v>951</v>
      </c>
    </row>
    <row r="159" spans="2:65" s="1" customFormat="1" ht="16.5" customHeight="1">
      <c r="B159" s="42"/>
      <c r="C159" s="200" t="s">
        <v>374</v>
      </c>
      <c r="D159" s="200" t="s">
        <v>147</v>
      </c>
      <c r="E159" s="201" t="s">
        <v>886</v>
      </c>
      <c r="F159" s="202" t="s">
        <v>887</v>
      </c>
      <c r="G159" s="203" t="s">
        <v>377</v>
      </c>
      <c r="H159" s="204">
        <v>15</v>
      </c>
      <c r="I159" s="205"/>
      <c r="J159" s="206">
        <f>ROUND(I159*H159,2)</f>
        <v>0</v>
      </c>
      <c r="K159" s="202" t="s">
        <v>20</v>
      </c>
      <c r="L159" s="62"/>
      <c r="M159" s="207" t="s">
        <v>20</v>
      </c>
      <c r="N159" s="208" t="s">
        <v>41</v>
      </c>
      <c r="O159" s="43"/>
      <c r="P159" s="209">
        <f>O159*H159</f>
        <v>0</v>
      </c>
      <c r="Q159" s="209">
        <v>0</v>
      </c>
      <c r="R159" s="209">
        <f>Q159*H159</f>
        <v>0</v>
      </c>
      <c r="S159" s="209">
        <v>0</v>
      </c>
      <c r="T159" s="210">
        <f>S159*H159</f>
        <v>0</v>
      </c>
      <c r="AR159" s="25" t="s">
        <v>152</v>
      </c>
      <c r="AT159" s="25" t="s">
        <v>147</v>
      </c>
      <c r="AU159" s="25" t="s">
        <v>79</v>
      </c>
      <c r="AY159" s="25" t="s">
        <v>144</v>
      </c>
      <c r="BE159" s="211">
        <f>IF(N159="základní",J159,0)</f>
        <v>0</v>
      </c>
      <c r="BF159" s="211">
        <f>IF(N159="snížená",J159,0)</f>
        <v>0</v>
      </c>
      <c r="BG159" s="211">
        <f>IF(N159="zákl. přenesená",J159,0)</f>
        <v>0</v>
      </c>
      <c r="BH159" s="211">
        <f>IF(N159="sníž. přenesená",J159,0)</f>
        <v>0</v>
      </c>
      <c r="BI159" s="211">
        <f>IF(N159="nulová",J159,0)</f>
        <v>0</v>
      </c>
      <c r="BJ159" s="25" t="s">
        <v>77</v>
      </c>
      <c r="BK159" s="211">
        <f>ROUND(I159*H159,2)</f>
        <v>0</v>
      </c>
      <c r="BL159" s="25" t="s">
        <v>152</v>
      </c>
      <c r="BM159" s="25" t="s">
        <v>952</v>
      </c>
    </row>
    <row r="160" spans="2:65" s="1" customFormat="1" ht="16.5" customHeight="1">
      <c r="B160" s="42"/>
      <c r="C160" s="200" t="s">
        <v>379</v>
      </c>
      <c r="D160" s="200" t="s">
        <v>147</v>
      </c>
      <c r="E160" s="201" t="s">
        <v>888</v>
      </c>
      <c r="F160" s="202" t="s">
        <v>889</v>
      </c>
      <c r="G160" s="203" t="s">
        <v>377</v>
      </c>
      <c r="H160" s="204">
        <v>10</v>
      </c>
      <c r="I160" s="205"/>
      <c r="J160" s="206">
        <f>ROUND(I160*H160,2)</f>
        <v>0</v>
      </c>
      <c r="K160" s="202" t="s">
        <v>20</v>
      </c>
      <c r="L160" s="62"/>
      <c r="M160" s="207" t="s">
        <v>20</v>
      </c>
      <c r="N160" s="208" t="s">
        <v>41</v>
      </c>
      <c r="O160" s="43"/>
      <c r="P160" s="209">
        <f>O160*H160</f>
        <v>0</v>
      </c>
      <c r="Q160" s="209">
        <v>0</v>
      </c>
      <c r="R160" s="209">
        <f>Q160*H160</f>
        <v>0</v>
      </c>
      <c r="S160" s="209">
        <v>0</v>
      </c>
      <c r="T160" s="210">
        <f>S160*H160</f>
        <v>0</v>
      </c>
      <c r="AR160" s="25" t="s">
        <v>152</v>
      </c>
      <c r="AT160" s="25" t="s">
        <v>147</v>
      </c>
      <c r="AU160" s="25" t="s">
        <v>79</v>
      </c>
      <c r="AY160" s="25" t="s">
        <v>144</v>
      </c>
      <c r="BE160" s="211">
        <f>IF(N160="základní",J160,0)</f>
        <v>0</v>
      </c>
      <c r="BF160" s="211">
        <f>IF(N160="snížená",J160,0)</f>
        <v>0</v>
      </c>
      <c r="BG160" s="211">
        <f>IF(N160="zákl. přenesená",J160,0)</f>
        <v>0</v>
      </c>
      <c r="BH160" s="211">
        <f>IF(N160="sníž. přenesená",J160,0)</f>
        <v>0</v>
      </c>
      <c r="BI160" s="211">
        <f>IF(N160="nulová",J160,0)</f>
        <v>0</v>
      </c>
      <c r="BJ160" s="25" t="s">
        <v>77</v>
      </c>
      <c r="BK160" s="211">
        <f>ROUND(I160*H160,2)</f>
        <v>0</v>
      </c>
      <c r="BL160" s="25" t="s">
        <v>152</v>
      </c>
      <c r="BM160" s="25" t="s">
        <v>953</v>
      </c>
    </row>
    <row r="161" spans="2:65" s="1" customFormat="1" ht="16.5" customHeight="1">
      <c r="B161" s="42"/>
      <c r="C161" s="200" t="s">
        <v>383</v>
      </c>
      <c r="D161" s="200" t="s">
        <v>147</v>
      </c>
      <c r="E161" s="201" t="s">
        <v>890</v>
      </c>
      <c r="F161" s="202" t="s">
        <v>891</v>
      </c>
      <c r="G161" s="203" t="s">
        <v>377</v>
      </c>
      <c r="H161" s="204">
        <v>10</v>
      </c>
      <c r="I161" s="205"/>
      <c r="J161" s="206">
        <f>ROUND(I161*H161,2)</f>
        <v>0</v>
      </c>
      <c r="K161" s="202" t="s">
        <v>20</v>
      </c>
      <c r="L161" s="62"/>
      <c r="M161" s="207" t="s">
        <v>20</v>
      </c>
      <c r="N161" s="208" t="s">
        <v>41</v>
      </c>
      <c r="O161" s="43"/>
      <c r="P161" s="209">
        <f>O161*H161</f>
        <v>0</v>
      </c>
      <c r="Q161" s="209">
        <v>0</v>
      </c>
      <c r="R161" s="209">
        <f>Q161*H161</f>
        <v>0</v>
      </c>
      <c r="S161" s="209">
        <v>0</v>
      </c>
      <c r="T161" s="210">
        <f>S161*H161</f>
        <v>0</v>
      </c>
      <c r="AR161" s="25" t="s">
        <v>152</v>
      </c>
      <c r="AT161" s="25" t="s">
        <v>147</v>
      </c>
      <c r="AU161" s="25" t="s">
        <v>79</v>
      </c>
      <c r="AY161" s="25" t="s">
        <v>144</v>
      </c>
      <c r="BE161" s="211">
        <f>IF(N161="základní",J161,0)</f>
        <v>0</v>
      </c>
      <c r="BF161" s="211">
        <f>IF(N161="snížená",J161,0)</f>
        <v>0</v>
      </c>
      <c r="BG161" s="211">
        <f>IF(N161="zákl. přenesená",J161,0)</f>
        <v>0</v>
      </c>
      <c r="BH161" s="211">
        <f>IF(N161="sníž. přenesená",J161,0)</f>
        <v>0</v>
      </c>
      <c r="BI161" s="211">
        <f>IF(N161="nulová",J161,0)</f>
        <v>0</v>
      </c>
      <c r="BJ161" s="25" t="s">
        <v>77</v>
      </c>
      <c r="BK161" s="211">
        <f>ROUND(I161*H161,2)</f>
        <v>0</v>
      </c>
      <c r="BL161" s="25" t="s">
        <v>152</v>
      </c>
      <c r="BM161" s="25" t="s">
        <v>954</v>
      </c>
    </row>
    <row r="162" spans="2:63" s="11" customFormat="1" ht="29.85" customHeight="1">
      <c r="B162" s="184"/>
      <c r="C162" s="185"/>
      <c r="D162" s="186" t="s">
        <v>69</v>
      </c>
      <c r="E162" s="198" t="s">
        <v>892</v>
      </c>
      <c r="F162" s="198" t="s">
        <v>893</v>
      </c>
      <c r="G162" s="185"/>
      <c r="H162" s="185"/>
      <c r="I162" s="188"/>
      <c r="J162" s="199">
        <f>BK162</f>
        <v>0</v>
      </c>
      <c r="K162" s="185"/>
      <c r="L162" s="190"/>
      <c r="M162" s="191"/>
      <c r="N162" s="192"/>
      <c r="O162" s="192"/>
      <c r="P162" s="193">
        <f>P163</f>
        <v>0</v>
      </c>
      <c r="Q162" s="192"/>
      <c r="R162" s="193">
        <f>R163</f>
        <v>0</v>
      </c>
      <c r="S162" s="192"/>
      <c r="T162" s="194">
        <f>T163</f>
        <v>0</v>
      </c>
      <c r="AR162" s="195" t="s">
        <v>77</v>
      </c>
      <c r="AT162" s="196" t="s">
        <v>69</v>
      </c>
      <c r="AU162" s="196" t="s">
        <v>77</v>
      </c>
      <c r="AY162" s="195" t="s">
        <v>144</v>
      </c>
      <c r="BK162" s="197">
        <f>BK163</f>
        <v>0</v>
      </c>
    </row>
    <row r="163" spans="2:65" s="1" customFormat="1" ht="16.5" customHeight="1">
      <c r="B163" s="42"/>
      <c r="C163" s="200" t="s">
        <v>388</v>
      </c>
      <c r="D163" s="200" t="s">
        <v>147</v>
      </c>
      <c r="E163" s="201" t="s">
        <v>937</v>
      </c>
      <c r="F163" s="202" t="s">
        <v>938</v>
      </c>
      <c r="G163" s="203" t="s">
        <v>178</v>
      </c>
      <c r="H163" s="204">
        <v>90</v>
      </c>
      <c r="I163" s="205"/>
      <c r="J163" s="206">
        <f>ROUND(I163*H163,2)</f>
        <v>0</v>
      </c>
      <c r="K163" s="202" t="s">
        <v>20</v>
      </c>
      <c r="L163" s="62"/>
      <c r="M163" s="207" t="s">
        <v>20</v>
      </c>
      <c r="N163" s="208" t="s">
        <v>41</v>
      </c>
      <c r="O163" s="43"/>
      <c r="P163" s="209">
        <f>O163*H163</f>
        <v>0</v>
      </c>
      <c r="Q163" s="209">
        <v>0</v>
      </c>
      <c r="R163" s="209">
        <f>Q163*H163</f>
        <v>0</v>
      </c>
      <c r="S163" s="209">
        <v>0</v>
      </c>
      <c r="T163" s="210">
        <f>S163*H163</f>
        <v>0</v>
      </c>
      <c r="AR163" s="25" t="s">
        <v>152</v>
      </c>
      <c r="AT163" s="25" t="s">
        <v>147</v>
      </c>
      <c r="AU163" s="25" t="s">
        <v>79</v>
      </c>
      <c r="AY163" s="25" t="s">
        <v>144</v>
      </c>
      <c r="BE163" s="211">
        <f>IF(N163="základní",J163,0)</f>
        <v>0</v>
      </c>
      <c r="BF163" s="211">
        <f>IF(N163="snížená",J163,0)</f>
        <v>0</v>
      </c>
      <c r="BG163" s="211">
        <f>IF(N163="zákl. přenesená",J163,0)</f>
        <v>0</v>
      </c>
      <c r="BH163" s="211">
        <f>IF(N163="sníž. přenesená",J163,0)</f>
        <v>0</v>
      </c>
      <c r="BI163" s="211">
        <f>IF(N163="nulová",J163,0)</f>
        <v>0</v>
      </c>
      <c r="BJ163" s="25" t="s">
        <v>77</v>
      </c>
      <c r="BK163" s="211">
        <f>ROUND(I163*H163,2)</f>
        <v>0</v>
      </c>
      <c r="BL163" s="25" t="s">
        <v>152</v>
      </c>
      <c r="BM163" s="25" t="s">
        <v>955</v>
      </c>
    </row>
    <row r="164" spans="2:63" s="11" customFormat="1" ht="29.85" customHeight="1">
      <c r="B164" s="184"/>
      <c r="C164" s="185"/>
      <c r="D164" s="186" t="s">
        <v>69</v>
      </c>
      <c r="E164" s="198" t="s">
        <v>931</v>
      </c>
      <c r="F164" s="198" t="s">
        <v>932</v>
      </c>
      <c r="G164" s="185"/>
      <c r="H164" s="185"/>
      <c r="I164" s="188"/>
      <c r="J164" s="199">
        <f>BK164</f>
        <v>0</v>
      </c>
      <c r="K164" s="185"/>
      <c r="L164" s="190"/>
      <c r="M164" s="191"/>
      <c r="N164" s="192"/>
      <c r="O164" s="192"/>
      <c r="P164" s="193">
        <f>SUM(P165:P167)</f>
        <v>0</v>
      </c>
      <c r="Q164" s="192"/>
      <c r="R164" s="193">
        <f>SUM(R165:R167)</f>
        <v>0</v>
      </c>
      <c r="S164" s="192"/>
      <c r="T164" s="194">
        <f>SUM(T165:T167)</f>
        <v>0</v>
      </c>
      <c r="AR164" s="195" t="s">
        <v>77</v>
      </c>
      <c r="AT164" s="196" t="s">
        <v>69</v>
      </c>
      <c r="AU164" s="196" t="s">
        <v>77</v>
      </c>
      <c r="AY164" s="195" t="s">
        <v>144</v>
      </c>
      <c r="BK164" s="197">
        <f>SUM(BK165:BK167)</f>
        <v>0</v>
      </c>
    </row>
    <row r="165" spans="2:65" s="1" customFormat="1" ht="16.5" customHeight="1">
      <c r="B165" s="42"/>
      <c r="C165" s="200" t="s">
        <v>392</v>
      </c>
      <c r="D165" s="200" t="s">
        <v>147</v>
      </c>
      <c r="E165" s="201" t="s">
        <v>956</v>
      </c>
      <c r="F165" s="202" t="s">
        <v>957</v>
      </c>
      <c r="G165" s="203" t="s">
        <v>178</v>
      </c>
      <c r="H165" s="204">
        <v>15</v>
      </c>
      <c r="I165" s="205"/>
      <c r="J165" s="206">
        <f>ROUND(I165*H165,2)</f>
        <v>0</v>
      </c>
      <c r="K165" s="202" t="s">
        <v>20</v>
      </c>
      <c r="L165" s="62"/>
      <c r="M165" s="207" t="s">
        <v>20</v>
      </c>
      <c r="N165" s="208" t="s">
        <v>41</v>
      </c>
      <c r="O165" s="43"/>
      <c r="P165" s="209">
        <f>O165*H165</f>
        <v>0</v>
      </c>
      <c r="Q165" s="209">
        <v>0</v>
      </c>
      <c r="R165" s="209">
        <f>Q165*H165</f>
        <v>0</v>
      </c>
      <c r="S165" s="209">
        <v>0</v>
      </c>
      <c r="T165" s="210">
        <f>S165*H165</f>
        <v>0</v>
      </c>
      <c r="AR165" s="25" t="s">
        <v>152</v>
      </c>
      <c r="AT165" s="25" t="s">
        <v>147</v>
      </c>
      <c r="AU165" s="25" t="s">
        <v>79</v>
      </c>
      <c r="AY165" s="25" t="s">
        <v>144</v>
      </c>
      <c r="BE165" s="211">
        <f>IF(N165="základní",J165,0)</f>
        <v>0</v>
      </c>
      <c r="BF165" s="211">
        <f>IF(N165="snížená",J165,0)</f>
        <v>0</v>
      </c>
      <c r="BG165" s="211">
        <f>IF(N165="zákl. přenesená",J165,0)</f>
        <v>0</v>
      </c>
      <c r="BH165" s="211">
        <f>IF(N165="sníž. přenesená",J165,0)</f>
        <v>0</v>
      </c>
      <c r="BI165" s="211">
        <f>IF(N165="nulová",J165,0)</f>
        <v>0</v>
      </c>
      <c r="BJ165" s="25" t="s">
        <v>77</v>
      </c>
      <c r="BK165" s="211">
        <f>ROUND(I165*H165,2)</f>
        <v>0</v>
      </c>
      <c r="BL165" s="25" t="s">
        <v>152</v>
      </c>
      <c r="BM165" s="25" t="s">
        <v>958</v>
      </c>
    </row>
    <row r="166" spans="2:65" s="1" customFormat="1" ht="16.5" customHeight="1">
      <c r="B166" s="42"/>
      <c r="C166" s="200" t="s">
        <v>398</v>
      </c>
      <c r="D166" s="200" t="s">
        <v>147</v>
      </c>
      <c r="E166" s="201" t="s">
        <v>959</v>
      </c>
      <c r="F166" s="202" t="s">
        <v>960</v>
      </c>
      <c r="G166" s="203" t="s">
        <v>377</v>
      </c>
      <c r="H166" s="204">
        <v>5</v>
      </c>
      <c r="I166" s="205"/>
      <c r="J166" s="206">
        <f>ROUND(I166*H166,2)</f>
        <v>0</v>
      </c>
      <c r="K166" s="202" t="s">
        <v>20</v>
      </c>
      <c r="L166" s="62"/>
      <c r="M166" s="207" t="s">
        <v>20</v>
      </c>
      <c r="N166" s="208" t="s">
        <v>41</v>
      </c>
      <c r="O166" s="43"/>
      <c r="P166" s="209">
        <f>O166*H166</f>
        <v>0</v>
      </c>
      <c r="Q166" s="209">
        <v>0</v>
      </c>
      <c r="R166" s="209">
        <f>Q166*H166</f>
        <v>0</v>
      </c>
      <c r="S166" s="209">
        <v>0</v>
      </c>
      <c r="T166" s="210">
        <f>S166*H166</f>
        <v>0</v>
      </c>
      <c r="AR166" s="25" t="s">
        <v>152</v>
      </c>
      <c r="AT166" s="25" t="s">
        <v>147</v>
      </c>
      <c r="AU166" s="25" t="s">
        <v>79</v>
      </c>
      <c r="AY166" s="25" t="s">
        <v>144</v>
      </c>
      <c r="BE166" s="211">
        <f>IF(N166="základní",J166,0)</f>
        <v>0</v>
      </c>
      <c r="BF166" s="211">
        <f>IF(N166="snížená",J166,0)</f>
        <v>0</v>
      </c>
      <c r="BG166" s="211">
        <f>IF(N166="zákl. přenesená",J166,0)</f>
        <v>0</v>
      </c>
      <c r="BH166" s="211">
        <f>IF(N166="sníž. přenesená",J166,0)</f>
        <v>0</v>
      </c>
      <c r="BI166" s="211">
        <f>IF(N166="nulová",J166,0)</f>
        <v>0</v>
      </c>
      <c r="BJ166" s="25" t="s">
        <v>77</v>
      </c>
      <c r="BK166" s="211">
        <f>ROUND(I166*H166,2)</f>
        <v>0</v>
      </c>
      <c r="BL166" s="25" t="s">
        <v>152</v>
      </c>
      <c r="BM166" s="25" t="s">
        <v>961</v>
      </c>
    </row>
    <row r="167" spans="2:65" s="1" customFormat="1" ht="16.5" customHeight="1">
      <c r="B167" s="42"/>
      <c r="C167" s="200" t="s">
        <v>402</v>
      </c>
      <c r="D167" s="200" t="s">
        <v>147</v>
      </c>
      <c r="E167" s="201" t="s">
        <v>962</v>
      </c>
      <c r="F167" s="202" t="s">
        <v>921</v>
      </c>
      <c r="G167" s="203" t="s">
        <v>312</v>
      </c>
      <c r="H167" s="204">
        <v>1</v>
      </c>
      <c r="I167" s="205"/>
      <c r="J167" s="206">
        <f>ROUND(I167*H167,2)</f>
        <v>0</v>
      </c>
      <c r="K167" s="202" t="s">
        <v>20</v>
      </c>
      <c r="L167" s="62"/>
      <c r="M167" s="207" t="s">
        <v>20</v>
      </c>
      <c r="N167" s="208" t="s">
        <v>41</v>
      </c>
      <c r="O167" s="43"/>
      <c r="P167" s="209">
        <f>O167*H167</f>
        <v>0</v>
      </c>
      <c r="Q167" s="209">
        <v>0</v>
      </c>
      <c r="R167" s="209">
        <f>Q167*H167</f>
        <v>0</v>
      </c>
      <c r="S167" s="209">
        <v>0</v>
      </c>
      <c r="T167" s="210">
        <f>S167*H167</f>
        <v>0</v>
      </c>
      <c r="AR167" s="25" t="s">
        <v>152</v>
      </c>
      <c r="AT167" s="25" t="s">
        <v>147</v>
      </c>
      <c r="AU167" s="25" t="s">
        <v>79</v>
      </c>
      <c r="AY167" s="25" t="s">
        <v>144</v>
      </c>
      <c r="BE167" s="211">
        <f>IF(N167="základní",J167,0)</f>
        <v>0</v>
      </c>
      <c r="BF167" s="211">
        <f>IF(N167="snížená",J167,0)</f>
        <v>0</v>
      </c>
      <c r="BG167" s="211">
        <f>IF(N167="zákl. přenesená",J167,0)</f>
        <v>0</v>
      </c>
      <c r="BH167" s="211">
        <f>IF(N167="sníž. přenesená",J167,0)</f>
        <v>0</v>
      </c>
      <c r="BI167" s="211">
        <f>IF(N167="nulová",J167,0)</f>
        <v>0</v>
      </c>
      <c r="BJ167" s="25" t="s">
        <v>77</v>
      </c>
      <c r="BK167" s="211">
        <f>ROUND(I167*H167,2)</f>
        <v>0</v>
      </c>
      <c r="BL167" s="25" t="s">
        <v>152</v>
      </c>
      <c r="BM167" s="25" t="s">
        <v>963</v>
      </c>
    </row>
    <row r="168" spans="2:63" s="11" customFormat="1" ht="37.35" customHeight="1">
      <c r="B168" s="184"/>
      <c r="C168" s="185"/>
      <c r="D168" s="186" t="s">
        <v>69</v>
      </c>
      <c r="E168" s="187" t="s">
        <v>964</v>
      </c>
      <c r="F168" s="187" t="s">
        <v>965</v>
      </c>
      <c r="G168" s="185"/>
      <c r="H168" s="185"/>
      <c r="I168" s="188"/>
      <c r="J168" s="189">
        <f>BK168</f>
        <v>0</v>
      </c>
      <c r="K168" s="185"/>
      <c r="L168" s="190"/>
      <c r="M168" s="191"/>
      <c r="N168" s="192"/>
      <c r="O168" s="192"/>
      <c r="P168" s="193">
        <f>SUM(P169:P170)</f>
        <v>0</v>
      </c>
      <c r="Q168" s="192"/>
      <c r="R168" s="193">
        <f>SUM(R169:R170)</f>
        <v>0</v>
      </c>
      <c r="S168" s="192"/>
      <c r="T168" s="194">
        <f>SUM(T169:T170)</f>
        <v>0</v>
      </c>
      <c r="AR168" s="195" t="s">
        <v>77</v>
      </c>
      <c r="AT168" s="196" t="s">
        <v>69</v>
      </c>
      <c r="AU168" s="196" t="s">
        <v>70</v>
      </c>
      <c r="AY168" s="195" t="s">
        <v>144</v>
      </c>
      <c r="BK168" s="197">
        <f>SUM(BK169:BK170)</f>
        <v>0</v>
      </c>
    </row>
    <row r="169" spans="2:65" s="1" customFormat="1" ht="16.5" customHeight="1">
      <c r="B169" s="42"/>
      <c r="C169" s="200" t="s">
        <v>408</v>
      </c>
      <c r="D169" s="200" t="s">
        <v>147</v>
      </c>
      <c r="E169" s="201" t="s">
        <v>966</v>
      </c>
      <c r="F169" s="202" t="s">
        <v>967</v>
      </c>
      <c r="G169" s="203" t="s">
        <v>312</v>
      </c>
      <c r="H169" s="204">
        <v>1</v>
      </c>
      <c r="I169" s="205"/>
      <c r="J169" s="206">
        <f>ROUND(I169*H169,2)</f>
        <v>0</v>
      </c>
      <c r="K169" s="202" t="s">
        <v>20</v>
      </c>
      <c r="L169" s="62"/>
      <c r="M169" s="207" t="s">
        <v>20</v>
      </c>
      <c r="N169" s="208" t="s">
        <v>41</v>
      </c>
      <c r="O169" s="43"/>
      <c r="P169" s="209">
        <f>O169*H169</f>
        <v>0</v>
      </c>
      <c r="Q169" s="209">
        <v>0</v>
      </c>
      <c r="R169" s="209">
        <f>Q169*H169</f>
        <v>0</v>
      </c>
      <c r="S169" s="209">
        <v>0</v>
      </c>
      <c r="T169" s="210">
        <f>S169*H169</f>
        <v>0</v>
      </c>
      <c r="AR169" s="25" t="s">
        <v>152</v>
      </c>
      <c r="AT169" s="25" t="s">
        <v>147</v>
      </c>
      <c r="AU169" s="25" t="s">
        <v>77</v>
      </c>
      <c r="AY169" s="25" t="s">
        <v>144</v>
      </c>
      <c r="BE169" s="211">
        <f>IF(N169="základní",J169,0)</f>
        <v>0</v>
      </c>
      <c r="BF169" s="211">
        <f>IF(N169="snížená",J169,0)</f>
        <v>0</v>
      </c>
      <c r="BG169" s="211">
        <f>IF(N169="zákl. přenesená",J169,0)</f>
        <v>0</v>
      </c>
      <c r="BH169" s="211">
        <f>IF(N169="sníž. přenesená",J169,0)</f>
        <v>0</v>
      </c>
      <c r="BI169" s="211">
        <f>IF(N169="nulová",J169,0)</f>
        <v>0</v>
      </c>
      <c r="BJ169" s="25" t="s">
        <v>77</v>
      </c>
      <c r="BK169" s="211">
        <f>ROUND(I169*H169,2)</f>
        <v>0</v>
      </c>
      <c r="BL169" s="25" t="s">
        <v>152</v>
      </c>
      <c r="BM169" s="25" t="s">
        <v>968</v>
      </c>
    </row>
    <row r="170" spans="2:65" s="1" customFormat="1" ht="16.5" customHeight="1">
      <c r="B170" s="42"/>
      <c r="C170" s="200" t="s">
        <v>412</v>
      </c>
      <c r="D170" s="200" t="s">
        <v>147</v>
      </c>
      <c r="E170" s="201" t="s">
        <v>969</v>
      </c>
      <c r="F170" s="202" t="s">
        <v>970</v>
      </c>
      <c r="G170" s="203" t="s">
        <v>312</v>
      </c>
      <c r="H170" s="204">
        <v>1</v>
      </c>
      <c r="I170" s="205"/>
      <c r="J170" s="206">
        <f>ROUND(I170*H170,2)</f>
        <v>0</v>
      </c>
      <c r="K170" s="202" t="s">
        <v>20</v>
      </c>
      <c r="L170" s="62"/>
      <c r="M170" s="207" t="s">
        <v>20</v>
      </c>
      <c r="N170" s="269" t="s">
        <v>41</v>
      </c>
      <c r="O170" s="270"/>
      <c r="P170" s="271">
        <f>O170*H170</f>
        <v>0</v>
      </c>
      <c r="Q170" s="271">
        <v>0</v>
      </c>
      <c r="R170" s="271">
        <f>Q170*H170</f>
        <v>0</v>
      </c>
      <c r="S170" s="271">
        <v>0</v>
      </c>
      <c r="T170" s="272">
        <f>S170*H170</f>
        <v>0</v>
      </c>
      <c r="AR170" s="25" t="s">
        <v>152</v>
      </c>
      <c r="AT170" s="25" t="s">
        <v>147</v>
      </c>
      <c r="AU170" s="25" t="s">
        <v>77</v>
      </c>
      <c r="AY170" s="25" t="s">
        <v>144</v>
      </c>
      <c r="BE170" s="211">
        <f>IF(N170="základní",J170,0)</f>
        <v>0</v>
      </c>
      <c r="BF170" s="211">
        <f>IF(N170="snížená",J170,0)</f>
        <v>0</v>
      </c>
      <c r="BG170" s="211">
        <f>IF(N170="zákl. přenesená",J170,0)</f>
        <v>0</v>
      </c>
      <c r="BH170" s="211">
        <f>IF(N170="sníž. přenesená",J170,0)</f>
        <v>0</v>
      </c>
      <c r="BI170" s="211">
        <f>IF(N170="nulová",J170,0)</f>
        <v>0</v>
      </c>
      <c r="BJ170" s="25" t="s">
        <v>77</v>
      </c>
      <c r="BK170" s="211">
        <f>ROUND(I170*H170,2)</f>
        <v>0</v>
      </c>
      <c r="BL170" s="25" t="s">
        <v>152</v>
      </c>
      <c r="BM170" s="25" t="s">
        <v>971</v>
      </c>
    </row>
    <row r="171" spans="2:12" s="1" customFormat="1" ht="6.95" customHeight="1">
      <c r="B171" s="57"/>
      <c r="C171" s="58"/>
      <c r="D171" s="58"/>
      <c r="E171" s="58"/>
      <c r="F171" s="58"/>
      <c r="G171" s="58"/>
      <c r="H171" s="58"/>
      <c r="I171" s="145"/>
      <c r="J171" s="58"/>
      <c r="K171" s="58"/>
      <c r="L171" s="62"/>
    </row>
  </sheetData>
  <sheetProtection algorithmName="SHA-512" hashValue="2j2B/bWWv7zyTooFsxZJHaHdRpWHpnMpu3TYqz4fodZLuqQzR4x0a8lgrCVPZpHPsUr2fkvvXGsvWH710qwGVA==" saltValue="DUuGaK8SEnmYA0K62NFfo/lpq/iFlpZlIzI2awJxDkk2qrbD8RExDlrydCvzeo4KLQf/nS7F8uIUTiYqFUOHgQ==" spinCount="100000" sheet="1" objects="1" scenarios="1" formatColumns="0" formatRows="0" autoFilter="0"/>
  <autoFilter ref="C99:K170"/>
  <mergeCells count="13">
    <mergeCell ref="E92:H92"/>
    <mergeCell ref="G1:H1"/>
    <mergeCell ref="L2:V2"/>
    <mergeCell ref="E49:H49"/>
    <mergeCell ref="E51:H51"/>
    <mergeCell ref="J55:J56"/>
    <mergeCell ref="E88:H88"/>
    <mergeCell ref="E90:H90"/>
    <mergeCell ref="E7:H7"/>
    <mergeCell ref="E9:H9"/>
    <mergeCell ref="E11:H11"/>
    <mergeCell ref="E26:H26"/>
    <mergeCell ref="E47:H47"/>
  </mergeCells>
  <hyperlinks>
    <hyperlink ref="F1:G1" location="C2" display="1) Krycí list soupisu"/>
    <hyperlink ref="G1:H1" location="C58" display="2) Rekapitulace"/>
    <hyperlink ref="J1" location="C99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89"/>
  <sheetViews>
    <sheetView showGridLines="0" tabSelected="1" workbookViewId="0" topLeftCell="A1">
      <pane ySplit="1" topLeftCell="A74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17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2"/>
      <c r="B1" s="118"/>
      <c r="C1" s="118"/>
      <c r="D1" s="119" t="s">
        <v>1</v>
      </c>
      <c r="E1" s="118"/>
      <c r="F1" s="120" t="s">
        <v>97</v>
      </c>
      <c r="G1" s="394" t="s">
        <v>98</v>
      </c>
      <c r="H1" s="394"/>
      <c r="I1" s="121"/>
      <c r="J1" s="120" t="s">
        <v>99</v>
      </c>
      <c r="K1" s="119" t="s">
        <v>100</v>
      </c>
      <c r="L1" s="120" t="s">
        <v>101</v>
      </c>
      <c r="M1" s="120"/>
      <c r="N1" s="120"/>
      <c r="O1" s="120"/>
      <c r="P1" s="120"/>
      <c r="Q1" s="120"/>
      <c r="R1" s="120"/>
      <c r="S1" s="120"/>
      <c r="T1" s="120"/>
      <c r="U1" s="21"/>
      <c r="V1" s="21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</row>
    <row r="2" spans="3:46" ht="36.95" customHeight="1">
      <c r="L2" s="351"/>
      <c r="M2" s="351"/>
      <c r="N2" s="351"/>
      <c r="O2" s="351"/>
      <c r="P2" s="351"/>
      <c r="Q2" s="351"/>
      <c r="R2" s="351"/>
      <c r="S2" s="351"/>
      <c r="T2" s="351"/>
      <c r="U2" s="351"/>
      <c r="V2" s="351"/>
      <c r="AT2" s="25" t="s">
        <v>96</v>
      </c>
    </row>
    <row r="3" spans="2:46" ht="6.95" customHeight="1">
      <c r="B3" s="26"/>
      <c r="C3" s="27"/>
      <c r="D3" s="27"/>
      <c r="E3" s="27"/>
      <c r="F3" s="27"/>
      <c r="G3" s="27"/>
      <c r="H3" s="27"/>
      <c r="I3" s="122"/>
      <c r="J3" s="27"/>
      <c r="K3" s="28"/>
      <c r="AT3" s="25" t="s">
        <v>79</v>
      </c>
    </row>
    <row r="4" spans="2:46" ht="36.95" customHeight="1">
      <c r="B4" s="29"/>
      <c r="C4" s="30"/>
      <c r="D4" s="31" t="s">
        <v>102</v>
      </c>
      <c r="E4" s="30"/>
      <c r="F4" s="30"/>
      <c r="G4" s="30"/>
      <c r="H4" s="30"/>
      <c r="I4" s="123"/>
      <c r="J4" s="30"/>
      <c r="K4" s="32"/>
      <c r="M4" s="33" t="s">
        <v>12</v>
      </c>
      <c r="AT4" s="25" t="s">
        <v>6</v>
      </c>
    </row>
    <row r="5" spans="2:11" ht="6.95" customHeight="1">
      <c r="B5" s="29"/>
      <c r="C5" s="30"/>
      <c r="D5" s="30"/>
      <c r="E5" s="30"/>
      <c r="F5" s="30"/>
      <c r="G5" s="30"/>
      <c r="H5" s="30"/>
      <c r="I5" s="123"/>
      <c r="J5" s="30"/>
      <c r="K5" s="32"/>
    </row>
    <row r="6" spans="2:11" ht="15">
      <c r="B6" s="29"/>
      <c r="C6" s="30"/>
      <c r="D6" s="38" t="s">
        <v>18</v>
      </c>
      <c r="E6" s="30"/>
      <c r="F6" s="30"/>
      <c r="G6" s="30"/>
      <c r="H6" s="30"/>
      <c r="I6" s="123"/>
      <c r="J6" s="30"/>
      <c r="K6" s="32"/>
    </row>
    <row r="7" spans="2:11" ht="16.5" customHeight="1">
      <c r="B7" s="29"/>
      <c r="C7" s="30"/>
      <c r="D7" s="30"/>
      <c r="E7" s="395" t="str">
        <f>'Rekapitulace stavby'!K6</f>
        <v>Stavební úpravy učebny - Rekonstrukce instalatérských dílen, vestavba bezbariérového WC - SŠSaŘ Stochov</v>
      </c>
      <c r="F7" s="401"/>
      <c r="G7" s="401"/>
      <c r="H7" s="401"/>
      <c r="I7" s="123"/>
      <c r="J7" s="30"/>
      <c r="K7" s="32"/>
    </row>
    <row r="8" spans="2:11" s="1" customFormat="1" ht="15">
      <c r="B8" s="42"/>
      <c r="C8" s="43"/>
      <c r="D8" s="38" t="s">
        <v>103</v>
      </c>
      <c r="E8" s="43"/>
      <c r="F8" s="43"/>
      <c r="G8" s="43"/>
      <c r="H8" s="43"/>
      <c r="I8" s="124"/>
      <c r="J8" s="43"/>
      <c r="K8" s="46"/>
    </row>
    <row r="9" spans="2:11" s="1" customFormat="1" ht="36.95" customHeight="1">
      <c r="B9" s="42"/>
      <c r="C9" s="43"/>
      <c r="D9" s="43"/>
      <c r="E9" s="397" t="s">
        <v>973</v>
      </c>
      <c r="F9" s="396"/>
      <c r="G9" s="396"/>
      <c r="H9" s="396"/>
      <c r="I9" s="124"/>
      <c r="J9" s="43"/>
      <c r="K9" s="46"/>
    </row>
    <row r="10" spans="2:11" s="1" customFormat="1" ht="13.5">
      <c r="B10" s="42"/>
      <c r="C10" s="43"/>
      <c r="D10" s="43"/>
      <c r="E10" s="43"/>
      <c r="F10" s="43"/>
      <c r="G10" s="43"/>
      <c r="H10" s="43"/>
      <c r="I10" s="124"/>
      <c r="J10" s="43"/>
      <c r="K10" s="46"/>
    </row>
    <row r="11" spans="2:11" s="1" customFormat="1" ht="14.45" customHeight="1">
      <c r="B11" s="42"/>
      <c r="C11" s="43"/>
      <c r="D11" s="38" t="s">
        <v>19</v>
      </c>
      <c r="E11" s="43"/>
      <c r="F11" s="36" t="s">
        <v>20</v>
      </c>
      <c r="G11" s="43"/>
      <c r="H11" s="43"/>
      <c r="I11" s="125" t="s">
        <v>21</v>
      </c>
      <c r="J11" s="36" t="s">
        <v>20</v>
      </c>
      <c r="K11" s="46"/>
    </row>
    <row r="12" spans="2:11" s="1" customFormat="1" ht="14.45" customHeight="1">
      <c r="B12" s="42"/>
      <c r="C12" s="43"/>
      <c r="D12" s="38" t="s">
        <v>22</v>
      </c>
      <c r="E12" s="43"/>
      <c r="F12" s="36" t="s">
        <v>974</v>
      </c>
      <c r="G12" s="43"/>
      <c r="H12" s="43"/>
      <c r="I12" s="125" t="s">
        <v>24</v>
      </c>
      <c r="J12" s="126" t="str">
        <f>'Rekapitulace stavby'!AN8</f>
        <v>18.2.2018</v>
      </c>
      <c r="K12" s="46"/>
    </row>
    <row r="13" spans="2:11" s="1" customFormat="1" ht="10.9" customHeight="1">
      <c r="B13" s="42"/>
      <c r="C13" s="43"/>
      <c r="D13" s="43"/>
      <c r="E13" s="43"/>
      <c r="F13" s="43"/>
      <c r="G13" s="43"/>
      <c r="H13" s="43"/>
      <c r="I13" s="124"/>
      <c r="J13" s="43"/>
      <c r="K13" s="46"/>
    </row>
    <row r="14" spans="2:11" s="1" customFormat="1" ht="14.45" customHeight="1">
      <c r="B14" s="42"/>
      <c r="C14" s="43"/>
      <c r="D14" s="38" t="s">
        <v>26</v>
      </c>
      <c r="E14" s="43"/>
      <c r="F14" s="43"/>
      <c r="G14" s="43"/>
      <c r="H14" s="43"/>
      <c r="I14" s="125" t="s">
        <v>27</v>
      </c>
      <c r="J14" s="36" t="s">
        <v>20</v>
      </c>
      <c r="K14" s="46"/>
    </row>
    <row r="15" spans="2:11" s="1" customFormat="1" ht="18" customHeight="1">
      <c r="B15" s="42"/>
      <c r="C15" s="43"/>
      <c r="D15" s="43"/>
      <c r="E15" s="36" t="s">
        <v>975</v>
      </c>
      <c r="F15" s="43"/>
      <c r="G15" s="43"/>
      <c r="H15" s="43"/>
      <c r="I15" s="125" t="s">
        <v>29</v>
      </c>
      <c r="J15" s="36" t="s">
        <v>20</v>
      </c>
      <c r="K15" s="46"/>
    </row>
    <row r="16" spans="2:11" s="1" customFormat="1" ht="6.95" customHeight="1">
      <c r="B16" s="42"/>
      <c r="C16" s="43"/>
      <c r="D16" s="43"/>
      <c r="E16" s="43"/>
      <c r="F16" s="43"/>
      <c r="G16" s="43"/>
      <c r="H16" s="43"/>
      <c r="I16" s="124"/>
      <c r="J16" s="43"/>
      <c r="K16" s="46"/>
    </row>
    <row r="17" spans="2:11" s="1" customFormat="1" ht="14.45" customHeight="1">
      <c r="B17" s="42"/>
      <c r="C17" s="43"/>
      <c r="D17" s="38" t="s">
        <v>30</v>
      </c>
      <c r="E17" s="43"/>
      <c r="F17" s="43"/>
      <c r="G17" s="43"/>
      <c r="H17" s="43"/>
      <c r="I17" s="125" t="s">
        <v>27</v>
      </c>
      <c r="J17" s="36" t="str">
        <f>IF('Rekapitulace stavby'!AN13="Vyplň údaj","",IF('Rekapitulace stavby'!AN13="","",'Rekapitulace stavby'!AN13))</f>
        <v/>
      </c>
      <c r="K17" s="46"/>
    </row>
    <row r="18" spans="2:11" s="1" customFormat="1" ht="18" customHeight="1">
      <c r="B18" s="42"/>
      <c r="C18" s="43"/>
      <c r="D18" s="43"/>
      <c r="E18" s="36" t="str">
        <f>IF('Rekapitulace stavby'!E14="Vyplň údaj","",IF('Rekapitulace stavby'!E14="","",'Rekapitulace stavby'!E14))</f>
        <v/>
      </c>
      <c r="F18" s="43"/>
      <c r="G18" s="43"/>
      <c r="H18" s="43"/>
      <c r="I18" s="125" t="s">
        <v>29</v>
      </c>
      <c r="J18" s="36" t="str">
        <f>IF('Rekapitulace stavby'!AN14="Vyplň údaj","",IF('Rekapitulace stavby'!AN14="","",'Rekapitulace stavby'!AN14))</f>
        <v/>
      </c>
      <c r="K18" s="46"/>
    </row>
    <row r="19" spans="2:11" s="1" customFormat="1" ht="6.95" customHeight="1">
      <c r="B19" s="42"/>
      <c r="C19" s="43"/>
      <c r="D19" s="43"/>
      <c r="E19" s="43"/>
      <c r="F19" s="43"/>
      <c r="G19" s="43"/>
      <c r="H19" s="43"/>
      <c r="I19" s="124"/>
      <c r="J19" s="43"/>
      <c r="K19" s="46"/>
    </row>
    <row r="20" spans="2:11" s="1" customFormat="1" ht="14.45" customHeight="1">
      <c r="B20" s="42"/>
      <c r="C20" s="43"/>
      <c r="D20" s="38" t="s">
        <v>32</v>
      </c>
      <c r="E20" s="43"/>
      <c r="F20" s="43"/>
      <c r="G20" s="43"/>
      <c r="H20" s="43"/>
      <c r="I20" s="125" t="s">
        <v>27</v>
      </c>
      <c r="J20" s="36" t="s">
        <v>20</v>
      </c>
      <c r="K20" s="46"/>
    </row>
    <row r="21" spans="2:11" s="1" customFormat="1" ht="18" customHeight="1">
      <c r="B21" s="42"/>
      <c r="C21" s="43"/>
      <c r="D21" s="43"/>
      <c r="E21" s="36" t="s">
        <v>976</v>
      </c>
      <c r="F21" s="43"/>
      <c r="G21" s="43"/>
      <c r="H21" s="43"/>
      <c r="I21" s="125" t="s">
        <v>29</v>
      </c>
      <c r="J21" s="36" t="s">
        <v>20</v>
      </c>
      <c r="K21" s="46"/>
    </row>
    <row r="22" spans="2:11" s="1" customFormat="1" ht="6.95" customHeight="1">
      <c r="B22" s="42"/>
      <c r="C22" s="43"/>
      <c r="D22" s="43"/>
      <c r="E22" s="43"/>
      <c r="F22" s="43"/>
      <c r="G22" s="43"/>
      <c r="H22" s="43"/>
      <c r="I22" s="124"/>
      <c r="J22" s="43"/>
      <c r="K22" s="46"/>
    </row>
    <row r="23" spans="2:11" s="1" customFormat="1" ht="14.45" customHeight="1">
      <c r="B23" s="42"/>
      <c r="C23" s="43"/>
      <c r="D23" s="38" t="s">
        <v>35</v>
      </c>
      <c r="E23" s="43"/>
      <c r="F23" s="43"/>
      <c r="G23" s="43"/>
      <c r="H23" s="43"/>
      <c r="I23" s="124"/>
      <c r="J23" s="43"/>
      <c r="K23" s="46"/>
    </row>
    <row r="24" spans="2:11" s="7" customFormat="1" ht="16.5" customHeight="1">
      <c r="B24" s="127"/>
      <c r="C24" s="128"/>
      <c r="D24" s="128"/>
      <c r="E24" s="389" t="s">
        <v>20</v>
      </c>
      <c r="F24" s="389"/>
      <c r="G24" s="389"/>
      <c r="H24" s="389"/>
      <c r="I24" s="129"/>
      <c r="J24" s="128"/>
      <c r="K24" s="130"/>
    </row>
    <row r="25" spans="2:11" s="1" customFormat="1" ht="6.95" customHeight="1">
      <c r="B25" s="42"/>
      <c r="C25" s="43"/>
      <c r="D25" s="43"/>
      <c r="E25" s="43"/>
      <c r="F25" s="43"/>
      <c r="G25" s="43"/>
      <c r="H25" s="43"/>
      <c r="I25" s="124"/>
      <c r="J25" s="43"/>
      <c r="K25" s="46"/>
    </row>
    <row r="26" spans="2:11" s="1" customFormat="1" ht="6.95" customHeight="1">
      <c r="B26" s="42"/>
      <c r="C26" s="43"/>
      <c r="D26" s="86"/>
      <c r="E26" s="86"/>
      <c r="F26" s="86"/>
      <c r="G26" s="86"/>
      <c r="H26" s="86"/>
      <c r="I26" s="131"/>
      <c r="J26" s="86"/>
      <c r="K26" s="132"/>
    </row>
    <row r="27" spans="2:11" s="1" customFormat="1" ht="25.35" customHeight="1">
      <c r="B27" s="42"/>
      <c r="C27" s="43"/>
      <c r="D27" s="133" t="s">
        <v>36</v>
      </c>
      <c r="E27" s="43"/>
      <c r="F27" s="43"/>
      <c r="G27" s="43"/>
      <c r="H27" s="43"/>
      <c r="I27" s="124"/>
      <c r="J27" s="134">
        <f>ROUND(J80,2)</f>
        <v>0</v>
      </c>
      <c r="K27" s="46"/>
    </row>
    <row r="28" spans="2:11" s="1" customFormat="1" ht="6.95" customHeight="1">
      <c r="B28" s="42"/>
      <c r="C28" s="43"/>
      <c r="D28" s="86"/>
      <c r="E28" s="86"/>
      <c r="F28" s="86"/>
      <c r="G28" s="86"/>
      <c r="H28" s="86"/>
      <c r="I28" s="131"/>
      <c r="J28" s="86"/>
      <c r="K28" s="132"/>
    </row>
    <row r="29" spans="2:11" s="1" customFormat="1" ht="14.45" customHeight="1">
      <c r="B29" s="42"/>
      <c r="C29" s="43"/>
      <c r="D29" s="43"/>
      <c r="E29" s="43"/>
      <c r="F29" s="47" t="s">
        <v>38</v>
      </c>
      <c r="G29" s="43"/>
      <c r="H29" s="43"/>
      <c r="I29" s="135" t="s">
        <v>37</v>
      </c>
      <c r="J29" s="47" t="s">
        <v>39</v>
      </c>
      <c r="K29" s="46"/>
    </row>
    <row r="30" spans="2:11" s="1" customFormat="1" ht="14.45" customHeight="1">
      <c r="B30" s="42"/>
      <c r="C30" s="43"/>
      <c r="D30" s="50" t="s">
        <v>40</v>
      </c>
      <c r="E30" s="50" t="s">
        <v>41</v>
      </c>
      <c r="F30" s="136">
        <f>ROUND(SUM(BE80:BE88),2)</f>
        <v>0</v>
      </c>
      <c r="G30" s="43"/>
      <c r="H30" s="43"/>
      <c r="I30" s="137">
        <v>0.21</v>
      </c>
      <c r="J30" s="136">
        <f>ROUND(ROUND((SUM(BE80:BE88)),2)*I30,2)</f>
        <v>0</v>
      </c>
      <c r="K30" s="46"/>
    </row>
    <row r="31" spans="2:11" s="1" customFormat="1" ht="14.45" customHeight="1">
      <c r="B31" s="42"/>
      <c r="C31" s="43"/>
      <c r="D31" s="43"/>
      <c r="E31" s="50" t="s">
        <v>42</v>
      </c>
      <c r="F31" s="136">
        <f>ROUND(SUM(BF80:BF88),2)</f>
        <v>0</v>
      </c>
      <c r="G31" s="43"/>
      <c r="H31" s="43"/>
      <c r="I31" s="137">
        <v>0.15</v>
      </c>
      <c r="J31" s="136">
        <f>ROUND(ROUND((SUM(BF80:BF88)),2)*I31,2)</f>
        <v>0</v>
      </c>
      <c r="K31" s="46"/>
    </row>
    <row r="32" spans="2:11" s="1" customFormat="1" ht="14.45" customHeight="1" hidden="1">
      <c r="B32" s="42"/>
      <c r="C32" s="43"/>
      <c r="D32" s="43"/>
      <c r="E32" s="50" t="s">
        <v>43</v>
      </c>
      <c r="F32" s="136">
        <f>ROUND(SUM(BG80:BG88),2)</f>
        <v>0</v>
      </c>
      <c r="G32" s="43"/>
      <c r="H32" s="43"/>
      <c r="I32" s="137">
        <v>0.21</v>
      </c>
      <c r="J32" s="136">
        <v>0</v>
      </c>
      <c r="K32" s="46"/>
    </row>
    <row r="33" spans="2:11" s="1" customFormat="1" ht="14.45" customHeight="1" hidden="1">
      <c r="B33" s="42"/>
      <c r="C33" s="43"/>
      <c r="D33" s="43"/>
      <c r="E33" s="50" t="s">
        <v>44</v>
      </c>
      <c r="F33" s="136">
        <f>ROUND(SUM(BH80:BH88),2)</f>
        <v>0</v>
      </c>
      <c r="G33" s="43"/>
      <c r="H33" s="43"/>
      <c r="I33" s="137">
        <v>0.15</v>
      </c>
      <c r="J33" s="136">
        <v>0</v>
      </c>
      <c r="K33" s="46"/>
    </row>
    <row r="34" spans="2:11" s="1" customFormat="1" ht="14.45" customHeight="1" hidden="1">
      <c r="B34" s="42"/>
      <c r="C34" s="43"/>
      <c r="D34" s="43"/>
      <c r="E34" s="50" t="s">
        <v>45</v>
      </c>
      <c r="F34" s="136">
        <f>ROUND(SUM(BI80:BI88),2)</f>
        <v>0</v>
      </c>
      <c r="G34" s="43"/>
      <c r="H34" s="43"/>
      <c r="I34" s="137">
        <v>0</v>
      </c>
      <c r="J34" s="136">
        <v>0</v>
      </c>
      <c r="K34" s="46"/>
    </row>
    <row r="35" spans="2:11" s="1" customFormat="1" ht="6.95" customHeight="1">
      <c r="B35" s="42"/>
      <c r="C35" s="43"/>
      <c r="D35" s="43"/>
      <c r="E35" s="43"/>
      <c r="F35" s="43"/>
      <c r="G35" s="43"/>
      <c r="H35" s="43"/>
      <c r="I35" s="124"/>
      <c r="J35" s="43"/>
      <c r="K35" s="46"/>
    </row>
    <row r="36" spans="2:11" s="1" customFormat="1" ht="25.35" customHeight="1">
      <c r="B36" s="42"/>
      <c r="C36" s="138"/>
      <c r="D36" s="139" t="s">
        <v>46</v>
      </c>
      <c r="E36" s="80"/>
      <c r="F36" s="80"/>
      <c r="G36" s="140" t="s">
        <v>47</v>
      </c>
      <c r="H36" s="141" t="s">
        <v>48</v>
      </c>
      <c r="I36" s="142"/>
      <c r="J36" s="143">
        <f>SUM(J27:J34)</f>
        <v>0</v>
      </c>
      <c r="K36" s="144"/>
    </row>
    <row r="37" spans="2:11" s="1" customFormat="1" ht="14.45" customHeight="1">
      <c r="B37" s="57"/>
      <c r="C37" s="58"/>
      <c r="D37" s="58"/>
      <c r="E37" s="58"/>
      <c r="F37" s="58"/>
      <c r="G37" s="58"/>
      <c r="H37" s="58"/>
      <c r="I37" s="145"/>
      <c r="J37" s="58"/>
      <c r="K37" s="59"/>
    </row>
    <row r="41" spans="2:11" s="1" customFormat="1" ht="6.95" customHeight="1">
      <c r="B41" s="146"/>
      <c r="C41" s="147"/>
      <c r="D41" s="147"/>
      <c r="E41" s="147"/>
      <c r="F41" s="147"/>
      <c r="G41" s="147"/>
      <c r="H41" s="147"/>
      <c r="I41" s="148"/>
      <c r="J41" s="147"/>
      <c r="K41" s="149"/>
    </row>
    <row r="42" spans="2:11" s="1" customFormat="1" ht="36.95" customHeight="1">
      <c r="B42" s="42"/>
      <c r="C42" s="31" t="s">
        <v>108</v>
      </c>
      <c r="D42" s="43"/>
      <c r="E42" s="43"/>
      <c r="F42" s="43"/>
      <c r="G42" s="43"/>
      <c r="H42" s="43"/>
      <c r="I42" s="124"/>
      <c r="J42" s="43"/>
      <c r="K42" s="46"/>
    </row>
    <row r="43" spans="2:11" s="1" customFormat="1" ht="6.95" customHeight="1">
      <c r="B43" s="42"/>
      <c r="C43" s="43"/>
      <c r="D43" s="43"/>
      <c r="E43" s="43"/>
      <c r="F43" s="43"/>
      <c r="G43" s="43"/>
      <c r="H43" s="43"/>
      <c r="I43" s="124"/>
      <c r="J43" s="43"/>
      <c r="K43" s="46"/>
    </row>
    <row r="44" spans="2:11" s="1" customFormat="1" ht="14.45" customHeight="1">
      <c r="B44" s="42"/>
      <c r="C44" s="38" t="s">
        <v>18</v>
      </c>
      <c r="D44" s="43"/>
      <c r="E44" s="43"/>
      <c r="F44" s="43"/>
      <c r="G44" s="43"/>
      <c r="H44" s="43"/>
      <c r="I44" s="124"/>
      <c r="J44" s="43"/>
      <c r="K44" s="46"/>
    </row>
    <row r="45" spans="2:11" s="1" customFormat="1" ht="16.5" customHeight="1">
      <c r="B45" s="42"/>
      <c r="C45" s="43"/>
      <c r="D45" s="43"/>
      <c r="E45" s="395" t="str">
        <f>E7</f>
        <v>Stavební úpravy učebny - Rekonstrukce instalatérských dílen, vestavba bezbariérového WC - SŠSaŘ Stochov</v>
      </c>
      <c r="F45" s="401"/>
      <c r="G45" s="401"/>
      <c r="H45" s="401"/>
      <c r="I45" s="124"/>
      <c r="J45" s="43"/>
      <c r="K45" s="46"/>
    </row>
    <row r="46" spans="2:11" s="1" customFormat="1" ht="14.45" customHeight="1">
      <c r="B46" s="42"/>
      <c r="C46" s="38" t="s">
        <v>103</v>
      </c>
      <c r="D46" s="43"/>
      <c r="E46" s="43"/>
      <c r="F46" s="43"/>
      <c r="G46" s="43"/>
      <c r="H46" s="43"/>
      <c r="I46" s="124"/>
      <c r="J46" s="43"/>
      <c r="K46" s="46"/>
    </row>
    <row r="47" spans="2:11" s="1" customFormat="1" ht="17.25" customHeight="1">
      <c r="B47" s="42"/>
      <c r="C47" s="43"/>
      <c r="D47" s="43"/>
      <c r="E47" s="397" t="str">
        <f>E9</f>
        <v>00A - Vedlejší rozpočtové náklady</v>
      </c>
      <c r="F47" s="396"/>
      <c r="G47" s="396"/>
      <c r="H47" s="396"/>
      <c r="I47" s="124"/>
      <c r="J47" s="43"/>
      <c r="K47" s="46"/>
    </row>
    <row r="48" spans="2:11" s="1" customFormat="1" ht="6.95" customHeight="1">
      <c r="B48" s="42"/>
      <c r="C48" s="43"/>
      <c r="D48" s="43"/>
      <c r="E48" s="43"/>
      <c r="F48" s="43"/>
      <c r="G48" s="43"/>
      <c r="H48" s="43"/>
      <c r="I48" s="124"/>
      <c r="J48" s="43"/>
      <c r="K48" s="46"/>
    </row>
    <row r="49" spans="2:11" s="1" customFormat="1" ht="18" customHeight="1">
      <c r="B49" s="42"/>
      <c r="C49" s="38" t="s">
        <v>22</v>
      </c>
      <c r="D49" s="43"/>
      <c r="E49" s="43"/>
      <c r="F49" s="36" t="str">
        <f>F12</f>
        <v>parc. číslo: 693, 696/1</v>
      </c>
      <c r="G49" s="43"/>
      <c r="H49" s="43"/>
      <c r="I49" s="125" t="s">
        <v>24</v>
      </c>
      <c r="J49" s="126" t="str">
        <f>IF(J12="","",J12)</f>
        <v>18.2.2018</v>
      </c>
      <c r="K49" s="46"/>
    </row>
    <row r="50" spans="2:11" s="1" customFormat="1" ht="6.95" customHeight="1">
      <c r="B50" s="42"/>
      <c r="C50" s="43"/>
      <c r="D50" s="43"/>
      <c r="E50" s="43"/>
      <c r="F50" s="43"/>
      <c r="G50" s="43"/>
      <c r="H50" s="43"/>
      <c r="I50" s="124"/>
      <c r="J50" s="43"/>
      <c r="K50" s="46"/>
    </row>
    <row r="51" spans="2:11" s="1" customFormat="1" ht="15">
      <c r="B51" s="42"/>
      <c r="C51" s="38" t="s">
        <v>26</v>
      </c>
      <c r="D51" s="43"/>
      <c r="E51" s="43"/>
      <c r="F51" s="36" t="str">
        <f>E15</f>
        <v>Obec Tuchlovice</v>
      </c>
      <c r="G51" s="43"/>
      <c r="H51" s="43"/>
      <c r="I51" s="125" t="s">
        <v>32</v>
      </c>
      <c r="J51" s="389" t="str">
        <f>E21</f>
        <v>Ing. Kamil Hladký , STAVAŘI s.r.o.</v>
      </c>
      <c r="K51" s="46"/>
    </row>
    <row r="52" spans="2:11" s="1" customFormat="1" ht="14.45" customHeight="1">
      <c r="B52" s="42"/>
      <c r="C52" s="38" t="s">
        <v>30</v>
      </c>
      <c r="D52" s="43"/>
      <c r="E52" s="43"/>
      <c r="F52" s="36" t="str">
        <f>IF(E18="","",E18)</f>
        <v/>
      </c>
      <c r="G52" s="43"/>
      <c r="H52" s="43"/>
      <c r="I52" s="124"/>
      <c r="J52" s="398"/>
      <c r="K52" s="46"/>
    </row>
    <row r="53" spans="2:11" s="1" customFormat="1" ht="10.35" customHeight="1">
      <c r="B53" s="42"/>
      <c r="C53" s="43"/>
      <c r="D53" s="43"/>
      <c r="E53" s="43"/>
      <c r="F53" s="43"/>
      <c r="G53" s="43"/>
      <c r="H53" s="43"/>
      <c r="I53" s="124"/>
      <c r="J53" s="43"/>
      <c r="K53" s="46"/>
    </row>
    <row r="54" spans="2:11" s="1" customFormat="1" ht="29.25" customHeight="1">
      <c r="B54" s="42"/>
      <c r="C54" s="150" t="s">
        <v>109</v>
      </c>
      <c r="D54" s="138"/>
      <c r="E54" s="138"/>
      <c r="F54" s="138"/>
      <c r="G54" s="138"/>
      <c r="H54" s="138"/>
      <c r="I54" s="151"/>
      <c r="J54" s="152" t="s">
        <v>110</v>
      </c>
      <c r="K54" s="153"/>
    </row>
    <row r="55" spans="2:11" s="1" customFormat="1" ht="10.35" customHeight="1">
      <c r="B55" s="42"/>
      <c r="C55" s="43"/>
      <c r="D55" s="43"/>
      <c r="E55" s="43"/>
      <c r="F55" s="43"/>
      <c r="G55" s="43"/>
      <c r="H55" s="43"/>
      <c r="I55" s="124"/>
      <c r="J55" s="43"/>
      <c r="K55" s="46"/>
    </row>
    <row r="56" spans="2:47" s="1" customFormat="1" ht="29.25" customHeight="1">
      <c r="B56" s="42"/>
      <c r="C56" s="154" t="s">
        <v>111</v>
      </c>
      <c r="D56" s="43"/>
      <c r="E56" s="43"/>
      <c r="F56" s="43"/>
      <c r="G56" s="43"/>
      <c r="H56" s="43"/>
      <c r="I56" s="124"/>
      <c r="J56" s="134">
        <f>J80</f>
        <v>0</v>
      </c>
      <c r="K56" s="46"/>
      <c r="AU56" s="25" t="s">
        <v>112</v>
      </c>
    </row>
    <row r="57" spans="2:11" s="8" customFormat="1" ht="24.95" customHeight="1">
      <c r="B57" s="155"/>
      <c r="C57" s="156"/>
      <c r="D57" s="157" t="s">
        <v>977</v>
      </c>
      <c r="E57" s="158"/>
      <c r="F57" s="158"/>
      <c r="G57" s="158"/>
      <c r="H57" s="158"/>
      <c r="I57" s="159"/>
      <c r="J57" s="160">
        <f>J81</f>
        <v>0</v>
      </c>
      <c r="K57" s="161"/>
    </row>
    <row r="58" spans="2:11" s="9" customFormat="1" ht="19.9" customHeight="1">
      <c r="B58" s="162"/>
      <c r="C58" s="163"/>
      <c r="D58" s="164" t="s">
        <v>978</v>
      </c>
      <c r="E58" s="165"/>
      <c r="F58" s="165"/>
      <c r="G58" s="165"/>
      <c r="H58" s="165"/>
      <c r="I58" s="166"/>
      <c r="J58" s="167">
        <f>J82</f>
        <v>0</v>
      </c>
      <c r="K58" s="168"/>
    </row>
    <row r="59" spans="2:11" s="9" customFormat="1" ht="19.9" customHeight="1">
      <c r="B59" s="162"/>
      <c r="C59" s="163"/>
      <c r="D59" s="164" t="s">
        <v>979</v>
      </c>
      <c r="E59" s="165"/>
      <c r="F59" s="165"/>
      <c r="G59" s="165"/>
      <c r="H59" s="165"/>
      <c r="I59" s="166"/>
      <c r="J59" s="167">
        <f>J84</f>
        <v>0</v>
      </c>
      <c r="K59" s="168"/>
    </row>
    <row r="60" spans="2:11" s="9" customFormat="1" ht="19.9" customHeight="1">
      <c r="B60" s="162"/>
      <c r="C60" s="163"/>
      <c r="D60" s="164" t="s">
        <v>980</v>
      </c>
      <c r="E60" s="165"/>
      <c r="F60" s="165"/>
      <c r="G60" s="165"/>
      <c r="H60" s="165"/>
      <c r="I60" s="166"/>
      <c r="J60" s="167">
        <f>J87</f>
        <v>0</v>
      </c>
      <c r="K60" s="168"/>
    </row>
    <row r="61" spans="2:11" s="1" customFormat="1" ht="21.75" customHeight="1">
      <c r="B61" s="42"/>
      <c r="C61" s="43"/>
      <c r="D61" s="43"/>
      <c r="E61" s="43"/>
      <c r="F61" s="43"/>
      <c r="G61" s="43"/>
      <c r="H61" s="43"/>
      <c r="I61" s="124"/>
      <c r="J61" s="43"/>
      <c r="K61" s="46"/>
    </row>
    <row r="62" spans="2:11" s="1" customFormat="1" ht="6.95" customHeight="1">
      <c r="B62" s="57"/>
      <c r="C62" s="58"/>
      <c r="D62" s="58"/>
      <c r="E62" s="58"/>
      <c r="F62" s="58"/>
      <c r="G62" s="58"/>
      <c r="H62" s="58"/>
      <c r="I62" s="145"/>
      <c r="J62" s="58"/>
      <c r="K62" s="59"/>
    </row>
    <row r="66" spans="2:12" s="1" customFormat="1" ht="6.95" customHeight="1">
      <c r="B66" s="60"/>
      <c r="C66" s="61"/>
      <c r="D66" s="61"/>
      <c r="E66" s="61"/>
      <c r="F66" s="61"/>
      <c r="G66" s="61"/>
      <c r="H66" s="61"/>
      <c r="I66" s="148"/>
      <c r="J66" s="61"/>
      <c r="K66" s="61"/>
      <c r="L66" s="62"/>
    </row>
    <row r="67" spans="2:12" s="1" customFormat="1" ht="36.95" customHeight="1">
      <c r="B67" s="42"/>
      <c r="C67" s="63" t="s">
        <v>128</v>
      </c>
      <c r="D67" s="64"/>
      <c r="E67" s="64"/>
      <c r="F67" s="64"/>
      <c r="G67" s="64"/>
      <c r="H67" s="64"/>
      <c r="I67" s="169"/>
      <c r="J67" s="64"/>
      <c r="K67" s="64"/>
      <c r="L67" s="62"/>
    </row>
    <row r="68" spans="2:12" s="1" customFormat="1" ht="6.95" customHeight="1">
      <c r="B68" s="42"/>
      <c r="C68" s="64"/>
      <c r="D68" s="64"/>
      <c r="E68" s="64"/>
      <c r="F68" s="64"/>
      <c r="G68" s="64"/>
      <c r="H68" s="64"/>
      <c r="I68" s="169"/>
      <c r="J68" s="64"/>
      <c r="K68" s="64"/>
      <c r="L68" s="62"/>
    </row>
    <row r="69" spans="2:12" s="1" customFormat="1" ht="14.45" customHeight="1">
      <c r="B69" s="42"/>
      <c r="C69" s="66" t="s">
        <v>18</v>
      </c>
      <c r="D69" s="64"/>
      <c r="E69" s="64"/>
      <c r="F69" s="64"/>
      <c r="G69" s="64"/>
      <c r="H69" s="64"/>
      <c r="I69" s="169"/>
      <c r="J69" s="64"/>
      <c r="K69" s="64"/>
      <c r="L69" s="62"/>
    </row>
    <row r="70" spans="2:12" s="1" customFormat="1" ht="16.5" customHeight="1">
      <c r="B70" s="42"/>
      <c r="C70" s="64"/>
      <c r="D70" s="64"/>
      <c r="E70" s="399" t="str">
        <f>E7</f>
        <v>Stavební úpravy učebny - Rekonstrukce instalatérských dílen, vestavba bezbariérového WC - SŠSaŘ Stochov</v>
      </c>
      <c r="F70" s="400"/>
      <c r="G70" s="400"/>
      <c r="H70" s="400"/>
      <c r="I70" s="169"/>
      <c r="J70" s="64"/>
      <c r="K70" s="64"/>
      <c r="L70" s="62"/>
    </row>
    <row r="71" spans="2:12" s="1" customFormat="1" ht="14.45" customHeight="1">
      <c r="B71" s="42"/>
      <c r="C71" s="66" t="s">
        <v>103</v>
      </c>
      <c r="D71" s="64"/>
      <c r="E71" s="64"/>
      <c r="F71" s="64"/>
      <c r="G71" s="64"/>
      <c r="H71" s="64"/>
      <c r="I71" s="169"/>
      <c r="J71" s="64"/>
      <c r="K71" s="64"/>
      <c r="L71" s="62"/>
    </row>
    <row r="72" spans="2:12" s="1" customFormat="1" ht="17.25" customHeight="1">
      <c r="B72" s="42"/>
      <c r="C72" s="64"/>
      <c r="D72" s="64"/>
      <c r="E72" s="362" t="str">
        <f>E9</f>
        <v>00A - Vedlejší rozpočtové náklady</v>
      </c>
      <c r="F72" s="393"/>
      <c r="G72" s="393"/>
      <c r="H72" s="393"/>
      <c r="I72" s="169"/>
      <c r="J72" s="64"/>
      <c r="K72" s="64"/>
      <c r="L72" s="62"/>
    </row>
    <row r="73" spans="2:12" s="1" customFormat="1" ht="6.95" customHeight="1">
      <c r="B73" s="42"/>
      <c r="C73" s="64"/>
      <c r="D73" s="64"/>
      <c r="E73" s="64"/>
      <c r="F73" s="64"/>
      <c r="G73" s="64"/>
      <c r="H73" s="64"/>
      <c r="I73" s="169"/>
      <c r="J73" s="64"/>
      <c r="K73" s="64"/>
      <c r="L73" s="62"/>
    </row>
    <row r="74" spans="2:12" s="1" customFormat="1" ht="18" customHeight="1">
      <c r="B74" s="42"/>
      <c r="C74" s="66" t="s">
        <v>22</v>
      </c>
      <c r="D74" s="64"/>
      <c r="E74" s="64"/>
      <c r="F74" s="172" t="str">
        <f>F12</f>
        <v>parc. číslo: 693, 696/1</v>
      </c>
      <c r="G74" s="64"/>
      <c r="H74" s="64"/>
      <c r="I74" s="173" t="s">
        <v>24</v>
      </c>
      <c r="J74" s="74" t="str">
        <f>IF(J12="","",J12)</f>
        <v>18.2.2018</v>
      </c>
      <c r="K74" s="64"/>
      <c r="L74" s="62"/>
    </row>
    <row r="75" spans="2:12" s="1" customFormat="1" ht="6.95" customHeight="1">
      <c r="B75" s="42"/>
      <c r="C75" s="64"/>
      <c r="D75" s="64"/>
      <c r="E75" s="64"/>
      <c r="F75" s="64"/>
      <c r="G75" s="64"/>
      <c r="H75" s="64"/>
      <c r="I75" s="169"/>
      <c r="J75" s="64"/>
      <c r="K75" s="64"/>
      <c r="L75" s="62"/>
    </row>
    <row r="76" spans="2:12" s="1" customFormat="1" ht="15">
      <c r="B76" s="42"/>
      <c r="C76" s="66" t="s">
        <v>26</v>
      </c>
      <c r="D76" s="64"/>
      <c r="E76" s="64"/>
      <c r="F76" s="172" t="str">
        <f>E15</f>
        <v>Obec Tuchlovice</v>
      </c>
      <c r="G76" s="64"/>
      <c r="H76" s="64"/>
      <c r="I76" s="173" t="s">
        <v>32</v>
      </c>
      <c r="J76" s="172" t="str">
        <f>E21</f>
        <v>Ing. Kamil Hladký , STAVAŘI s.r.o.</v>
      </c>
      <c r="K76" s="64"/>
      <c r="L76" s="62"/>
    </row>
    <row r="77" spans="2:12" s="1" customFormat="1" ht="14.45" customHeight="1">
      <c r="B77" s="42"/>
      <c r="C77" s="66" t="s">
        <v>30</v>
      </c>
      <c r="D77" s="64"/>
      <c r="E77" s="64"/>
      <c r="F77" s="172" t="str">
        <f>IF(E18="","",E18)</f>
        <v/>
      </c>
      <c r="G77" s="64"/>
      <c r="H77" s="64"/>
      <c r="I77" s="169"/>
      <c r="J77" s="64"/>
      <c r="K77" s="64"/>
      <c r="L77" s="62"/>
    </row>
    <row r="78" spans="2:12" s="1" customFormat="1" ht="10.35" customHeight="1">
      <c r="B78" s="42"/>
      <c r="C78" s="64"/>
      <c r="D78" s="64"/>
      <c r="E78" s="64"/>
      <c r="F78" s="64"/>
      <c r="G78" s="64"/>
      <c r="H78" s="64"/>
      <c r="I78" s="169"/>
      <c r="J78" s="64"/>
      <c r="K78" s="64"/>
      <c r="L78" s="62"/>
    </row>
    <row r="79" spans="2:20" s="10" customFormat="1" ht="29.25" customHeight="1">
      <c r="B79" s="174"/>
      <c r="C79" s="175" t="s">
        <v>129</v>
      </c>
      <c r="D79" s="176" t="s">
        <v>55</v>
      </c>
      <c r="E79" s="176" t="s">
        <v>51</v>
      </c>
      <c r="F79" s="176" t="s">
        <v>130</v>
      </c>
      <c r="G79" s="176" t="s">
        <v>131</v>
      </c>
      <c r="H79" s="176" t="s">
        <v>132</v>
      </c>
      <c r="I79" s="177" t="s">
        <v>133</v>
      </c>
      <c r="J79" s="176" t="s">
        <v>110</v>
      </c>
      <c r="K79" s="178" t="s">
        <v>134</v>
      </c>
      <c r="L79" s="179"/>
      <c r="M79" s="82" t="s">
        <v>135</v>
      </c>
      <c r="N79" s="83" t="s">
        <v>40</v>
      </c>
      <c r="O79" s="83" t="s">
        <v>136</v>
      </c>
      <c r="P79" s="83" t="s">
        <v>137</v>
      </c>
      <c r="Q79" s="83" t="s">
        <v>138</v>
      </c>
      <c r="R79" s="83" t="s">
        <v>139</v>
      </c>
      <c r="S79" s="83" t="s">
        <v>140</v>
      </c>
      <c r="T79" s="84" t="s">
        <v>141</v>
      </c>
    </row>
    <row r="80" spans="2:63" s="1" customFormat="1" ht="29.25" customHeight="1">
      <c r="B80" s="42"/>
      <c r="C80" s="88" t="s">
        <v>111</v>
      </c>
      <c r="D80" s="64"/>
      <c r="E80" s="64"/>
      <c r="F80" s="64"/>
      <c r="G80" s="64"/>
      <c r="H80" s="64"/>
      <c r="I80" s="169"/>
      <c r="J80" s="180">
        <f>BK80</f>
        <v>0</v>
      </c>
      <c r="K80" s="64"/>
      <c r="L80" s="62"/>
      <c r="M80" s="85"/>
      <c r="N80" s="86"/>
      <c r="O80" s="86"/>
      <c r="P80" s="181">
        <f>P81</f>
        <v>0</v>
      </c>
      <c r="Q80" s="86"/>
      <c r="R80" s="181">
        <f>R81</f>
        <v>0</v>
      </c>
      <c r="S80" s="86"/>
      <c r="T80" s="182">
        <f>T81</f>
        <v>0</v>
      </c>
      <c r="AT80" s="25" t="s">
        <v>69</v>
      </c>
      <c r="AU80" s="25" t="s">
        <v>112</v>
      </c>
      <c r="BK80" s="183">
        <f>BK81</f>
        <v>0</v>
      </c>
    </row>
    <row r="81" spans="2:63" s="11" customFormat="1" ht="37.35" customHeight="1">
      <c r="B81" s="184"/>
      <c r="C81" s="185"/>
      <c r="D81" s="186" t="s">
        <v>69</v>
      </c>
      <c r="E81" s="187" t="s">
        <v>981</v>
      </c>
      <c r="F81" s="187" t="s">
        <v>95</v>
      </c>
      <c r="G81" s="185"/>
      <c r="H81" s="185"/>
      <c r="I81" s="188"/>
      <c r="J81" s="189">
        <f>BK81</f>
        <v>0</v>
      </c>
      <c r="K81" s="185"/>
      <c r="L81" s="190"/>
      <c r="M81" s="191"/>
      <c r="N81" s="192"/>
      <c r="O81" s="192"/>
      <c r="P81" s="193">
        <f>P82+P84+P87</f>
        <v>0</v>
      </c>
      <c r="Q81" s="192"/>
      <c r="R81" s="193">
        <f>R82+R84+R87</f>
        <v>0</v>
      </c>
      <c r="S81" s="192"/>
      <c r="T81" s="194">
        <f>T82+T84+T87</f>
        <v>0</v>
      </c>
      <c r="AR81" s="195" t="s">
        <v>175</v>
      </c>
      <c r="AT81" s="196" t="s">
        <v>69</v>
      </c>
      <c r="AU81" s="196" t="s">
        <v>70</v>
      </c>
      <c r="AY81" s="195" t="s">
        <v>144</v>
      </c>
      <c r="BK81" s="197">
        <f>BK82+BK84+BK87</f>
        <v>0</v>
      </c>
    </row>
    <row r="82" spans="2:63" s="11" customFormat="1" ht="19.9" customHeight="1">
      <c r="B82" s="184"/>
      <c r="C82" s="185"/>
      <c r="D82" s="186" t="s">
        <v>69</v>
      </c>
      <c r="E82" s="198" t="s">
        <v>982</v>
      </c>
      <c r="F82" s="198" t="s">
        <v>983</v>
      </c>
      <c r="G82" s="185"/>
      <c r="H82" s="185"/>
      <c r="I82" s="188"/>
      <c r="J82" s="199">
        <f>BK82</f>
        <v>0</v>
      </c>
      <c r="K82" s="185"/>
      <c r="L82" s="190"/>
      <c r="M82" s="191"/>
      <c r="N82" s="192"/>
      <c r="O82" s="192"/>
      <c r="P82" s="193">
        <f>P83</f>
        <v>0</v>
      </c>
      <c r="Q82" s="192"/>
      <c r="R82" s="193">
        <f>R83</f>
        <v>0</v>
      </c>
      <c r="S82" s="192"/>
      <c r="T82" s="194">
        <f>T83</f>
        <v>0</v>
      </c>
      <c r="AR82" s="195" t="s">
        <v>175</v>
      </c>
      <c r="AT82" s="196" t="s">
        <v>69</v>
      </c>
      <c r="AU82" s="196" t="s">
        <v>77</v>
      </c>
      <c r="AY82" s="195" t="s">
        <v>144</v>
      </c>
      <c r="BK82" s="197">
        <f>BK83</f>
        <v>0</v>
      </c>
    </row>
    <row r="83" spans="2:65" s="1" customFormat="1" ht="16.5" customHeight="1">
      <c r="B83" s="42"/>
      <c r="C83" s="200" t="s">
        <v>79</v>
      </c>
      <c r="D83" s="200" t="s">
        <v>147</v>
      </c>
      <c r="E83" s="201" t="s">
        <v>984</v>
      </c>
      <c r="F83" s="202" t="s">
        <v>985</v>
      </c>
      <c r="G83" s="203" t="s">
        <v>312</v>
      </c>
      <c r="H83" s="204">
        <v>1</v>
      </c>
      <c r="I83" s="205"/>
      <c r="J83" s="206">
        <f>ROUND(I83*H83,2)</f>
        <v>0</v>
      </c>
      <c r="K83" s="202" t="s">
        <v>151</v>
      </c>
      <c r="L83" s="62"/>
      <c r="M83" s="207" t="s">
        <v>20</v>
      </c>
      <c r="N83" s="208" t="s">
        <v>41</v>
      </c>
      <c r="O83" s="43"/>
      <c r="P83" s="209">
        <f>O83*H83</f>
        <v>0</v>
      </c>
      <c r="Q83" s="209">
        <v>0</v>
      </c>
      <c r="R83" s="209">
        <f>Q83*H83</f>
        <v>0</v>
      </c>
      <c r="S83" s="209">
        <v>0</v>
      </c>
      <c r="T83" s="210">
        <f>S83*H83</f>
        <v>0</v>
      </c>
      <c r="AR83" s="25" t="s">
        <v>986</v>
      </c>
      <c r="AT83" s="25" t="s">
        <v>147</v>
      </c>
      <c r="AU83" s="25" t="s">
        <v>79</v>
      </c>
      <c r="AY83" s="25" t="s">
        <v>144</v>
      </c>
      <c r="BE83" s="211">
        <f>IF(N83="základní",J83,0)</f>
        <v>0</v>
      </c>
      <c r="BF83" s="211">
        <f>IF(N83="snížená",J83,0)</f>
        <v>0</v>
      </c>
      <c r="BG83" s="211">
        <f>IF(N83="zákl. přenesená",J83,0)</f>
        <v>0</v>
      </c>
      <c r="BH83" s="211">
        <f>IF(N83="sníž. přenesená",J83,0)</f>
        <v>0</v>
      </c>
      <c r="BI83" s="211">
        <f>IF(N83="nulová",J83,0)</f>
        <v>0</v>
      </c>
      <c r="BJ83" s="25" t="s">
        <v>77</v>
      </c>
      <c r="BK83" s="211">
        <f>ROUND(I83*H83,2)</f>
        <v>0</v>
      </c>
      <c r="BL83" s="25" t="s">
        <v>986</v>
      </c>
      <c r="BM83" s="25" t="s">
        <v>987</v>
      </c>
    </row>
    <row r="84" spans="2:63" s="11" customFormat="1" ht="29.85" customHeight="1">
      <c r="B84" s="184"/>
      <c r="C84" s="185"/>
      <c r="D84" s="186" t="s">
        <v>69</v>
      </c>
      <c r="E84" s="198" t="s">
        <v>988</v>
      </c>
      <c r="F84" s="198" t="s">
        <v>989</v>
      </c>
      <c r="G84" s="185"/>
      <c r="H84" s="185"/>
      <c r="I84" s="188"/>
      <c r="J84" s="199">
        <f>BK84</f>
        <v>0</v>
      </c>
      <c r="K84" s="185"/>
      <c r="L84" s="190"/>
      <c r="M84" s="191"/>
      <c r="N84" s="192"/>
      <c r="O84" s="192"/>
      <c r="P84" s="193">
        <f>SUM(P85:P86)</f>
        <v>0</v>
      </c>
      <c r="Q84" s="192"/>
      <c r="R84" s="193">
        <f>SUM(R85:R86)</f>
        <v>0</v>
      </c>
      <c r="S84" s="192"/>
      <c r="T84" s="194">
        <f>SUM(T85:T86)</f>
        <v>0</v>
      </c>
      <c r="AR84" s="195" t="s">
        <v>175</v>
      </c>
      <c r="AT84" s="196" t="s">
        <v>69</v>
      </c>
      <c r="AU84" s="196" t="s">
        <v>77</v>
      </c>
      <c r="AY84" s="195" t="s">
        <v>144</v>
      </c>
      <c r="BK84" s="197">
        <f>SUM(BK85:BK86)</f>
        <v>0</v>
      </c>
    </row>
    <row r="85" spans="2:65" s="1" customFormat="1" ht="16.5" customHeight="1">
      <c r="B85" s="42"/>
      <c r="C85" s="200" t="s">
        <v>165</v>
      </c>
      <c r="D85" s="200" t="s">
        <v>147</v>
      </c>
      <c r="E85" s="201" t="s">
        <v>990</v>
      </c>
      <c r="F85" s="202" t="s">
        <v>989</v>
      </c>
      <c r="G85" s="203" t="s">
        <v>312</v>
      </c>
      <c r="H85" s="204">
        <v>1</v>
      </c>
      <c r="I85" s="205"/>
      <c r="J85" s="206">
        <f>ROUND(I85*H85,2)</f>
        <v>0</v>
      </c>
      <c r="K85" s="202" t="s">
        <v>151</v>
      </c>
      <c r="L85" s="62"/>
      <c r="M85" s="207" t="s">
        <v>20</v>
      </c>
      <c r="N85" s="208" t="s">
        <v>41</v>
      </c>
      <c r="O85" s="43"/>
      <c r="P85" s="209">
        <f>O85*H85</f>
        <v>0</v>
      </c>
      <c r="Q85" s="209">
        <v>0</v>
      </c>
      <c r="R85" s="209">
        <f>Q85*H85</f>
        <v>0</v>
      </c>
      <c r="S85" s="209">
        <v>0</v>
      </c>
      <c r="T85" s="210">
        <f>S85*H85</f>
        <v>0</v>
      </c>
      <c r="AR85" s="25" t="s">
        <v>986</v>
      </c>
      <c r="AT85" s="25" t="s">
        <v>147</v>
      </c>
      <c r="AU85" s="25" t="s">
        <v>79</v>
      </c>
      <c r="AY85" s="25" t="s">
        <v>144</v>
      </c>
      <c r="BE85" s="211">
        <f>IF(N85="základní",J85,0)</f>
        <v>0</v>
      </c>
      <c r="BF85" s="211">
        <f>IF(N85="snížená",J85,0)</f>
        <v>0</v>
      </c>
      <c r="BG85" s="211">
        <f>IF(N85="zákl. přenesená",J85,0)</f>
        <v>0</v>
      </c>
      <c r="BH85" s="211">
        <f>IF(N85="sníž. přenesená",J85,0)</f>
        <v>0</v>
      </c>
      <c r="BI85" s="211">
        <f>IF(N85="nulová",J85,0)</f>
        <v>0</v>
      </c>
      <c r="BJ85" s="25" t="s">
        <v>77</v>
      </c>
      <c r="BK85" s="211">
        <f>ROUND(I85*H85,2)</f>
        <v>0</v>
      </c>
      <c r="BL85" s="25" t="s">
        <v>986</v>
      </c>
      <c r="BM85" s="25" t="s">
        <v>991</v>
      </c>
    </row>
    <row r="86" spans="2:65" s="1" customFormat="1" ht="16.5" customHeight="1">
      <c r="B86" s="42"/>
      <c r="C86" s="200" t="s">
        <v>175</v>
      </c>
      <c r="D86" s="200" t="s">
        <v>147</v>
      </c>
      <c r="E86" s="201" t="s">
        <v>992</v>
      </c>
      <c r="F86" s="202" t="s">
        <v>993</v>
      </c>
      <c r="G86" s="203" t="s">
        <v>312</v>
      </c>
      <c r="H86" s="204">
        <v>1</v>
      </c>
      <c r="I86" s="205"/>
      <c r="J86" s="206">
        <f>ROUND(I86*H86,2)</f>
        <v>0</v>
      </c>
      <c r="K86" s="202" t="s">
        <v>20</v>
      </c>
      <c r="L86" s="62"/>
      <c r="M86" s="207" t="s">
        <v>20</v>
      </c>
      <c r="N86" s="208" t="s">
        <v>41</v>
      </c>
      <c r="O86" s="43"/>
      <c r="P86" s="209">
        <f>O86*H86</f>
        <v>0</v>
      </c>
      <c r="Q86" s="209">
        <v>0</v>
      </c>
      <c r="R86" s="209">
        <f>Q86*H86</f>
        <v>0</v>
      </c>
      <c r="S86" s="209">
        <v>0</v>
      </c>
      <c r="T86" s="210">
        <f>S86*H86</f>
        <v>0</v>
      </c>
      <c r="AR86" s="25" t="s">
        <v>986</v>
      </c>
      <c r="AT86" s="25" t="s">
        <v>147</v>
      </c>
      <c r="AU86" s="25" t="s">
        <v>79</v>
      </c>
      <c r="AY86" s="25" t="s">
        <v>144</v>
      </c>
      <c r="BE86" s="211">
        <f>IF(N86="základní",J86,0)</f>
        <v>0</v>
      </c>
      <c r="BF86" s="211">
        <f>IF(N86="snížená",J86,0)</f>
        <v>0</v>
      </c>
      <c r="BG86" s="211">
        <f>IF(N86="zákl. přenesená",J86,0)</f>
        <v>0</v>
      </c>
      <c r="BH86" s="211">
        <f>IF(N86="sníž. přenesená",J86,0)</f>
        <v>0</v>
      </c>
      <c r="BI86" s="211">
        <f>IF(N86="nulová",J86,0)</f>
        <v>0</v>
      </c>
      <c r="BJ86" s="25" t="s">
        <v>77</v>
      </c>
      <c r="BK86" s="211">
        <f>ROUND(I86*H86,2)</f>
        <v>0</v>
      </c>
      <c r="BL86" s="25" t="s">
        <v>986</v>
      </c>
      <c r="BM86" s="25" t="s">
        <v>994</v>
      </c>
    </row>
    <row r="87" spans="2:63" s="11" customFormat="1" ht="29.85" customHeight="1">
      <c r="B87" s="184"/>
      <c r="C87" s="185"/>
      <c r="D87" s="186" t="s">
        <v>69</v>
      </c>
      <c r="E87" s="198" t="s">
        <v>995</v>
      </c>
      <c r="F87" s="198" t="s">
        <v>996</v>
      </c>
      <c r="G87" s="185"/>
      <c r="H87" s="185"/>
      <c r="I87" s="188"/>
      <c r="J87" s="199">
        <f>BK87</f>
        <v>0</v>
      </c>
      <c r="K87" s="185"/>
      <c r="L87" s="190"/>
      <c r="M87" s="191"/>
      <c r="N87" s="192"/>
      <c r="O87" s="192"/>
      <c r="P87" s="193">
        <f>P88</f>
        <v>0</v>
      </c>
      <c r="Q87" s="192"/>
      <c r="R87" s="193">
        <f>R88</f>
        <v>0</v>
      </c>
      <c r="S87" s="192"/>
      <c r="T87" s="194">
        <f>T88</f>
        <v>0</v>
      </c>
      <c r="AR87" s="195" t="s">
        <v>175</v>
      </c>
      <c r="AT87" s="196" t="s">
        <v>69</v>
      </c>
      <c r="AU87" s="196" t="s">
        <v>77</v>
      </c>
      <c r="AY87" s="195" t="s">
        <v>144</v>
      </c>
      <c r="BK87" s="197">
        <f>BK88</f>
        <v>0</v>
      </c>
    </row>
    <row r="88" spans="2:65" s="1" customFormat="1" ht="16.5" customHeight="1">
      <c r="B88" s="42"/>
      <c r="C88" s="200" t="s">
        <v>152</v>
      </c>
      <c r="D88" s="200" t="s">
        <v>147</v>
      </c>
      <c r="E88" s="201" t="s">
        <v>997</v>
      </c>
      <c r="F88" s="202" t="s">
        <v>998</v>
      </c>
      <c r="G88" s="203" t="s">
        <v>312</v>
      </c>
      <c r="H88" s="204">
        <v>1</v>
      </c>
      <c r="I88" s="205"/>
      <c r="J88" s="206">
        <f>ROUND(I88*H88,2)</f>
        <v>0</v>
      </c>
      <c r="K88" s="202" t="s">
        <v>151</v>
      </c>
      <c r="L88" s="62"/>
      <c r="M88" s="207" t="s">
        <v>20</v>
      </c>
      <c r="N88" s="269" t="s">
        <v>41</v>
      </c>
      <c r="O88" s="270"/>
      <c r="P88" s="271">
        <f>O88*H88</f>
        <v>0</v>
      </c>
      <c r="Q88" s="271">
        <v>0</v>
      </c>
      <c r="R88" s="271">
        <f>Q88*H88</f>
        <v>0</v>
      </c>
      <c r="S88" s="271">
        <v>0</v>
      </c>
      <c r="T88" s="272">
        <f>S88*H88</f>
        <v>0</v>
      </c>
      <c r="AR88" s="25" t="s">
        <v>986</v>
      </c>
      <c r="AT88" s="25" t="s">
        <v>147</v>
      </c>
      <c r="AU88" s="25" t="s">
        <v>79</v>
      </c>
      <c r="AY88" s="25" t="s">
        <v>144</v>
      </c>
      <c r="BE88" s="211">
        <f>IF(N88="základní",J88,0)</f>
        <v>0</v>
      </c>
      <c r="BF88" s="211">
        <f>IF(N88="snížená",J88,0)</f>
        <v>0</v>
      </c>
      <c r="BG88" s="211">
        <f>IF(N88="zákl. přenesená",J88,0)</f>
        <v>0</v>
      </c>
      <c r="BH88" s="211">
        <f>IF(N88="sníž. přenesená",J88,0)</f>
        <v>0</v>
      </c>
      <c r="BI88" s="211">
        <f>IF(N88="nulová",J88,0)</f>
        <v>0</v>
      </c>
      <c r="BJ88" s="25" t="s">
        <v>77</v>
      </c>
      <c r="BK88" s="211">
        <f>ROUND(I88*H88,2)</f>
        <v>0</v>
      </c>
      <c r="BL88" s="25" t="s">
        <v>986</v>
      </c>
      <c r="BM88" s="25" t="s">
        <v>999</v>
      </c>
    </row>
    <row r="89" spans="2:12" s="1" customFormat="1" ht="6.95" customHeight="1">
      <c r="B89" s="57"/>
      <c r="C89" s="58"/>
      <c r="D89" s="58"/>
      <c r="E89" s="58"/>
      <c r="F89" s="58"/>
      <c r="G89" s="58"/>
      <c r="H89" s="58"/>
      <c r="I89" s="145"/>
      <c r="J89" s="58"/>
      <c r="K89" s="58"/>
      <c r="L89" s="62"/>
    </row>
  </sheetData>
  <sheetProtection algorithmName="SHA-512" hashValue="wHOHUdcTTodflNx8R6Jju/xC2EVJm4TJAj3cOLcHSgFpSmfFCA8pBJJuystyi0S0cDNomg9Cy9j5NgZ+OejctA==" saltValue="jl1UiagEt8B+4GyyyBo3HpMotUTSHPLc7h/Ut6Rc77iTxBZd6vWL4m/t8CHbBuME9YI9m+1lNbl6OpKsiNf/OQ==" spinCount="100000" sheet="1" objects="1" scenarios="1" formatColumns="0" formatRows="0" autoFilter="0"/>
  <autoFilter ref="C79:K88"/>
  <mergeCells count="10">
    <mergeCell ref="J51:J52"/>
    <mergeCell ref="E70:H70"/>
    <mergeCell ref="E72:H72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79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216"/>
  <sheetViews>
    <sheetView showGridLines="0" workbookViewId="0" topLeftCell="A1">
      <selection activeCell="G35" sqref="G35:J35"/>
    </sheetView>
  </sheetViews>
  <sheetFormatPr defaultColWidth="9.33203125" defaultRowHeight="13.5"/>
  <cols>
    <col min="1" max="1" width="8.33203125" style="273" customWidth="1"/>
    <col min="2" max="2" width="1.66796875" style="273" customWidth="1"/>
    <col min="3" max="4" width="5" style="273" customWidth="1"/>
    <col min="5" max="5" width="11.66015625" style="273" customWidth="1"/>
    <col min="6" max="6" width="9.16015625" style="273" customWidth="1"/>
    <col min="7" max="7" width="5" style="273" customWidth="1"/>
    <col min="8" max="8" width="77.83203125" style="273" customWidth="1"/>
    <col min="9" max="10" width="20" style="273" customWidth="1"/>
    <col min="11" max="11" width="1.66796875" style="273" customWidth="1"/>
  </cols>
  <sheetData>
    <row r="1" ht="37.5" customHeight="1"/>
    <row r="2" spans="2:11" ht="7.5" customHeight="1">
      <c r="B2" s="274"/>
      <c r="C2" s="275"/>
      <c r="D2" s="275"/>
      <c r="E2" s="275"/>
      <c r="F2" s="275"/>
      <c r="G2" s="275"/>
      <c r="H2" s="275"/>
      <c r="I2" s="275"/>
      <c r="J2" s="275"/>
      <c r="K2" s="276"/>
    </row>
    <row r="3" spans="2:11" s="16" customFormat="1" ht="45" customHeight="1">
      <c r="B3" s="277"/>
      <c r="C3" s="403" t="s">
        <v>1000</v>
      </c>
      <c r="D3" s="403"/>
      <c r="E3" s="403"/>
      <c r="F3" s="403"/>
      <c r="G3" s="403"/>
      <c r="H3" s="403"/>
      <c r="I3" s="403"/>
      <c r="J3" s="403"/>
      <c r="K3" s="278"/>
    </row>
    <row r="4" spans="2:11" ht="25.5" customHeight="1">
      <c r="B4" s="279"/>
      <c r="C4" s="404" t="s">
        <v>1001</v>
      </c>
      <c r="D4" s="404"/>
      <c r="E4" s="404"/>
      <c r="F4" s="404"/>
      <c r="G4" s="404"/>
      <c r="H4" s="404"/>
      <c r="I4" s="404"/>
      <c r="J4" s="404"/>
      <c r="K4" s="280"/>
    </row>
    <row r="5" spans="2:11" ht="5.25" customHeight="1">
      <c r="B5" s="279"/>
      <c r="C5" s="281"/>
      <c r="D5" s="281"/>
      <c r="E5" s="281"/>
      <c r="F5" s="281"/>
      <c r="G5" s="281"/>
      <c r="H5" s="281"/>
      <c r="I5" s="281"/>
      <c r="J5" s="281"/>
      <c r="K5" s="280"/>
    </row>
    <row r="6" spans="2:11" ht="15" customHeight="1">
      <c r="B6" s="279"/>
      <c r="C6" s="402" t="s">
        <v>1002</v>
      </c>
      <c r="D6" s="402"/>
      <c r="E6" s="402"/>
      <c r="F6" s="402"/>
      <c r="G6" s="402"/>
      <c r="H6" s="402"/>
      <c r="I6" s="402"/>
      <c r="J6" s="402"/>
      <c r="K6" s="280"/>
    </row>
    <row r="7" spans="2:11" ht="15" customHeight="1">
      <c r="B7" s="283"/>
      <c r="C7" s="402" t="s">
        <v>1003</v>
      </c>
      <c r="D7" s="402"/>
      <c r="E7" s="402"/>
      <c r="F7" s="402"/>
      <c r="G7" s="402"/>
      <c r="H7" s="402"/>
      <c r="I7" s="402"/>
      <c r="J7" s="402"/>
      <c r="K7" s="280"/>
    </row>
    <row r="8" spans="2:11" ht="12.75" customHeight="1">
      <c r="B8" s="283"/>
      <c r="C8" s="282"/>
      <c r="D8" s="282"/>
      <c r="E8" s="282"/>
      <c r="F8" s="282"/>
      <c r="G8" s="282"/>
      <c r="H8" s="282"/>
      <c r="I8" s="282"/>
      <c r="J8" s="282"/>
      <c r="K8" s="280"/>
    </row>
    <row r="9" spans="2:11" ht="15" customHeight="1">
      <c r="B9" s="283"/>
      <c r="C9" s="402" t="s">
        <v>1004</v>
      </c>
      <c r="D9" s="402"/>
      <c r="E9" s="402"/>
      <c r="F9" s="402"/>
      <c r="G9" s="402"/>
      <c r="H9" s="402"/>
      <c r="I9" s="402"/>
      <c r="J9" s="402"/>
      <c r="K9" s="280"/>
    </row>
    <row r="10" spans="2:11" ht="15" customHeight="1">
      <c r="B10" s="283"/>
      <c r="C10" s="282"/>
      <c r="D10" s="402" t="s">
        <v>1005</v>
      </c>
      <c r="E10" s="402"/>
      <c r="F10" s="402"/>
      <c r="G10" s="402"/>
      <c r="H10" s="402"/>
      <c r="I10" s="402"/>
      <c r="J10" s="402"/>
      <c r="K10" s="280"/>
    </row>
    <row r="11" spans="2:11" ht="15" customHeight="1">
      <c r="B11" s="283"/>
      <c r="C11" s="284"/>
      <c r="D11" s="402" t="s">
        <v>1006</v>
      </c>
      <c r="E11" s="402"/>
      <c r="F11" s="402"/>
      <c r="G11" s="402"/>
      <c r="H11" s="402"/>
      <c r="I11" s="402"/>
      <c r="J11" s="402"/>
      <c r="K11" s="280"/>
    </row>
    <row r="12" spans="2:11" ht="12.75" customHeight="1">
      <c r="B12" s="283"/>
      <c r="C12" s="284"/>
      <c r="D12" s="284"/>
      <c r="E12" s="284"/>
      <c r="F12" s="284"/>
      <c r="G12" s="284"/>
      <c r="H12" s="284"/>
      <c r="I12" s="284"/>
      <c r="J12" s="284"/>
      <c r="K12" s="280"/>
    </row>
    <row r="13" spans="2:11" ht="15" customHeight="1">
      <c r="B13" s="283"/>
      <c r="C13" s="284"/>
      <c r="D13" s="402" t="s">
        <v>1007</v>
      </c>
      <c r="E13" s="402"/>
      <c r="F13" s="402"/>
      <c r="G13" s="402"/>
      <c r="H13" s="402"/>
      <c r="I13" s="402"/>
      <c r="J13" s="402"/>
      <c r="K13" s="280"/>
    </row>
    <row r="14" spans="2:11" ht="15" customHeight="1">
      <c r="B14" s="283"/>
      <c r="C14" s="284"/>
      <c r="D14" s="402" t="s">
        <v>1008</v>
      </c>
      <c r="E14" s="402"/>
      <c r="F14" s="402"/>
      <c r="G14" s="402"/>
      <c r="H14" s="402"/>
      <c r="I14" s="402"/>
      <c r="J14" s="402"/>
      <c r="K14" s="280"/>
    </row>
    <row r="15" spans="2:11" ht="15" customHeight="1">
      <c r="B15" s="283"/>
      <c r="C15" s="284"/>
      <c r="D15" s="402" t="s">
        <v>1009</v>
      </c>
      <c r="E15" s="402"/>
      <c r="F15" s="402"/>
      <c r="G15" s="402"/>
      <c r="H15" s="402"/>
      <c r="I15" s="402"/>
      <c r="J15" s="402"/>
      <c r="K15" s="280"/>
    </row>
    <row r="16" spans="2:11" ht="15" customHeight="1">
      <c r="B16" s="283"/>
      <c r="C16" s="284"/>
      <c r="D16" s="284"/>
      <c r="E16" s="285" t="s">
        <v>76</v>
      </c>
      <c r="F16" s="402" t="s">
        <v>1010</v>
      </c>
      <c r="G16" s="402"/>
      <c r="H16" s="402"/>
      <c r="I16" s="402"/>
      <c r="J16" s="402"/>
      <c r="K16" s="280"/>
    </row>
    <row r="17" spans="2:11" ht="15" customHeight="1">
      <c r="B17" s="283"/>
      <c r="C17" s="284"/>
      <c r="D17" s="284"/>
      <c r="E17" s="285" t="s">
        <v>1011</v>
      </c>
      <c r="F17" s="402" t="s">
        <v>1012</v>
      </c>
      <c r="G17" s="402"/>
      <c r="H17" s="402"/>
      <c r="I17" s="402"/>
      <c r="J17" s="402"/>
      <c r="K17" s="280"/>
    </row>
    <row r="18" spans="2:11" ht="15" customHeight="1">
      <c r="B18" s="283"/>
      <c r="C18" s="284"/>
      <c r="D18" s="284"/>
      <c r="E18" s="285" t="s">
        <v>1013</v>
      </c>
      <c r="F18" s="402" t="s">
        <v>1014</v>
      </c>
      <c r="G18" s="402"/>
      <c r="H18" s="402"/>
      <c r="I18" s="402"/>
      <c r="J18" s="402"/>
      <c r="K18" s="280"/>
    </row>
    <row r="19" spans="2:11" ht="15" customHeight="1">
      <c r="B19" s="283"/>
      <c r="C19" s="284"/>
      <c r="D19" s="284"/>
      <c r="E19" s="285" t="s">
        <v>1015</v>
      </c>
      <c r="F19" s="402" t="s">
        <v>1016</v>
      </c>
      <c r="G19" s="402"/>
      <c r="H19" s="402"/>
      <c r="I19" s="402"/>
      <c r="J19" s="402"/>
      <c r="K19" s="280"/>
    </row>
    <row r="20" spans="2:11" ht="15" customHeight="1">
      <c r="B20" s="283"/>
      <c r="C20" s="284"/>
      <c r="D20" s="284"/>
      <c r="E20" s="285" t="s">
        <v>972</v>
      </c>
      <c r="F20" s="402" t="s">
        <v>965</v>
      </c>
      <c r="G20" s="402"/>
      <c r="H20" s="402"/>
      <c r="I20" s="402"/>
      <c r="J20" s="402"/>
      <c r="K20" s="280"/>
    </row>
    <row r="21" spans="2:11" ht="15" customHeight="1">
      <c r="B21" s="283"/>
      <c r="C21" s="284"/>
      <c r="D21" s="284"/>
      <c r="E21" s="285" t="s">
        <v>83</v>
      </c>
      <c r="F21" s="402" t="s">
        <v>1017</v>
      </c>
      <c r="G21" s="402"/>
      <c r="H21" s="402"/>
      <c r="I21" s="402"/>
      <c r="J21" s="402"/>
      <c r="K21" s="280"/>
    </row>
    <row r="22" spans="2:11" ht="12.75" customHeight="1">
      <c r="B22" s="283"/>
      <c r="C22" s="284"/>
      <c r="D22" s="284"/>
      <c r="E22" s="284"/>
      <c r="F22" s="284"/>
      <c r="G22" s="284"/>
      <c r="H22" s="284"/>
      <c r="I22" s="284"/>
      <c r="J22" s="284"/>
      <c r="K22" s="280"/>
    </row>
    <row r="23" spans="2:11" ht="15" customHeight="1">
      <c r="B23" s="283"/>
      <c r="C23" s="402" t="s">
        <v>1018</v>
      </c>
      <c r="D23" s="402"/>
      <c r="E23" s="402"/>
      <c r="F23" s="402"/>
      <c r="G23" s="402"/>
      <c r="H23" s="402"/>
      <c r="I23" s="402"/>
      <c r="J23" s="402"/>
      <c r="K23" s="280"/>
    </row>
    <row r="24" spans="2:11" ht="15" customHeight="1">
      <c r="B24" s="283"/>
      <c r="C24" s="402" t="s">
        <v>1019</v>
      </c>
      <c r="D24" s="402"/>
      <c r="E24" s="402"/>
      <c r="F24" s="402"/>
      <c r="G24" s="402"/>
      <c r="H24" s="402"/>
      <c r="I24" s="402"/>
      <c r="J24" s="402"/>
      <c r="K24" s="280"/>
    </row>
    <row r="25" spans="2:11" ht="15" customHeight="1">
      <c r="B25" s="283"/>
      <c r="C25" s="282"/>
      <c r="D25" s="402" t="s">
        <v>1020</v>
      </c>
      <c r="E25" s="402"/>
      <c r="F25" s="402"/>
      <c r="G25" s="402"/>
      <c r="H25" s="402"/>
      <c r="I25" s="402"/>
      <c r="J25" s="402"/>
      <c r="K25" s="280"/>
    </row>
    <row r="26" spans="2:11" ht="15" customHeight="1">
      <c r="B26" s="283"/>
      <c r="C26" s="284"/>
      <c r="D26" s="402" t="s">
        <v>1021</v>
      </c>
      <c r="E26" s="402"/>
      <c r="F26" s="402"/>
      <c r="G26" s="402"/>
      <c r="H26" s="402"/>
      <c r="I26" s="402"/>
      <c r="J26" s="402"/>
      <c r="K26" s="280"/>
    </row>
    <row r="27" spans="2:11" ht="12.75" customHeight="1">
      <c r="B27" s="283"/>
      <c r="C27" s="284"/>
      <c r="D27" s="284"/>
      <c r="E27" s="284"/>
      <c r="F27" s="284"/>
      <c r="G27" s="284"/>
      <c r="H27" s="284"/>
      <c r="I27" s="284"/>
      <c r="J27" s="284"/>
      <c r="K27" s="280"/>
    </row>
    <row r="28" spans="2:11" ht="15" customHeight="1">
      <c r="B28" s="283"/>
      <c r="C28" s="284"/>
      <c r="D28" s="402" t="s">
        <v>1022</v>
      </c>
      <c r="E28" s="402"/>
      <c r="F28" s="402"/>
      <c r="G28" s="402"/>
      <c r="H28" s="402"/>
      <c r="I28" s="402"/>
      <c r="J28" s="402"/>
      <c r="K28" s="280"/>
    </row>
    <row r="29" spans="2:11" ht="15" customHeight="1">
      <c r="B29" s="283"/>
      <c r="C29" s="284"/>
      <c r="D29" s="402" t="s">
        <v>1023</v>
      </c>
      <c r="E29" s="402"/>
      <c r="F29" s="402"/>
      <c r="G29" s="402"/>
      <c r="H29" s="402"/>
      <c r="I29" s="402"/>
      <c r="J29" s="402"/>
      <c r="K29" s="280"/>
    </row>
    <row r="30" spans="2:11" ht="12.75" customHeight="1">
      <c r="B30" s="283"/>
      <c r="C30" s="284"/>
      <c r="D30" s="284"/>
      <c r="E30" s="284"/>
      <c r="F30" s="284"/>
      <c r="G30" s="284"/>
      <c r="H30" s="284"/>
      <c r="I30" s="284"/>
      <c r="J30" s="284"/>
      <c r="K30" s="280"/>
    </row>
    <row r="31" spans="2:11" ht="15" customHeight="1">
      <c r="B31" s="283"/>
      <c r="C31" s="284"/>
      <c r="D31" s="402" t="s">
        <v>1024</v>
      </c>
      <c r="E31" s="402"/>
      <c r="F31" s="402"/>
      <c r="G31" s="402"/>
      <c r="H31" s="402"/>
      <c r="I31" s="402"/>
      <c r="J31" s="402"/>
      <c r="K31" s="280"/>
    </row>
    <row r="32" spans="2:11" ht="15" customHeight="1">
      <c r="B32" s="283"/>
      <c r="C32" s="284"/>
      <c r="D32" s="402" t="s">
        <v>1025</v>
      </c>
      <c r="E32" s="402"/>
      <c r="F32" s="402"/>
      <c r="G32" s="402"/>
      <c r="H32" s="402"/>
      <c r="I32" s="402"/>
      <c r="J32" s="402"/>
      <c r="K32" s="280"/>
    </row>
    <row r="33" spans="2:11" ht="15" customHeight="1">
      <c r="B33" s="283"/>
      <c r="C33" s="284"/>
      <c r="D33" s="402" t="s">
        <v>1026</v>
      </c>
      <c r="E33" s="402"/>
      <c r="F33" s="402"/>
      <c r="G33" s="402"/>
      <c r="H33" s="402"/>
      <c r="I33" s="402"/>
      <c r="J33" s="402"/>
      <c r="K33" s="280"/>
    </row>
    <row r="34" spans="2:11" ht="15" customHeight="1">
      <c r="B34" s="283"/>
      <c r="C34" s="284"/>
      <c r="D34" s="282"/>
      <c r="E34" s="286" t="s">
        <v>129</v>
      </c>
      <c r="F34" s="282"/>
      <c r="G34" s="402" t="s">
        <v>1027</v>
      </c>
      <c r="H34" s="402"/>
      <c r="I34" s="402"/>
      <c r="J34" s="402"/>
      <c r="K34" s="280"/>
    </row>
    <row r="35" spans="2:11" ht="30.75" customHeight="1">
      <c r="B35" s="283"/>
      <c r="C35" s="284"/>
      <c r="D35" s="282"/>
      <c r="E35" s="286" t="s">
        <v>1028</v>
      </c>
      <c r="F35" s="282"/>
      <c r="G35" s="402" t="s">
        <v>1029</v>
      </c>
      <c r="H35" s="402"/>
      <c r="I35" s="402"/>
      <c r="J35" s="402"/>
      <c r="K35" s="280"/>
    </row>
    <row r="36" spans="2:11" ht="15" customHeight="1">
      <c r="B36" s="283"/>
      <c r="C36" s="284"/>
      <c r="D36" s="282"/>
      <c r="E36" s="286" t="s">
        <v>51</v>
      </c>
      <c r="F36" s="282"/>
      <c r="G36" s="402" t="s">
        <v>1030</v>
      </c>
      <c r="H36" s="402"/>
      <c r="I36" s="402"/>
      <c r="J36" s="402"/>
      <c r="K36" s="280"/>
    </row>
    <row r="37" spans="2:11" ht="15" customHeight="1">
      <c r="B37" s="283"/>
      <c r="C37" s="284"/>
      <c r="D37" s="282"/>
      <c r="E37" s="286" t="s">
        <v>130</v>
      </c>
      <c r="F37" s="282"/>
      <c r="G37" s="402" t="s">
        <v>1031</v>
      </c>
      <c r="H37" s="402"/>
      <c r="I37" s="402"/>
      <c r="J37" s="402"/>
      <c r="K37" s="280"/>
    </row>
    <row r="38" spans="2:11" ht="15" customHeight="1">
      <c r="B38" s="283"/>
      <c r="C38" s="284"/>
      <c r="D38" s="282"/>
      <c r="E38" s="286" t="s">
        <v>131</v>
      </c>
      <c r="F38" s="282"/>
      <c r="G38" s="402" t="s">
        <v>1032</v>
      </c>
      <c r="H38" s="402"/>
      <c r="I38" s="402"/>
      <c r="J38" s="402"/>
      <c r="K38" s="280"/>
    </row>
    <row r="39" spans="2:11" ht="15" customHeight="1">
      <c r="B39" s="283"/>
      <c r="C39" s="284"/>
      <c r="D39" s="282"/>
      <c r="E39" s="286" t="s">
        <v>132</v>
      </c>
      <c r="F39" s="282"/>
      <c r="G39" s="402" t="s">
        <v>1033</v>
      </c>
      <c r="H39" s="402"/>
      <c r="I39" s="402"/>
      <c r="J39" s="402"/>
      <c r="K39" s="280"/>
    </row>
    <row r="40" spans="2:11" ht="15" customHeight="1">
      <c r="B40" s="283"/>
      <c r="C40" s="284"/>
      <c r="D40" s="282"/>
      <c r="E40" s="286" t="s">
        <v>1034</v>
      </c>
      <c r="F40" s="282"/>
      <c r="G40" s="402" t="s">
        <v>1035</v>
      </c>
      <c r="H40" s="402"/>
      <c r="I40" s="402"/>
      <c r="J40" s="402"/>
      <c r="K40" s="280"/>
    </row>
    <row r="41" spans="2:11" ht="15" customHeight="1">
      <c r="B41" s="283"/>
      <c r="C41" s="284"/>
      <c r="D41" s="282"/>
      <c r="E41" s="286"/>
      <c r="F41" s="282"/>
      <c r="G41" s="402" t="s">
        <v>1036</v>
      </c>
      <c r="H41" s="402"/>
      <c r="I41" s="402"/>
      <c r="J41" s="402"/>
      <c r="K41" s="280"/>
    </row>
    <row r="42" spans="2:11" ht="15" customHeight="1">
      <c r="B42" s="283"/>
      <c r="C42" s="284"/>
      <c r="D42" s="282"/>
      <c r="E42" s="286" t="s">
        <v>1037</v>
      </c>
      <c r="F42" s="282"/>
      <c r="G42" s="402" t="s">
        <v>1038</v>
      </c>
      <c r="H42" s="402"/>
      <c r="I42" s="402"/>
      <c r="J42" s="402"/>
      <c r="K42" s="280"/>
    </row>
    <row r="43" spans="2:11" ht="15" customHeight="1">
      <c r="B43" s="283"/>
      <c r="C43" s="284"/>
      <c r="D43" s="282"/>
      <c r="E43" s="286" t="s">
        <v>134</v>
      </c>
      <c r="F43" s="282"/>
      <c r="G43" s="402" t="s">
        <v>1039</v>
      </c>
      <c r="H43" s="402"/>
      <c r="I43" s="402"/>
      <c r="J43" s="402"/>
      <c r="K43" s="280"/>
    </row>
    <row r="44" spans="2:11" ht="12.75" customHeight="1">
      <c r="B44" s="283"/>
      <c r="C44" s="284"/>
      <c r="D44" s="282"/>
      <c r="E44" s="282"/>
      <c r="F44" s="282"/>
      <c r="G44" s="282"/>
      <c r="H44" s="282"/>
      <c r="I44" s="282"/>
      <c r="J44" s="282"/>
      <c r="K44" s="280"/>
    </row>
    <row r="45" spans="2:11" ht="15" customHeight="1">
      <c r="B45" s="283"/>
      <c r="C45" s="284"/>
      <c r="D45" s="402" t="s">
        <v>1040</v>
      </c>
      <c r="E45" s="402"/>
      <c r="F45" s="402"/>
      <c r="G45" s="402"/>
      <c r="H45" s="402"/>
      <c r="I45" s="402"/>
      <c r="J45" s="402"/>
      <c r="K45" s="280"/>
    </row>
    <row r="46" spans="2:11" ht="15" customHeight="1">
      <c r="B46" s="283"/>
      <c r="C46" s="284"/>
      <c r="D46" s="284"/>
      <c r="E46" s="402" t="s">
        <v>1041</v>
      </c>
      <c r="F46" s="402"/>
      <c r="G46" s="402"/>
      <c r="H46" s="402"/>
      <c r="I46" s="402"/>
      <c r="J46" s="402"/>
      <c r="K46" s="280"/>
    </row>
    <row r="47" spans="2:11" ht="15" customHeight="1">
      <c r="B47" s="283"/>
      <c r="C47" s="284"/>
      <c r="D47" s="284"/>
      <c r="E47" s="402" t="s">
        <v>1042</v>
      </c>
      <c r="F47" s="402"/>
      <c r="G47" s="402"/>
      <c r="H47" s="402"/>
      <c r="I47" s="402"/>
      <c r="J47" s="402"/>
      <c r="K47" s="280"/>
    </row>
    <row r="48" spans="2:11" ht="15" customHeight="1">
      <c r="B48" s="283"/>
      <c r="C48" s="284"/>
      <c r="D48" s="284"/>
      <c r="E48" s="402" t="s">
        <v>1043</v>
      </c>
      <c r="F48" s="402"/>
      <c r="G48" s="402"/>
      <c r="H48" s="402"/>
      <c r="I48" s="402"/>
      <c r="J48" s="402"/>
      <c r="K48" s="280"/>
    </row>
    <row r="49" spans="2:11" ht="15" customHeight="1">
      <c r="B49" s="283"/>
      <c r="C49" s="284"/>
      <c r="D49" s="402" t="s">
        <v>1044</v>
      </c>
      <c r="E49" s="402"/>
      <c r="F49" s="402"/>
      <c r="G49" s="402"/>
      <c r="H49" s="402"/>
      <c r="I49" s="402"/>
      <c r="J49" s="402"/>
      <c r="K49" s="280"/>
    </row>
    <row r="50" spans="2:11" ht="25.5" customHeight="1">
      <c r="B50" s="279"/>
      <c r="C50" s="404" t="s">
        <v>1045</v>
      </c>
      <c r="D50" s="404"/>
      <c r="E50" s="404"/>
      <c r="F50" s="404"/>
      <c r="G50" s="404"/>
      <c r="H50" s="404"/>
      <c r="I50" s="404"/>
      <c r="J50" s="404"/>
      <c r="K50" s="280"/>
    </row>
    <row r="51" spans="2:11" ht="5.25" customHeight="1">
      <c r="B51" s="279"/>
      <c r="C51" s="281"/>
      <c r="D51" s="281"/>
      <c r="E51" s="281"/>
      <c r="F51" s="281"/>
      <c r="G51" s="281"/>
      <c r="H51" s="281"/>
      <c r="I51" s="281"/>
      <c r="J51" s="281"/>
      <c r="K51" s="280"/>
    </row>
    <row r="52" spans="2:11" ht="15" customHeight="1">
      <c r="B52" s="279"/>
      <c r="C52" s="402" t="s">
        <v>1046</v>
      </c>
      <c r="D52" s="402"/>
      <c r="E52" s="402"/>
      <c r="F52" s="402"/>
      <c r="G52" s="402"/>
      <c r="H52" s="402"/>
      <c r="I52" s="402"/>
      <c r="J52" s="402"/>
      <c r="K52" s="280"/>
    </row>
    <row r="53" spans="2:11" ht="15" customHeight="1">
      <c r="B53" s="279"/>
      <c r="C53" s="402" t="s">
        <v>1047</v>
      </c>
      <c r="D53" s="402"/>
      <c r="E53" s="402"/>
      <c r="F53" s="402"/>
      <c r="G53" s="402"/>
      <c r="H53" s="402"/>
      <c r="I53" s="402"/>
      <c r="J53" s="402"/>
      <c r="K53" s="280"/>
    </row>
    <row r="54" spans="2:11" ht="12.75" customHeight="1">
      <c r="B54" s="279"/>
      <c r="C54" s="282"/>
      <c r="D54" s="282"/>
      <c r="E54" s="282"/>
      <c r="F54" s="282"/>
      <c r="G54" s="282"/>
      <c r="H54" s="282"/>
      <c r="I54" s="282"/>
      <c r="J54" s="282"/>
      <c r="K54" s="280"/>
    </row>
    <row r="55" spans="2:11" ht="15" customHeight="1">
      <c r="B55" s="279"/>
      <c r="C55" s="402" t="s">
        <v>1048</v>
      </c>
      <c r="D55" s="402"/>
      <c r="E55" s="402"/>
      <c r="F55" s="402"/>
      <c r="G55" s="402"/>
      <c r="H55" s="402"/>
      <c r="I55" s="402"/>
      <c r="J55" s="402"/>
      <c r="K55" s="280"/>
    </row>
    <row r="56" spans="2:11" ht="15" customHeight="1">
      <c r="B56" s="279"/>
      <c r="C56" s="284"/>
      <c r="D56" s="402" t="s">
        <v>1049</v>
      </c>
      <c r="E56" s="402"/>
      <c r="F56" s="402"/>
      <c r="G56" s="402"/>
      <c r="H56" s="402"/>
      <c r="I56" s="402"/>
      <c r="J56" s="402"/>
      <c r="K56" s="280"/>
    </row>
    <row r="57" spans="2:11" ht="15" customHeight="1">
      <c r="B57" s="279"/>
      <c r="C57" s="284"/>
      <c r="D57" s="402" t="s">
        <v>1050</v>
      </c>
      <c r="E57" s="402"/>
      <c r="F57" s="402"/>
      <c r="G57" s="402"/>
      <c r="H57" s="402"/>
      <c r="I57" s="402"/>
      <c r="J57" s="402"/>
      <c r="K57" s="280"/>
    </row>
    <row r="58" spans="2:11" ht="15" customHeight="1">
      <c r="B58" s="279"/>
      <c r="C58" s="284"/>
      <c r="D58" s="402" t="s">
        <v>1051</v>
      </c>
      <c r="E58" s="402"/>
      <c r="F58" s="402"/>
      <c r="G58" s="402"/>
      <c r="H58" s="402"/>
      <c r="I58" s="402"/>
      <c r="J58" s="402"/>
      <c r="K58" s="280"/>
    </row>
    <row r="59" spans="2:11" ht="15" customHeight="1">
      <c r="B59" s="279"/>
      <c r="C59" s="284"/>
      <c r="D59" s="402" t="s">
        <v>1052</v>
      </c>
      <c r="E59" s="402"/>
      <c r="F59" s="402"/>
      <c r="G59" s="402"/>
      <c r="H59" s="402"/>
      <c r="I59" s="402"/>
      <c r="J59" s="402"/>
      <c r="K59" s="280"/>
    </row>
    <row r="60" spans="2:11" ht="15" customHeight="1">
      <c r="B60" s="279"/>
      <c r="C60" s="284"/>
      <c r="D60" s="406" t="s">
        <v>1053</v>
      </c>
      <c r="E60" s="406"/>
      <c r="F60" s="406"/>
      <c r="G60" s="406"/>
      <c r="H60" s="406"/>
      <c r="I60" s="406"/>
      <c r="J60" s="406"/>
      <c r="K60" s="280"/>
    </row>
    <row r="61" spans="2:11" ht="15" customHeight="1">
      <c r="B61" s="279"/>
      <c r="C61" s="284"/>
      <c r="D61" s="402" t="s">
        <v>1054</v>
      </c>
      <c r="E61" s="402"/>
      <c r="F61" s="402"/>
      <c r="G61" s="402"/>
      <c r="H61" s="402"/>
      <c r="I61" s="402"/>
      <c r="J61" s="402"/>
      <c r="K61" s="280"/>
    </row>
    <row r="62" spans="2:11" ht="12.75" customHeight="1">
      <c r="B62" s="279"/>
      <c r="C62" s="284"/>
      <c r="D62" s="284"/>
      <c r="E62" s="287"/>
      <c r="F62" s="284"/>
      <c r="G62" s="284"/>
      <c r="H62" s="284"/>
      <c r="I62" s="284"/>
      <c r="J62" s="284"/>
      <c r="K62" s="280"/>
    </row>
    <row r="63" spans="2:11" ht="15" customHeight="1">
      <c r="B63" s="279"/>
      <c r="C63" s="284"/>
      <c r="D63" s="402" t="s">
        <v>1055</v>
      </c>
      <c r="E63" s="402"/>
      <c r="F63" s="402"/>
      <c r="G63" s="402"/>
      <c r="H63" s="402"/>
      <c r="I63" s="402"/>
      <c r="J63" s="402"/>
      <c r="K63" s="280"/>
    </row>
    <row r="64" spans="2:11" ht="15" customHeight="1">
      <c r="B64" s="279"/>
      <c r="C64" s="284"/>
      <c r="D64" s="406" t="s">
        <v>1056</v>
      </c>
      <c r="E64" s="406"/>
      <c r="F64" s="406"/>
      <c r="G64" s="406"/>
      <c r="H64" s="406"/>
      <c r="I64" s="406"/>
      <c r="J64" s="406"/>
      <c r="K64" s="280"/>
    </row>
    <row r="65" spans="2:11" ht="15" customHeight="1">
      <c r="B65" s="279"/>
      <c r="C65" s="284"/>
      <c r="D65" s="402" t="s">
        <v>1057</v>
      </c>
      <c r="E65" s="402"/>
      <c r="F65" s="402"/>
      <c r="G65" s="402"/>
      <c r="H65" s="402"/>
      <c r="I65" s="402"/>
      <c r="J65" s="402"/>
      <c r="K65" s="280"/>
    </row>
    <row r="66" spans="2:11" ht="15" customHeight="1">
      <c r="B66" s="279"/>
      <c r="C66" s="284"/>
      <c r="D66" s="402" t="s">
        <v>1058</v>
      </c>
      <c r="E66" s="402"/>
      <c r="F66" s="402"/>
      <c r="G66" s="402"/>
      <c r="H66" s="402"/>
      <c r="I66" s="402"/>
      <c r="J66" s="402"/>
      <c r="K66" s="280"/>
    </row>
    <row r="67" spans="2:11" ht="15" customHeight="1">
      <c r="B67" s="279"/>
      <c r="C67" s="284"/>
      <c r="D67" s="402" t="s">
        <v>1059</v>
      </c>
      <c r="E67" s="402"/>
      <c r="F67" s="402"/>
      <c r="G67" s="402"/>
      <c r="H67" s="402"/>
      <c r="I67" s="402"/>
      <c r="J67" s="402"/>
      <c r="K67" s="280"/>
    </row>
    <row r="68" spans="2:11" ht="15" customHeight="1">
      <c r="B68" s="279"/>
      <c r="C68" s="284"/>
      <c r="D68" s="402" t="s">
        <v>1060</v>
      </c>
      <c r="E68" s="402"/>
      <c r="F68" s="402"/>
      <c r="G68" s="402"/>
      <c r="H68" s="402"/>
      <c r="I68" s="402"/>
      <c r="J68" s="402"/>
      <c r="K68" s="280"/>
    </row>
    <row r="69" spans="2:11" ht="12.75" customHeight="1">
      <c r="B69" s="288"/>
      <c r="C69" s="289"/>
      <c r="D69" s="289"/>
      <c r="E69" s="289"/>
      <c r="F69" s="289"/>
      <c r="G69" s="289"/>
      <c r="H69" s="289"/>
      <c r="I69" s="289"/>
      <c r="J69" s="289"/>
      <c r="K69" s="290"/>
    </row>
    <row r="70" spans="2:11" ht="18.75" customHeight="1">
      <c r="B70" s="291"/>
      <c r="C70" s="291"/>
      <c r="D70" s="291"/>
      <c r="E70" s="291"/>
      <c r="F70" s="291"/>
      <c r="G70" s="291"/>
      <c r="H70" s="291"/>
      <c r="I70" s="291"/>
      <c r="J70" s="291"/>
      <c r="K70" s="292"/>
    </row>
    <row r="71" spans="2:11" ht="18.75" customHeight="1">
      <c r="B71" s="292"/>
      <c r="C71" s="292"/>
      <c r="D71" s="292"/>
      <c r="E71" s="292"/>
      <c r="F71" s="292"/>
      <c r="G71" s="292"/>
      <c r="H71" s="292"/>
      <c r="I71" s="292"/>
      <c r="J71" s="292"/>
      <c r="K71" s="292"/>
    </row>
    <row r="72" spans="2:11" ht="7.5" customHeight="1">
      <c r="B72" s="293"/>
      <c r="C72" s="294"/>
      <c r="D72" s="294"/>
      <c r="E72" s="294"/>
      <c r="F72" s="294"/>
      <c r="G72" s="294"/>
      <c r="H72" s="294"/>
      <c r="I72" s="294"/>
      <c r="J72" s="294"/>
      <c r="K72" s="295"/>
    </row>
    <row r="73" spans="2:11" ht="45" customHeight="1">
      <c r="B73" s="296"/>
      <c r="C73" s="407" t="s">
        <v>101</v>
      </c>
      <c r="D73" s="407"/>
      <c r="E73" s="407"/>
      <c r="F73" s="407"/>
      <c r="G73" s="407"/>
      <c r="H73" s="407"/>
      <c r="I73" s="407"/>
      <c r="J73" s="407"/>
      <c r="K73" s="297"/>
    </row>
    <row r="74" spans="2:11" ht="17.25" customHeight="1">
      <c r="B74" s="296"/>
      <c r="C74" s="298" t="s">
        <v>1061</v>
      </c>
      <c r="D74" s="298"/>
      <c r="E74" s="298"/>
      <c r="F74" s="298" t="s">
        <v>1062</v>
      </c>
      <c r="G74" s="299"/>
      <c r="H74" s="298" t="s">
        <v>130</v>
      </c>
      <c r="I74" s="298" t="s">
        <v>55</v>
      </c>
      <c r="J74" s="298" t="s">
        <v>1063</v>
      </c>
      <c r="K74" s="297"/>
    </row>
    <row r="75" spans="2:11" ht="17.25" customHeight="1">
      <c r="B75" s="296"/>
      <c r="C75" s="300" t="s">
        <v>1064</v>
      </c>
      <c r="D75" s="300"/>
      <c r="E75" s="300"/>
      <c r="F75" s="301" t="s">
        <v>1065</v>
      </c>
      <c r="G75" s="302"/>
      <c r="H75" s="300"/>
      <c r="I75" s="300"/>
      <c r="J75" s="300" t="s">
        <v>1066</v>
      </c>
      <c r="K75" s="297"/>
    </row>
    <row r="76" spans="2:11" ht="5.25" customHeight="1">
      <c r="B76" s="296"/>
      <c r="C76" s="303"/>
      <c r="D76" s="303"/>
      <c r="E76" s="303"/>
      <c r="F76" s="303"/>
      <c r="G76" s="304"/>
      <c r="H76" s="303"/>
      <c r="I76" s="303"/>
      <c r="J76" s="303"/>
      <c r="K76" s="297"/>
    </row>
    <row r="77" spans="2:11" ht="15" customHeight="1">
      <c r="B77" s="296"/>
      <c r="C77" s="286" t="s">
        <v>51</v>
      </c>
      <c r="D77" s="303"/>
      <c r="E77" s="303"/>
      <c r="F77" s="305" t="s">
        <v>1067</v>
      </c>
      <c r="G77" s="304"/>
      <c r="H77" s="286" t="s">
        <v>1068</v>
      </c>
      <c r="I77" s="286" t="s">
        <v>1069</v>
      </c>
      <c r="J77" s="286">
        <v>20</v>
      </c>
      <c r="K77" s="297"/>
    </row>
    <row r="78" spans="2:11" ht="15" customHeight="1">
      <c r="B78" s="296"/>
      <c r="C78" s="286" t="s">
        <v>1070</v>
      </c>
      <c r="D78" s="286"/>
      <c r="E78" s="286"/>
      <c r="F78" s="305" t="s">
        <v>1067</v>
      </c>
      <c r="G78" s="304"/>
      <c r="H78" s="286" t="s">
        <v>1071</v>
      </c>
      <c r="I78" s="286" t="s">
        <v>1069</v>
      </c>
      <c r="J78" s="286">
        <v>120</v>
      </c>
      <c r="K78" s="297"/>
    </row>
    <row r="79" spans="2:11" ht="15" customHeight="1">
      <c r="B79" s="306"/>
      <c r="C79" s="286" t="s">
        <v>1072</v>
      </c>
      <c r="D79" s="286"/>
      <c r="E79" s="286"/>
      <c r="F79" s="305" t="s">
        <v>1073</v>
      </c>
      <c r="G79" s="304"/>
      <c r="H79" s="286" t="s">
        <v>1074</v>
      </c>
      <c r="I79" s="286" t="s">
        <v>1069</v>
      </c>
      <c r="J79" s="286">
        <v>50</v>
      </c>
      <c r="K79" s="297"/>
    </row>
    <row r="80" spans="2:11" ht="15" customHeight="1">
      <c r="B80" s="306"/>
      <c r="C80" s="286" t="s">
        <v>1075</v>
      </c>
      <c r="D80" s="286"/>
      <c r="E80" s="286"/>
      <c r="F80" s="305" t="s">
        <v>1067</v>
      </c>
      <c r="G80" s="304"/>
      <c r="H80" s="286" t="s">
        <v>1076</v>
      </c>
      <c r="I80" s="286" t="s">
        <v>1077</v>
      </c>
      <c r="J80" s="286"/>
      <c r="K80" s="297"/>
    </row>
    <row r="81" spans="2:11" ht="15" customHeight="1">
      <c r="B81" s="306"/>
      <c r="C81" s="307" t="s">
        <v>1078</v>
      </c>
      <c r="D81" s="307"/>
      <c r="E81" s="307"/>
      <c r="F81" s="308" t="s">
        <v>1073</v>
      </c>
      <c r="G81" s="307"/>
      <c r="H81" s="307" t="s">
        <v>1079</v>
      </c>
      <c r="I81" s="307" t="s">
        <v>1069</v>
      </c>
      <c r="J81" s="307">
        <v>15</v>
      </c>
      <c r="K81" s="297"/>
    </row>
    <row r="82" spans="2:11" ht="15" customHeight="1">
      <c r="B82" s="306"/>
      <c r="C82" s="307" t="s">
        <v>1080</v>
      </c>
      <c r="D82" s="307"/>
      <c r="E82" s="307"/>
      <c r="F82" s="308" t="s">
        <v>1073</v>
      </c>
      <c r="G82" s="307"/>
      <c r="H82" s="307" t="s">
        <v>1081</v>
      </c>
      <c r="I82" s="307" t="s">
        <v>1069</v>
      </c>
      <c r="J82" s="307">
        <v>15</v>
      </c>
      <c r="K82" s="297"/>
    </row>
    <row r="83" spans="2:11" ht="15" customHeight="1">
      <c r="B83" s="306"/>
      <c r="C83" s="307" t="s">
        <v>1082</v>
      </c>
      <c r="D83" s="307"/>
      <c r="E83" s="307"/>
      <c r="F83" s="308" t="s">
        <v>1073</v>
      </c>
      <c r="G83" s="307"/>
      <c r="H83" s="307" t="s">
        <v>1083</v>
      </c>
      <c r="I83" s="307" t="s">
        <v>1069</v>
      </c>
      <c r="J83" s="307">
        <v>20</v>
      </c>
      <c r="K83" s="297"/>
    </row>
    <row r="84" spans="2:11" ht="15" customHeight="1">
      <c r="B84" s="306"/>
      <c r="C84" s="307" t="s">
        <v>1084</v>
      </c>
      <c r="D84" s="307"/>
      <c r="E84" s="307"/>
      <c r="F84" s="308" t="s">
        <v>1073</v>
      </c>
      <c r="G84" s="307"/>
      <c r="H84" s="307" t="s">
        <v>1085</v>
      </c>
      <c r="I84" s="307" t="s">
        <v>1069</v>
      </c>
      <c r="J84" s="307">
        <v>20</v>
      </c>
      <c r="K84" s="297"/>
    </row>
    <row r="85" spans="2:11" ht="15" customHeight="1">
      <c r="B85" s="306"/>
      <c r="C85" s="286" t="s">
        <v>1086</v>
      </c>
      <c r="D85" s="286"/>
      <c r="E85" s="286"/>
      <c r="F85" s="305" t="s">
        <v>1073</v>
      </c>
      <c r="G85" s="304"/>
      <c r="H85" s="286" t="s">
        <v>1087</v>
      </c>
      <c r="I85" s="286" t="s">
        <v>1069</v>
      </c>
      <c r="J85" s="286">
        <v>50</v>
      </c>
      <c r="K85" s="297"/>
    </row>
    <row r="86" spans="2:11" ht="15" customHeight="1">
      <c r="B86" s="306"/>
      <c r="C86" s="286" t="s">
        <v>1088</v>
      </c>
      <c r="D86" s="286"/>
      <c r="E86" s="286"/>
      <c r="F86" s="305" t="s">
        <v>1073</v>
      </c>
      <c r="G86" s="304"/>
      <c r="H86" s="286" t="s">
        <v>1089</v>
      </c>
      <c r="I86" s="286" t="s">
        <v>1069</v>
      </c>
      <c r="J86" s="286">
        <v>20</v>
      </c>
      <c r="K86" s="297"/>
    </row>
    <row r="87" spans="2:11" ht="15" customHeight="1">
      <c r="B87" s="306"/>
      <c r="C87" s="286" t="s">
        <v>1090</v>
      </c>
      <c r="D87" s="286"/>
      <c r="E87" s="286"/>
      <c r="F87" s="305" t="s">
        <v>1073</v>
      </c>
      <c r="G87" s="304"/>
      <c r="H87" s="286" t="s">
        <v>1091</v>
      </c>
      <c r="I87" s="286" t="s">
        <v>1069</v>
      </c>
      <c r="J87" s="286">
        <v>20</v>
      </c>
      <c r="K87" s="297"/>
    </row>
    <row r="88" spans="2:11" ht="15" customHeight="1">
      <c r="B88" s="306"/>
      <c r="C88" s="286" t="s">
        <v>1092</v>
      </c>
      <c r="D88" s="286"/>
      <c r="E88" s="286"/>
      <c r="F88" s="305" t="s">
        <v>1073</v>
      </c>
      <c r="G88" s="304"/>
      <c r="H88" s="286" t="s">
        <v>1093</v>
      </c>
      <c r="I88" s="286" t="s">
        <v>1069</v>
      </c>
      <c r="J88" s="286">
        <v>50</v>
      </c>
      <c r="K88" s="297"/>
    </row>
    <row r="89" spans="2:11" ht="15" customHeight="1">
      <c r="B89" s="306"/>
      <c r="C89" s="286" t="s">
        <v>1094</v>
      </c>
      <c r="D89" s="286"/>
      <c r="E89" s="286"/>
      <c r="F89" s="305" t="s">
        <v>1073</v>
      </c>
      <c r="G89" s="304"/>
      <c r="H89" s="286" t="s">
        <v>1094</v>
      </c>
      <c r="I89" s="286" t="s">
        <v>1069</v>
      </c>
      <c r="J89" s="286">
        <v>50</v>
      </c>
      <c r="K89" s="297"/>
    </row>
    <row r="90" spans="2:11" ht="15" customHeight="1">
      <c r="B90" s="306"/>
      <c r="C90" s="286" t="s">
        <v>135</v>
      </c>
      <c r="D90" s="286"/>
      <c r="E90" s="286"/>
      <c r="F90" s="305" t="s">
        <v>1073</v>
      </c>
      <c r="G90" s="304"/>
      <c r="H90" s="286" t="s">
        <v>1095</v>
      </c>
      <c r="I90" s="286" t="s">
        <v>1069</v>
      </c>
      <c r="J90" s="286">
        <v>255</v>
      </c>
      <c r="K90" s="297"/>
    </row>
    <row r="91" spans="2:11" ht="15" customHeight="1">
      <c r="B91" s="306"/>
      <c r="C91" s="286" t="s">
        <v>1096</v>
      </c>
      <c r="D91" s="286"/>
      <c r="E91" s="286"/>
      <c r="F91" s="305" t="s">
        <v>1067</v>
      </c>
      <c r="G91" s="304"/>
      <c r="H91" s="286" t="s">
        <v>1097</v>
      </c>
      <c r="I91" s="286" t="s">
        <v>1098</v>
      </c>
      <c r="J91" s="286"/>
      <c r="K91" s="297"/>
    </row>
    <row r="92" spans="2:11" ht="15" customHeight="1">
      <c r="B92" s="306"/>
      <c r="C92" s="286" t="s">
        <v>1099</v>
      </c>
      <c r="D92" s="286"/>
      <c r="E92" s="286"/>
      <c r="F92" s="305" t="s">
        <v>1067</v>
      </c>
      <c r="G92" s="304"/>
      <c r="H92" s="286" t="s">
        <v>1100</v>
      </c>
      <c r="I92" s="286" t="s">
        <v>1101</v>
      </c>
      <c r="J92" s="286"/>
      <c r="K92" s="297"/>
    </row>
    <row r="93" spans="2:11" ht="15" customHeight="1">
      <c r="B93" s="306"/>
      <c r="C93" s="286" t="s">
        <v>1102</v>
      </c>
      <c r="D93" s="286"/>
      <c r="E93" s="286"/>
      <c r="F93" s="305" t="s">
        <v>1067</v>
      </c>
      <c r="G93" s="304"/>
      <c r="H93" s="286" t="s">
        <v>1102</v>
      </c>
      <c r="I93" s="286" t="s">
        <v>1101</v>
      </c>
      <c r="J93" s="286"/>
      <c r="K93" s="297"/>
    </row>
    <row r="94" spans="2:11" ht="15" customHeight="1">
      <c r="B94" s="306"/>
      <c r="C94" s="286" t="s">
        <v>36</v>
      </c>
      <c r="D94" s="286"/>
      <c r="E94" s="286"/>
      <c r="F94" s="305" t="s">
        <v>1067</v>
      </c>
      <c r="G94" s="304"/>
      <c r="H94" s="286" t="s">
        <v>1103</v>
      </c>
      <c r="I94" s="286" t="s">
        <v>1101</v>
      </c>
      <c r="J94" s="286"/>
      <c r="K94" s="297"/>
    </row>
    <row r="95" spans="2:11" ht="15" customHeight="1">
      <c r="B95" s="306"/>
      <c r="C95" s="286" t="s">
        <v>46</v>
      </c>
      <c r="D95" s="286"/>
      <c r="E95" s="286"/>
      <c r="F95" s="305" t="s">
        <v>1067</v>
      </c>
      <c r="G95" s="304"/>
      <c r="H95" s="286" t="s">
        <v>1104</v>
      </c>
      <c r="I95" s="286" t="s">
        <v>1101</v>
      </c>
      <c r="J95" s="286"/>
      <c r="K95" s="297"/>
    </row>
    <row r="96" spans="2:11" ht="15" customHeight="1">
      <c r="B96" s="309"/>
      <c r="C96" s="310"/>
      <c r="D96" s="310"/>
      <c r="E96" s="310"/>
      <c r="F96" s="310"/>
      <c r="G96" s="310"/>
      <c r="H96" s="310"/>
      <c r="I96" s="310"/>
      <c r="J96" s="310"/>
      <c r="K96" s="311"/>
    </row>
    <row r="97" spans="2:11" ht="18.75" customHeight="1">
      <c r="B97" s="312"/>
      <c r="C97" s="313"/>
      <c r="D97" s="313"/>
      <c r="E97" s="313"/>
      <c r="F97" s="313"/>
      <c r="G97" s="313"/>
      <c r="H97" s="313"/>
      <c r="I97" s="313"/>
      <c r="J97" s="313"/>
      <c r="K97" s="312"/>
    </row>
    <row r="98" spans="2:11" ht="18.75" customHeight="1">
      <c r="B98" s="292"/>
      <c r="C98" s="292"/>
      <c r="D98" s="292"/>
      <c r="E98" s="292"/>
      <c r="F98" s="292"/>
      <c r="G98" s="292"/>
      <c r="H98" s="292"/>
      <c r="I98" s="292"/>
      <c r="J98" s="292"/>
      <c r="K98" s="292"/>
    </row>
    <row r="99" spans="2:11" ht="7.5" customHeight="1">
      <c r="B99" s="293"/>
      <c r="C99" s="294"/>
      <c r="D99" s="294"/>
      <c r="E99" s="294"/>
      <c r="F99" s="294"/>
      <c r="G99" s="294"/>
      <c r="H99" s="294"/>
      <c r="I99" s="294"/>
      <c r="J99" s="294"/>
      <c r="K99" s="295"/>
    </row>
    <row r="100" spans="2:11" ht="45" customHeight="1">
      <c r="B100" s="296"/>
      <c r="C100" s="407" t="s">
        <v>1105</v>
      </c>
      <c r="D100" s="407"/>
      <c r="E100" s="407"/>
      <c r="F100" s="407"/>
      <c r="G100" s="407"/>
      <c r="H100" s="407"/>
      <c r="I100" s="407"/>
      <c r="J100" s="407"/>
      <c r="K100" s="297"/>
    </row>
    <row r="101" spans="2:11" ht="17.25" customHeight="1">
      <c r="B101" s="296"/>
      <c r="C101" s="298" t="s">
        <v>1061</v>
      </c>
      <c r="D101" s="298"/>
      <c r="E101" s="298"/>
      <c r="F101" s="298" t="s">
        <v>1062</v>
      </c>
      <c r="G101" s="299"/>
      <c r="H101" s="298" t="s">
        <v>130</v>
      </c>
      <c r="I101" s="298" t="s">
        <v>55</v>
      </c>
      <c r="J101" s="298" t="s">
        <v>1063</v>
      </c>
      <c r="K101" s="297"/>
    </row>
    <row r="102" spans="2:11" ht="17.25" customHeight="1">
      <c r="B102" s="296"/>
      <c r="C102" s="300" t="s">
        <v>1064</v>
      </c>
      <c r="D102" s="300"/>
      <c r="E102" s="300"/>
      <c r="F102" s="301" t="s">
        <v>1065</v>
      </c>
      <c r="G102" s="302"/>
      <c r="H102" s="300"/>
      <c r="I102" s="300"/>
      <c r="J102" s="300" t="s">
        <v>1066</v>
      </c>
      <c r="K102" s="297"/>
    </row>
    <row r="103" spans="2:11" ht="5.25" customHeight="1">
      <c r="B103" s="296"/>
      <c r="C103" s="298"/>
      <c r="D103" s="298"/>
      <c r="E103" s="298"/>
      <c r="F103" s="298"/>
      <c r="G103" s="314"/>
      <c r="H103" s="298"/>
      <c r="I103" s="298"/>
      <c r="J103" s="298"/>
      <c r="K103" s="297"/>
    </row>
    <row r="104" spans="2:11" ht="15" customHeight="1">
      <c r="B104" s="296"/>
      <c r="C104" s="286" t="s">
        <v>51</v>
      </c>
      <c r="D104" s="303"/>
      <c r="E104" s="303"/>
      <c r="F104" s="305" t="s">
        <v>1067</v>
      </c>
      <c r="G104" s="314"/>
      <c r="H104" s="286" t="s">
        <v>1106</v>
      </c>
      <c r="I104" s="286" t="s">
        <v>1069</v>
      </c>
      <c r="J104" s="286">
        <v>20</v>
      </c>
      <c r="K104" s="297"/>
    </row>
    <row r="105" spans="2:11" ht="15" customHeight="1">
      <c r="B105" s="296"/>
      <c r="C105" s="286" t="s">
        <v>1070</v>
      </c>
      <c r="D105" s="286"/>
      <c r="E105" s="286"/>
      <c r="F105" s="305" t="s">
        <v>1067</v>
      </c>
      <c r="G105" s="286"/>
      <c r="H105" s="286" t="s">
        <v>1106</v>
      </c>
      <c r="I105" s="286" t="s">
        <v>1069</v>
      </c>
      <c r="J105" s="286">
        <v>120</v>
      </c>
      <c r="K105" s="297"/>
    </row>
    <row r="106" spans="2:11" ht="15" customHeight="1">
      <c r="B106" s="306"/>
      <c r="C106" s="286" t="s">
        <v>1072</v>
      </c>
      <c r="D106" s="286"/>
      <c r="E106" s="286"/>
      <c r="F106" s="305" t="s">
        <v>1073</v>
      </c>
      <c r="G106" s="286"/>
      <c r="H106" s="286" t="s">
        <v>1106</v>
      </c>
      <c r="I106" s="286" t="s">
        <v>1069</v>
      </c>
      <c r="J106" s="286">
        <v>50</v>
      </c>
      <c r="K106" s="297"/>
    </row>
    <row r="107" spans="2:11" ht="15" customHeight="1">
      <c r="B107" s="306"/>
      <c r="C107" s="286" t="s">
        <v>1075</v>
      </c>
      <c r="D107" s="286"/>
      <c r="E107" s="286"/>
      <c r="F107" s="305" t="s">
        <v>1067</v>
      </c>
      <c r="G107" s="286"/>
      <c r="H107" s="286" t="s">
        <v>1106</v>
      </c>
      <c r="I107" s="286" t="s">
        <v>1077</v>
      </c>
      <c r="J107" s="286"/>
      <c r="K107" s="297"/>
    </row>
    <row r="108" spans="2:11" ht="15" customHeight="1">
      <c r="B108" s="306"/>
      <c r="C108" s="286" t="s">
        <v>1086</v>
      </c>
      <c r="D108" s="286"/>
      <c r="E108" s="286"/>
      <c r="F108" s="305" t="s">
        <v>1073</v>
      </c>
      <c r="G108" s="286"/>
      <c r="H108" s="286" t="s">
        <v>1106</v>
      </c>
      <c r="I108" s="286" t="s">
        <v>1069</v>
      </c>
      <c r="J108" s="286">
        <v>50</v>
      </c>
      <c r="K108" s="297"/>
    </row>
    <row r="109" spans="2:11" ht="15" customHeight="1">
      <c r="B109" s="306"/>
      <c r="C109" s="286" t="s">
        <v>1094</v>
      </c>
      <c r="D109" s="286"/>
      <c r="E109" s="286"/>
      <c r="F109" s="305" t="s">
        <v>1073</v>
      </c>
      <c r="G109" s="286"/>
      <c r="H109" s="286" t="s">
        <v>1106</v>
      </c>
      <c r="I109" s="286" t="s">
        <v>1069</v>
      </c>
      <c r="J109" s="286">
        <v>50</v>
      </c>
      <c r="K109" s="297"/>
    </row>
    <row r="110" spans="2:11" ht="15" customHeight="1">
      <c r="B110" s="306"/>
      <c r="C110" s="286" t="s">
        <v>1092</v>
      </c>
      <c r="D110" s="286"/>
      <c r="E110" s="286"/>
      <c r="F110" s="305" t="s">
        <v>1073</v>
      </c>
      <c r="G110" s="286"/>
      <c r="H110" s="286" t="s">
        <v>1106</v>
      </c>
      <c r="I110" s="286" t="s">
        <v>1069</v>
      </c>
      <c r="J110" s="286">
        <v>50</v>
      </c>
      <c r="K110" s="297"/>
    </row>
    <row r="111" spans="2:11" ht="15" customHeight="1">
      <c r="B111" s="306"/>
      <c r="C111" s="286" t="s">
        <v>51</v>
      </c>
      <c r="D111" s="286"/>
      <c r="E111" s="286"/>
      <c r="F111" s="305" t="s">
        <v>1067</v>
      </c>
      <c r="G111" s="286"/>
      <c r="H111" s="286" t="s">
        <v>1107</v>
      </c>
      <c r="I111" s="286" t="s">
        <v>1069</v>
      </c>
      <c r="J111" s="286">
        <v>20</v>
      </c>
      <c r="K111" s="297"/>
    </row>
    <row r="112" spans="2:11" ht="15" customHeight="1">
      <c r="B112" s="306"/>
      <c r="C112" s="286" t="s">
        <v>1108</v>
      </c>
      <c r="D112" s="286"/>
      <c r="E112" s="286"/>
      <c r="F112" s="305" t="s">
        <v>1067</v>
      </c>
      <c r="G112" s="286"/>
      <c r="H112" s="286" t="s">
        <v>1109</v>
      </c>
      <c r="I112" s="286" t="s">
        <v>1069</v>
      </c>
      <c r="J112" s="286">
        <v>120</v>
      </c>
      <c r="K112" s="297"/>
    </row>
    <row r="113" spans="2:11" ht="15" customHeight="1">
      <c r="B113" s="306"/>
      <c r="C113" s="286" t="s">
        <v>36</v>
      </c>
      <c r="D113" s="286"/>
      <c r="E113" s="286"/>
      <c r="F113" s="305" t="s">
        <v>1067</v>
      </c>
      <c r="G113" s="286"/>
      <c r="H113" s="286" t="s">
        <v>1110</v>
      </c>
      <c r="I113" s="286" t="s">
        <v>1101</v>
      </c>
      <c r="J113" s="286"/>
      <c r="K113" s="297"/>
    </row>
    <row r="114" spans="2:11" ht="15" customHeight="1">
      <c r="B114" s="306"/>
      <c r="C114" s="286" t="s">
        <v>46</v>
      </c>
      <c r="D114" s="286"/>
      <c r="E114" s="286"/>
      <c r="F114" s="305" t="s">
        <v>1067</v>
      </c>
      <c r="G114" s="286"/>
      <c r="H114" s="286" t="s">
        <v>1111</v>
      </c>
      <c r="I114" s="286" t="s">
        <v>1101</v>
      </c>
      <c r="J114" s="286"/>
      <c r="K114" s="297"/>
    </row>
    <row r="115" spans="2:11" ht="15" customHeight="1">
      <c r="B115" s="306"/>
      <c r="C115" s="286" t="s">
        <v>55</v>
      </c>
      <c r="D115" s="286"/>
      <c r="E115" s="286"/>
      <c r="F115" s="305" t="s">
        <v>1067</v>
      </c>
      <c r="G115" s="286"/>
      <c r="H115" s="286" t="s">
        <v>1112</v>
      </c>
      <c r="I115" s="286" t="s">
        <v>1113</v>
      </c>
      <c r="J115" s="286"/>
      <c r="K115" s="297"/>
    </row>
    <row r="116" spans="2:11" ht="15" customHeight="1">
      <c r="B116" s="309"/>
      <c r="C116" s="315"/>
      <c r="D116" s="315"/>
      <c r="E116" s="315"/>
      <c r="F116" s="315"/>
      <c r="G116" s="315"/>
      <c r="H116" s="315"/>
      <c r="I116" s="315"/>
      <c r="J116" s="315"/>
      <c r="K116" s="311"/>
    </row>
    <row r="117" spans="2:11" ht="18.75" customHeight="1">
      <c r="B117" s="316"/>
      <c r="C117" s="282"/>
      <c r="D117" s="282"/>
      <c r="E117" s="282"/>
      <c r="F117" s="317"/>
      <c r="G117" s="282"/>
      <c r="H117" s="282"/>
      <c r="I117" s="282"/>
      <c r="J117" s="282"/>
      <c r="K117" s="316"/>
    </row>
    <row r="118" spans="2:11" ht="18.75" customHeight="1">
      <c r="B118" s="292"/>
      <c r="C118" s="292"/>
      <c r="D118" s="292"/>
      <c r="E118" s="292"/>
      <c r="F118" s="292"/>
      <c r="G118" s="292"/>
      <c r="H118" s="292"/>
      <c r="I118" s="292"/>
      <c r="J118" s="292"/>
      <c r="K118" s="292"/>
    </row>
    <row r="119" spans="2:11" ht="7.5" customHeight="1">
      <c r="B119" s="318"/>
      <c r="C119" s="319"/>
      <c r="D119" s="319"/>
      <c r="E119" s="319"/>
      <c r="F119" s="319"/>
      <c r="G119" s="319"/>
      <c r="H119" s="319"/>
      <c r="I119" s="319"/>
      <c r="J119" s="319"/>
      <c r="K119" s="320"/>
    </row>
    <row r="120" spans="2:11" ht="45" customHeight="1">
      <c r="B120" s="321"/>
      <c r="C120" s="403" t="s">
        <v>1114</v>
      </c>
      <c r="D120" s="403"/>
      <c r="E120" s="403"/>
      <c r="F120" s="403"/>
      <c r="G120" s="403"/>
      <c r="H120" s="403"/>
      <c r="I120" s="403"/>
      <c r="J120" s="403"/>
      <c r="K120" s="322"/>
    </row>
    <row r="121" spans="2:11" ht="17.25" customHeight="1">
      <c r="B121" s="323"/>
      <c r="C121" s="298" t="s">
        <v>1061</v>
      </c>
      <c r="D121" s="298"/>
      <c r="E121" s="298"/>
      <c r="F121" s="298" t="s">
        <v>1062</v>
      </c>
      <c r="G121" s="299"/>
      <c r="H121" s="298" t="s">
        <v>130</v>
      </c>
      <c r="I121" s="298" t="s">
        <v>55</v>
      </c>
      <c r="J121" s="298" t="s">
        <v>1063</v>
      </c>
      <c r="K121" s="324"/>
    </row>
    <row r="122" spans="2:11" ht="17.25" customHeight="1">
      <c r="B122" s="323"/>
      <c r="C122" s="300" t="s">
        <v>1064</v>
      </c>
      <c r="D122" s="300"/>
      <c r="E122" s="300"/>
      <c r="F122" s="301" t="s">
        <v>1065</v>
      </c>
      <c r="G122" s="302"/>
      <c r="H122" s="300"/>
      <c r="I122" s="300"/>
      <c r="J122" s="300" t="s">
        <v>1066</v>
      </c>
      <c r="K122" s="324"/>
    </row>
    <row r="123" spans="2:11" ht="5.25" customHeight="1">
      <c r="B123" s="325"/>
      <c r="C123" s="303"/>
      <c r="D123" s="303"/>
      <c r="E123" s="303"/>
      <c r="F123" s="303"/>
      <c r="G123" s="286"/>
      <c r="H123" s="303"/>
      <c r="I123" s="303"/>
      <c r="J123" s="303"/>
      <c r="K123" s="326"/>
    </row>
    <row r="124" spans="2:11" ht="15" customHeight="1">
      <c r="B124" s="325"/>
      <c r="C124" s="286" t="s">
        <v>1070</v>
      </c>
      <c r="D124" s="303"/>
      <c r="E124" s="303"/>
      <c r="F124" s="305" t="s">
        <v>1067</v>
      </c>
      <c r="G124" s="286"/>
      <c r="H124" s="286" t="s">
        <v>1106</v>
      </c>
      <c r="I124" s="286" t="s">
        <v>1069</v>
      </c>
      <c r="J124" s="286">
        <v>120</v>
      </c>
      <c r="K124" s="327"/>
    </row>
    <row r="125" spans="2:11" ht="15" customHeight="1">
      <c r="B125" s="325"/>
      <c r="C125" s="286" t="s">
        <v>1115</v>
      </c>
      <c r="D125" s="286"/>
      <c r="E125" s="286"/>
      <c r="F125" s="305" t="s">
        <v>1067</v>
      </c>
      <c r="G125" s="286"/>
      <c r="H125" s="286" t="s">
        <v>1116</v>
      </c>
      <c r="I125" s="286" t="s">
        <v>1069</v>
      </c>
      <c r="J125" s="286" t="s">
        <v>1117</v>
      </c>
      <c r="K125" s="327"/>
    </row>
    <row r="126" spans="2:11" ht="15" customHeight="1">
      <c r="B126" s="325"/>
      <c r="C126" s="286" t="s">
        <v>83</v>
      </c>
      <c r="D126" s="286"/>
      <c r="E126" s="286"/>
      <c r="F126" s="305" t="s">
        <v>1067</v>
      </c>
      <c r="G126" s="286"/>
      <c r="H126" s="286" t="s">
        <v>1118</v>
      </c>
      <c r="I126" s="286" t="s">
        <v>1069</v>
      </c>
      <c r="J126" s="286" t="s">
        <v>1117</v>
      </c>
      <c r="K126" s="327"/>
    </row>
    <row r="127" spans="2:11" ht="15" customHeight="1">
      <c r="B127" s="325"/>
      <c r="C127" s="286" t="s">
        <v>1078</v>
      </c>
      <c r="D127" s="286"/>
      <c r="E127" s="286"/>
      <c r="F127" s="305" t="s">
        <v>1073</v>
      </c>
      <c r="G127" s="286"/>
      <c r="H127" s="286" t="s">
        <v>1079</v>
      </c>
      <c r="I127" s="286" t="s">
        <v>1069</v>
      </c>
      <c r="J127" s="286">
        <v>15</v>
      </c>
      <c r="K127" s="327"/>
    </row>
    <row r="128" spans="2:11" ht="15" customHeight="1">
      <c r="B128" s="325"/>
      <c r="C128" s="307" t="s">
        <v>1080</v>
      </c>
      <c r="D128" s="307"/>
      <c r="E128" s="307"/>
      <c r="F128" s="308" t="s">
        <v>1073</v>
      </c>
      <c r="G128" s="307"/>
      <c r="H128" s="307" t="s">
        <v>1081</v>
      </c>
      <c r="I128" s="307" t="s">
        <v>1069</v>
      </c>
      <c r="J128" s="307">
        <v>15</v>
      </c>
      <c r="K128" s="327"/>
    </row>
    <row r="129" spans="2:11" ht="15" customHeight="1">
      <c r="B129" s="325"/>
      <c r="C129" s="307" t="s">
        <v>1082</v>
      </c>
      <c r="D129" s="307"/>
      <c r="E129" s="307"/>
      <c r="F129" s="308" t="s">
        <v>1073</v>
      </c>
      <c r="G129" s="307"/>
      <c r="H129" s="307" t="s">
        <v>1083</v>
      </c>
      <c r="I129" s="307" t="s">
        <v>1069</v>
      </c>
      <c r="J129" s="307">
        <v>20</v>
      </c>
      <c r="K129" s="327"/>
    </row>
    <row r="130" spans="2:11" ht="15" customHeight="1">
      <c r="B130" s="325"/>
      <c r="C130" s="307" t="s">
        <v>1084</v>
      </c>
      <c r="D130" s="307"/>
      <c r="E130" s="307"/>
      <c r="F130" s="308" t="s">
        <v>1073</v>
      </c>
      <c r="G130" s="307"/>
      <c r="H130" s="307" t="s">
        <v>1085</v>
      </c>
      <c r="I130" s="307" t="s">
        <v>1069</v>
      </c>
      <c r="J130" s="307">
        <v>20</v>
      </c>
      <c r="K130" s="327"/>
    </row>
    <row r="131" spans="2:11" ht="15" customHeight="1">
      <c r="B131" s="325"/>
      <c r="C131" s="286" t="s">
        <v>1072</v>
      </c>
      <c r="D131" s="286"/>
      <c r="E131" s="286"/>
      <c r="F131" s="305" t="s">
        <v>1073</v>
      </c>
      <c r="G131" s="286"/>
      <c r="H131" s="286" t="s">
        <v>1106</v>
      </c>
      <c r="I131" s="286" t="s">
        <v>1069</v>
      </c>
      <c r="J131" s="286">
        <v>50</v>
      </c>
      <c r="K131" s="327"/>
    </row>
    <row r="132" spans="2:11" ht="15" customHeight="1">
      <c r="B132" s="325"/>
      <c r="C132" s="286" t="s">
        <v>1086</v>
      </c>
      <c r="D132" s="286"/>
      <c r="E132" s="286"/>
      <c r="F132" s="305" t="s">
        <v>1073</v>
      </c>
      <c r="G132" s="286"/>
      <c r="H132" s="286" t="s">
        <v>1106</v>
      </c>
      <c r="I132" s="286" t="s">
        <v>1069</v>
      </c>
      <c r="J132" s="286">
        <v>50</v>
      </c>
      <c r="K132" s="327"/>
    </row>
    <row r="133" spans="2:11" ht="15" customHeight="1">
      <c r="B133" s="325"/>
      <c r="C133" s="286" t="s">
        <v>1092</v>
      </c>
      <c r="D133" s="286"/>
      <c r="E133" s="286"/>
      <c r="F133" s="305" t="s">
        <v>1073</v>
      </c>
      <c r="G133" s="286"/>
      <c r="H133" s="286" t="s">
        <v>1106</v>
      </c>
      <c r="I133" s="286" t="s">
        <v>1069</v>
      </c>
      <c r="J133" s="286">
        <v>50</v>
      </c>
      <c r="K133" s="327"/>
    </row>
    <row r="134" spans="2:11" ht="15" customHeight="1">
      <c r="B134" s="325"/>
      <c r="C134" s="286" t="s">
        <v>1094</v>
      </c>
      <c r="D134" s="286"/>
      <c r="E134" s="286"/>
      <c r="F134" s="305" t="s">
        <v>1073</v>
      </c>
      <c r="G134" s="286"/>
      <c r="H134" s="286" t="s">
        <v>1106</v>
      </c>
      <c r="I134" s="286" t="s">
        <v>1069</v>
      </c>
      <c r="J134" s="286">
        <v>50</v>
      </c>
      <c r="K134" s="327"/>
    </row>
    <row r="135" spans="2:11" ht="15" customHeight="1">
      <c r="B135" s="325"/>
      <c r="C135" s="286" t="s">
        <v>135</v>
      </c>
      <c r="D135" s="286"/>
      <c r="E135" s="286"/>
      <c r="F135" s="305" t="s">
        <v>1073</v>
      </c>
      <c r="G135" s="286"/>
      <c r="H135" s="286" t="s">
        <v>1119</v>
      </c>
      <c r="I135" s="286" t="s">
        <v>1069</v>
      </c>
      <c r="J135" s="286">
        <v>255</v>
      </c>
      <c r="K135" s="327"/>
    </row>
    <row r="136" spans="2:11" ht="15" customHeight="1">
      <c r="B136" s="325"/>
      <c r="C136" s="286" t="s">
        <v>1096</v>
      </c>
      <c r="D136" s="286"/>
      <c r="E136" s="286"/>
      <c r="F136" s="305" t="s">
        <v>1067</v>
      </c>
      <c r="G136" s="286"/>
      <c r="H136" s="286" t="s">
        <v>1120</v>
      </c>
      <c r="I136" s="286" t="s">
        <v>1098</v>
      </c>
      <c r="J136" s="286"/>
      <c r="K136" s="327"/>
    </row>
    <row r="137" spans="2:11" ht="15" customHeight="1">
      <c r="B137" s="325"/>
      <c r="C137" s="286" t="s">
        <v>1099</v>
      </c>
      <c r="D137" s="286"/>
      <c r="E137" s="286"/>
      <c r="F137" s="305" t="s">
        <v>1067</v>
      </c>
      <c r="G137" s="286"/>
      <c r="H137" s="286" t="s">
        <v>1121</v>
      </c>
      <c r="I137" s="286" t="s">
        <v>1101</v>
      </c>
      <c r="J137" s="286"/>
      <c r="K137" s="327"/>
    </row>
    <row r="138" spans="2:11" ht="15" customHeight="1">
      <c r="B138" s="325"/>
      <c r="C138" s="286" t="s">
        <v>1102</v>
      </c>
      <c r="D138" s="286"/>
      <c r="E138" s="286"/>
      <c r="F138" s="305" t="s">
        <v>1067</v>
      </c>
      <c r="G138" s="286"/>
      <c r="H138" s="286" t="s">
        <v>1102</v>
      </c>
      <c r="I138" s="286" t="s">
        <v>1101</v>
      </c>
      <c r="J138" s="286"/>
      <c r="K138" s="327"/>
    </row>
    <row r="139" spans="2:11" ht="15" customHeight="1">
      <c r="B139" s="325"/>
      <c r="C139" s="286" t="s">
        <v>36</v>
      </c>
      <c r="D139" s="286"/>
      <c r="E139" s="286"/>
      <c r="F139" s="305" t="s">
        <v>1067</v>
      </c>
      <c r="G139" s="286"/>
      <c r="H139" s="286" t="s">
        <v>1122</v>
      </c>
      <c r="I139" s="286" t="s">
        <v>1101</v>
      </c>
      <c r="J139" s="286"/>
      <c r="K139" s="327"/>
    </row>
    <row r="140" spans="2:11" ht="15" customHeight="1">
      <c r="B140" s="325"/>
      <c r="C140" s="286" t="s">
        <v>1123</v>
      </c>
      <c r="D140" s="286"/>
      <c r="E140" s="286"/>
      <c r="F140" s="305" t="s">
        <v>1067</v>
      </c>
      <c r="G140" s="286"/>
      <c r="H140" s="286" t="s">
        <v>1124</v>
      </c>
      <c r="I140" s="286" t="s">
        <v>1101</v>
      </c>
      <c r="J140" s="286"/>
      <c r="K140" s="327"/>
    </row>
    <row r="141" spans="2:11" ht="15" customHeight="1">
      <c r="B141" s="328"/>
      <c r="C141" s="329"/>
      <c r="D141" s="329"/>
      <c r="E141" s="329"/>
      <c r="F141" s="329"/>
      <c r="G141" s="329"/>
      <c r="H141" s="329"/>
      <c r="I141" s="329"/>
      <c r="J141" s="329"/>
      <c r="K141" s="330"/>
    </row>
    <row r="142" spans="2:11" ht="18.75" customHeight="1">
      <c r="B142" s="282"/>
      <c r="C142" s="282"/>
      <c r="D142" s="282"/>
      <c r="E142" s="282"/>
      <c r="F142" s="317"/>
      <c r="G142" s="282"/>
      <c r="H142" s="282"/>
      <c r="I142" s="282"/>
      <c r="J142" s="282"/>
      <c r="K142" s="282"/>
    </row>
    <row r="143" spans="2:11" ht="18.75" customHeight="1">
      <c r="B143" s="292"/>
      <c r="C143" s="292"/>
      <c r="D143" s="292"/>
      <c r="E143" s="292"/>
      <c r="F143" s="292"/>
      <c r="G143" s="292"/>
      <c r="H143" s="292"/>
      <c r="I143" s="292"/>
      <c r="J143" s="292"/>
      <c r="K143" s="292"/>
    </row>
    <row r="144" spans="2:11" ht="7.5" customHeight="1">
      <c r="B144" s="293"/>
      <c r="C144" s="294"/>
      <c r="D144" s="294"/>
      <c r="E144" s="294"/>
      <c r="F144" s="294"/>
      <c r="G144" s="294"/>
      <c r="H144" s="294"/>
      <c r="I144" s="294"/>
      <c r="J144" s="294"/>
      <c r="K144" s="295"/>
    </row>
    <row r="145" spans="2:11" ht="45" customHeight="1">
      <c r="B145" s="296"/>
      <c r="C145" s="407" t="s">
        <v>1125</v>
      </c>
      <c r="D145" s="407"/>
      <c r="E145" s="407"/>
      <c r="F145" s="407"/>
      <c r="G145" s="407"/>
      <c r="H145" s="407"/>
      <c r="I145" s="407"/>
      <c r="J145" s="407"/>
      <c r="K145" s="297"/>
    </row>
    <row r="146" spans="2:11" ht="17.25" customHeight="1">
      <c r="B146" s="296"/>
      <c r="C146" s="298" t="s">
        <v>1061</v>
      </c>
      <c r="D146" s="298"/>
      <c r="E146" s="298"/>
      <c r="F146" s="298" t="s">
        <v>1062</v>
      </c>
      <c r="G146" s="299"/>
      <c r="H146" s="298" t="s">
        <v>130</v>
      </c>
      <c r="I146" s="298" t="s">
        <v>55</v>
      </c>
      <c r="J146" s="298" t="s">
        <v>1063</v>
      </c>
      <c r="K146" s="297"/>
    </row>
    <row r="147" spans="2:11" ht="17.25" customHeight="1">
      <c r="B147" s="296"/>
      <c r="C147" s="300" t="s">
        <v>1064</v>
      </c>
      <c r="D147" s="300"/>
      <c r="E147" s="300"/>
      <c r="F147" s="301" t="s">
        <v>1065</v>
      </c>
      <c r="G147" s="302"/>
      <c r="H147" s="300"/>
      <c r="I147" s="300"/>
      <c r="J147" s="300" t="s">
        <v>1066</v>
      </c>
      <c r="K147" s="297"/>
    </row>
    <row r="148" spans="2:11" ht="5.25" customHeight="1">
      <c r="B148" s="306"/>
      <c r="C148" s="303"/>
      <c r="D148" s="303"/>
      <c r="E148" s="303"/>
      <c r="F148" s="303"/>
      <c r="G148" s="304"/>
      <c r="H148" s="303"/>
      <c r="I148" s="303"/>
      <c r="J148" s="303"/>
      <c r="K148" s="327"/>
    </row>
    <row r="149" spans="2:11" ht="15" customHeight="1">
      <c r="B149" s="306"/>
      <c r="C149" s="331" t="s">
        <v>1070</v>
      </c>
      <c r="D149" s="286"/>
      <c r="E149" s="286"/>
      <c r="F149" s="332" t="s">
        <v>1067</v>
      </c>
      <c r="G149" s="286"/>
      <c r="H149" s="331" t="s">
        <v>1106</v>
      </c>
      <c r="I149" s="331" t="s">
        <v>1069</v>
      </c>
      <c r="J149" s="331">
        <v>120</v>
      </c>
      <c r="K149" s="327"/>
    </row>
    <row r="150" spans="2:11" ht="15" customHeight="1">
      <c r="B150" s="306"/>
      <c r="C150" s="331" t="s">
        <v>1115</v>
      </c>
      <c r="D150" s="286"/>
      <c r="E150" s="286"/>
      <c r="F150" s="332" t="s">
        <v>1067</v>
      </c>
      <c r="G150" s="286"/>
      <c r="H150" s="331" t="s">
        <v>1126</v>
      </c>
      <c r="I150" s="331" t="s">
        <v>1069</v>
      </c>
      <c r="J150" s="331" t="s">
        <v>1117</v>
      </c>
      <c r="K150" s="327"/>
    </row>
    <row r="151" spans="2:11" ht="15" customHeight="1">
      <c r="B151" s="306"/>
      <c r="C151" s="331" t="s">
        <v>83</v>
      </c>
      <c r="D151" s="286"/>
      <c r="E151" s="286"/>
      <c r="F151" s="332" t="s">
        <v>1067</v>
      </c>
      <c r="G151" s="286"/>
      <c r="H151" s="331" t="s">
        <v>1127</v>
      </c>
      <c r="I151" s="331" t="s">
        <v>1069</v>
      </c>
      <c r="J151" s="331" t="s">
        <v>1117</v>
      </c>
      <c r="K151" s="327"/>
    </row>
    <row r="152" spans="2:11" ht="15" customHeight="1">
      <c r="B152" s="306"/>
      <c r="C152" s="331" t="s">
        <v>1072</v>
      </c>
      <c r="D152" s="286"/>
      <c r="E152" s="286"/>
      <c r="F152" s="332" t="s">
        <v>1073</v>
      </c>
      <c r="G152" s="286"/>
      <c r="H152" s="331" t="s">
        <v>1106</v>
      </c>
      <c r="I152" s="331" t="s">
        <v>1069</v>
      </c>
      <c r="J152" s="331">
        <v>50</v>
      </c>
      <c r="K152" s="327"/>
    </row>
    <row r="153" spans="2:11" ht="15" customHeight="1">
      <c r="B153" s="306"/>
      <c r="C153" s="331" t="s">
        <v>1075</v>
      </c>
      <c r="D153" s="286"/>
      <c r="E153" s="286"/>
      <c r="F153" s="332" t="s">
        <v>1067</v>
      </c>
      <c r="G153" s="286"/>
      <c r="H153" s="331" t="s">
        <v>1106</v>
      </c>
      <c r="I153" s="331" t="s">
        <v>1077</v>
      </c>
      <c r="J153" s="331"/>
      <c r="K153" s="327"/>
    </row>
    <row r="154" spans="2:11" ht="15" customHeight="1">
      <c r="B154" s="306"/>
      <c r="C154" s="331" t="s">
        <v>1086</v>
      </c>
      <c r="D154" s="286"/>
      <c r="E154" s="286"/>
      <c r="F154" s="332" t="s">
        <v>1073</v>
      </c>
      <c r="G154" s="286"/>
      <c r="H154" s="331" t="s">
        <v>1106</v>
      </c>
      <c r="I154" s="331" t="s">
        <v>1069</v>
      </c>
      <c r="J154" s="331">
        <v>50</v>
      </c>
      <c r="K154" s="327"/>
    </row>
    <row r="155" spans="2:11" ht="15" customHeight="1">
      <c r="B155" s="306"/>
      <c r="C155" s="331" t="s">
        <v>1094</v>
      </c>
      <c r="D155" s="286"/>
      <c r="E155" s="286"/>
      <c r="F155" s="332" t="s">
        <v>1073</v>
      </c>
      <c r="G155" s="286"/>
      <c r="H155" s="331" t="s">
        <v>1106</v>
      </c>
      <c r="I155" s="331" t="s">
        <v>1069</v>
      </c>
      <c r="J155" s="331">
        <v>50</v>
      </c>
      <c r="K155" s="327"/>
    </row>
    <row r="156" spans="2:11" ht="15" customHeight="1">
      <c r="B156" s="306"/>
      <c r="C156" s="331" t="s">
        <v>1092</v>
      </c>
      <c r="D156" s="286"/>
      <c r="E156" s="286"/>
      <c r="F156" s="332" t="s">
        <v>1073</v>
      </c>
      <c r="G156" s="286"/>
      <c r="H156" s="331" t="s">
        <v>1106</v>
      </c>
      <c r="I156" s="331" t="s">
        <v>1069</v>
      </c>
      <c r="J156" s="331">
        <v>50</v>
      </c>
      <c r="K156" s="327"/>
    </row>
    <row r="157" spans="2:11" ht="15" customHeight="1">
      <c r="B157" s="306"/>
      <c r="C157" s="331" t="s">
        <v>109</v>
      </c>
      <c r="D157" s="286"/>
      <c r="E157" s="286"/>
      <c r="F157" s="332" t="s">
        <v>1067</v>
      </c>
      <c r="G157" s="286"/>
      <c r="H157" s="331" t="s">
        <v>1128</v>
      </c>
      <c r="I157" s="331" t="s">
        <v>1069</v>
      </c>
      <c r="J157" s="331" t="s">
        <v>1129</v>
      </c>
      <c r="K157" s="327"/>
    </row>
    <row r="158" spans="2:11" ht="15" customHeight="1">
      <c r="B158" s="306"/>
      <c r="C158" s="331" t="s">
        <v>1130</v>
      </c>
      <c r="D158" s="286"/>
      <c r="E158" s="286"/>
      <c r="F158" s="332" t="s">
        <v>1067</v>
      </c>
      <c r="G158" s="286"/>
      <c r="H158" s="331" t="s">
        <v>1131</v>
      </c>
      <c r="I158" s="331" t="s">
        <v>1101</v>
      </c>
      <c r="J158" s="331"/>
      <c r="K158" s="327"/>
    </row>
    <row r="159" spans="2:11" ht="15" customHeight="1">
      <c r="B159" s="333"/>
      <c r="C159" s="315"/>
      <c r="D159" s="315"/>
      <c r="E159" s="315"/>
      <c r="F159" s="315"/>
      <c r="G159" s="315"/>
      <c r="H159" s="315"/>
      <c r="I159" s="315"/>
      <c r="J159" s="315"/>
      <c r="K159" s="334"/>
    </row>
    <row r="160" spans="2:11" ht="18.75" customHeight="1">
      <c r="B160" s="282"/>
      <c r="C160" s="286"/>
      <c r="D160" s="286"/>
      <c r="E160" s="286"/>
      <c r="F160" s="305"/>
      <c r="G160" s="286"/>
      <c r="H160" s="286"/>
      <c r="I160" s="286"/>
      <c r="J160" s="286"/>
      <c r="K160" s="282"/>
    </row>
    <row r="161" spans="2:11" ht="18.75" customHeight="1">
      <c r="B161" s="292"/>
      <c r="C161" s="292"/>
      <c r="D161" s="292"/>
      <c r="E161" s="292"/>
      <c r="F161" s="292"/>
      <c r="G161" s="292"/>
      <c r="H161" s="292"/>
      <c r="I161" s="292"/>
      <c r="J161" s="292"/>
      <c r="K161" s="292"/>
    </row>
    <row r="162" spans="2:11" ht="7.5" customHeight="1">
      <c r="B162" s="274"/>
      <c r="C162" s="275"/>
      <c r="D162" s="275"/>
      <c r="E162" s="275"/>
      <c r="F162" s="275"/>
      <c r="G162" s="275"/>
      <c r="H162" s="275"/>
      <c r="I162" s="275"/>
      <c r="J162" s="275"/>
      <c r="K162" s="276"/>
    </row>
    <row r="163" spans="2:11" ht="45" customHeight="1">
      <c r="B163" s="277"/>
      <c r="C163" s="403" t="s">
        <v>1132</v>
      </c>
      <c r="D163" s="403"/>
      <c r="E163" s="403"/>
      <c r="F163" s="403"/>
      <c r="G163" s="403"/>
      <c r="H163" s="403"/>
      <c r="I163" s="403"/>
      <c r="J163" s="403"/>
      <c r="K163" s="278"/>
    </row>
    <row r="164" spans="2:11" ht="17.25" customHeight="1">
      <c r="B164" s="277"/>
      <c r="C164" s="298" t="s">
        <v>1061</v>
      </c>
      <c r="D164" s="298"/>
      <c r="E164" s="298"/>
      <c r="F164" s="298" t="s">
        <v>1062</v>
      </c>
      <c r="G164" s="335"/>
      <c r="H164" s="336" t="s">
        <v>130</v>
      </c>
      <c r="I164" s="336" t="s">
        <v>55</v>
      </c>
      <c r="J164" s="298" t="s">
        <v>1063</v>
      </c>
      <c r="K164" s="278"/>
    </row>
    <row r="165" spans="2:11" ht="17.25" customHeight="1">
      <c r="B165" s="279"/>
      <c r="C165" s="300" t="s">
        <v>1064</v>
      </c>
      <c r="D165" s="300"/>
      <c r="E165" s="300"/>
      <c r="F165" s="301" t="s">
        <v>1065</v>
      </c>
      <c r="G165" s="337"/>
      <c r="H165" s="338"/>
      <c r="I165" s="338"/>
      <c r="J165" s="300" t="s">
        <v>1066</v>
      </c>
      <c r="K165" s="280"/>
    </row>
    <row r="166" spans="2:11" ht="5.25" customHeight="1">
      <c r="B166" s="306"/>
      <c r="C166" s="303"/>
      <c r="D166" s="303"/>
      <c r="E166" s="303"/>
      <c r="F166" s="303"/>
      <c r="G166" s="304"/>
      <c r="H166" s="303"/>
      <c r="I166" s="303"/>
      <c r="J166" s="303"/>
      <c r="K166" s="327"/>
    </row>
    <row r="167" spans="2:11" ht="15" customHeight="1">
      <c r="B167" s="306"/>
      <c r="C167" s="286" t="s">
        <v>1070</v>
      </c>
      <c r="D167" s="286"/>
      <c r="E167" s="286"/>
      <c r="F167" s="305" t="s">
        <v>1067</v>
      </c>
      <c r="G167" s="286"/>
      <c r="H167" s="286" t="s">
        <v>1106</v>
      </c>
      <c r="I167" s="286" t="s">
        <v>1069</v>
      </c>
      <c r="J167" s="286">
        <v>120</v>
      </c>
      <c r="K167" s="327"/>
    </row>
    <row r="168" spans="2:11" ht="15" customHeight="1">
      <c r="B168" s="306"/>
      <c r="C168" s="286" t="s">
        <v>1115</v>
      </c>
      <c r="D168" s="286"/>
      <c r="E168" s="286"/>
      <c r="F168" s="305" t="s">
        <v>1067</v>
      </c>
      <c r="G168" s="286"/>
      <c r="H168" s="286" t="s">
        <v>1116</v>
      </c>
      <c r="I168" s="286" t="s">
        <v>1069</v>
      </c>
      <c r="J168" s="286" t="s">
        <v>1117</v>
      </c>
      <c r="K168" s="327"/>
    </row>
    <row r="169" spans="2:11" ht="15" customHeight="1">
      <c r="B169" s="306"/>
      <c r="C169" s="286" t="s">
        <v>83</v>
      </c>
      <c r="D169" s="286"/>
      <c r="E169" s="286"/>
      <c r="F169" s="305" t="s">
        <v>1067</v>
      </c>
      <c r="G169" s="286"/>
      <c r="H169" s="286" t="s">
        <v>1133</v>
      </c>
      <c r="I169" s="286" t="s">
        <v>1069</v>
      </c>
      <c r="J169" s="286" t="s">
        <v>1117</v>
      </c>
      <c r="K169" s="327"/>
    </row>
    <row r="170" spans="2:11" ht="15" customHeight="1">
      <c r="B170" s="306"/>
      <c r="C170" s="286" t="s">
        <v>1072</v>
      </c>
      <c r="D170" s="286"/>
      <c r="E170" s="286"/>
      <c r="F170" s="305" t="s">
        <v>1073</v>
      </c>
      <c r="G170" s="286"/>
      <c r="H170" s="286" t="s">
        <v>1133</v>
      </c>
      <c r="I170" s="286" t="s">
        <v>1069</v>
      </c>
      <c r="J170" s="286">
        <v>50</v>
      </c>
      <c r="K170" s="327"/>
    </row>
    <row r="171" spans="2:11" ht="15" customHeight="1">
      <c r="B171" s="306"/>
      <c r="C171" s="286" t="s">
        <v>1075</v>
      </c>
      <c r="D171" s="286"/>
      <c r="E171" s="286"/>
      <c r="F171" s="305" t="s">
        <v>1067</v>
      </c>
      <c r="G171" s="286"/>
      <c r="H171" s="286" t="s">
        <v>1133</v>
      </c>
      <c r="I171" s="286" t="s">
        <v>1077</v>
      </c>
      <c r="J171" s="286"/>
      <c r="K171" s="327"/>
    </row>
    <row r="172" spans="2:11" ht="15" customHeight="1">
      <c r="B172" s="306"/>
      <c r="C172" s="286" t="s">
        <v>1086</v>
      </c>
      <c r="D172" s="286"/>
      <c r="E172" s="286"/>
      <c r="F172" s="305" t="s">
        <v>1073</v>
      </c>
      <c r="G172" s="286"/>
      <c r="H172" s="286" t="s">
        <v>1133</v>
      </c>
      <c r="I172" s="286" t="s">
        <v>1069</v>
      </c>
      <c r="J172" s="286">
        <v>50</v>
      </c>
      <c r="K172" s="327"/>
    </row>
    <row r="173" spans="2:11" ht="15" customHeight="1">
      <c r="B173" s="306"/>
      <c r="C173" s="286" t="s">
        <v>1094</v>
      </c>
      <c r="D173" s="286"/>
      <c r="E173" s="286"/>
      <c r="F173" s="305" t="s">
        <v>1073</v>
      </c>
      <c r="G173" s="286"/>
      <c r="H173" s="286" t="s">
        <v>1133</v>
      </c>
      <c r="I173" s="286" t="s">
        <v>1069</v>
      </c>
      <c r="J173" s="286">
        <v>50</v>
      </c>
      <c r="K173" s="327"/>
    </row>
    <row r="174" spans="2:11" ht="15" customHeight="1">
      <c r="B174" s="306"/>
      <c r="C174" s="286" t="s">
        <v>1092</v>
      </c>
      <c r="D174" s="286"/>
      <c r="E174" s="286"/>
      <c r="F174" s="305" t="s">
        <v>1073</v>
      </c>
      <c r="G174" s="286"/>
      <c r="H174" s="286" t="s">
        <v>1133</v>
      </c>
      <c r="I174" s="286" t="s">
        <v>1069</v>
      </c>
      <c r="J174" s="286">
        <v>50</v>
      </c>
      <c r="K174" s="327"/>
    </row>
    <row r="175" spans="2:11" ht="15" customHeight="1">
      <c r="B175" s="306"/>
      <c r="C175" s="286" t="s">
        <v>129</v>
      </c>
      <c r="D175" s="286"/>
      <c r="E175" s="286"/>
      <c r="F175" s="305" t="s">
        <v>1067</v>
      </c>
      <c r="G175" s="286"/>
      <c r="H175" s="286" t="s">
        <v>1134</v>
      </c>
      <c r="I175" s="286" t="s">
        <v>1135</v>
      </c>
      <c r="J175" s="286"/>
      <c r="K175" s="327"/>
    </row>
    <row r="176" spans="2:11" ht="15" customHeight="1">
      <c r="B176" s="306"/>
      <c r="C176" s="286" t="s">
        <v>55</v>
      </c>
      <c r="D176" s="286"/>
      <c r="E176" s="286"/>
      <c r="F176" s="305" t="s">
        <v>1067</v>
      </c>
      <c r="G176" s="286"/>
      <c r="H176" s="286" t="s">
        <v>1136</v>
      </c>
      <c r="I176" s="286" t="s">
        <v>1137</v>
      </c>
      <c r="J176" s="286">
        <v>1</v>
      </c>
      <c r="K176" s="327"/>
    </row>
    <row r="177" spans="2:11" ht="15" customHeight="1">
      <c r="B177" s="306"/>
      <c r="C177" s="286" t="s">
        <v>51</v>
      </c>
      <c r="D177" s="286"/>
      <c r="E177" s="286"/>
      <c r="F177" s="305" t="s">
        <v>1067</v>
      </c>
      <c r="G177" s="286"/>
      <c r="H177" s="286" t="s">
        <v>1138</v>
      </c>
      <c r="I177" s="286" t="s">
        <v>1069</v>
      </c>
      <c r="J177" s="286">
        <v>20</v>
      </c>
      <c r="K177" s="327"/>
    </row>
    <row r="178" spans="2:11" ht="15" customHeight="1">
      <c r="B178" s="306"/>
      <c r="C178" s="286" t="s">
        <v>130</v>
      </c>
      <c r="D178" s="286"/>
      <c r="E178" s="286"/>
      <c r="F178" s="305" t="s">
        <v>1067</v>
      </c>
      <c r="G178" s="286"/>
      <c r="H178" s="286" t="s">
        <v>1139</v>
      </c>
      <c r="I178" s="286" t="s">
        <v>1069</v>
      </c>
      <c r="J178" s="286">
        <v>255</v>
      </c>
      <c r="K178" s="327"/>
    </row>
    <row r="179" spans="2:11" ht="15" customHeight="1">
      <c r="B179" s="306"/>
      <c r="C179" s="286" t="s">
        <v>131</v>
      </c>
      <c r="D179" s="286"/>
      <c r="E179" s="286"/>
      <c r="F179" s="305" t="s">
        <v>1067</v>
      </c>
      <c r="G179" s="286"/>
      <c r="H179" s="286" t="s">
        <v>1032</v>
      </c>
      <c r="I179" s="286" t="s">
        <v>1069</v>
      </c>
      <c r="J179" s="286">
        <v>10</v>
      </c>
      <c r="K179" s="327"/>
    </row>
    <row r="180" spans="2:11" ht="15" customHeight="1">
      <c r="B180" s="306"/>
      <c r="C180" s="286" t="s">
        <v>132</v>
      </c>
      <c r="D180" s="286"/>
      <c r="E180" s="286"/>
      <c r="F180" s="305" t="s">
        <v>1067</v>
      </c>
      <c r="G180" s="286"/>
      <c r="H180" s="286" t="s">
        <v>1140</v>
      </c>
      <c r="I180" s="286" t="s">
        <v>1101</v>
      </c>
      <c r="J180" s="286"/>
      <c r="K180" s="327"/>
    </row>
    <row r="181" spans="2:11" ht="15" customHeight="1">
      <c r="B181" s="306"/>
      <c r="C181" s="286" t="s">
        <v>1141</v>
      </c>
      <c r="D181" s="286"/>
      <c r="E181" s="286"/>
      <c r="F181" s="305" t="s">
        <v>1067</v>
      </c>
      <c r="G181" s="286"/>
      <c r="H181" s="286" t="s">
        <v>1142</v>
      </c>
      <c r="I181" s="286" t="s">
        <v>1101</v>
      </c>
      <c r="J181" s="286"/>
      <c r="K181" s="327"/>
    </row>
    <row r="182" spans="2:11" ht="15" customHeight="1">
      <c r="B182" s="306"/>
      <c r="C182" s="286" t="s">
        <v>1130</v>
      </c>
      <c r="D182" s="286"/>
      <c r="E182" s="286"/>
      <c r="F182" s="305" t="s">
        <v>1067</v>
      </c>
      <c r="G182" s="286"/>
      <c r="H182" s="286" t="s">
        <v>1143</v>
      </c>
      <c r="I182" s="286" t="s">
        <v>1101</v>
      </c>
      <c r="J182" s="286"/>
      <c r="K182" s="327"/>
    </row>
    <row r="183" spans="2:11" ht="15" customHeight="1">
      <c r="B183" s="306"/>
      <c r="C183" s="286" t="s">
        <v>134</v>
      </c>
      <c r="D183" s="286"/>
      <c r="E183" s="286"/>
      <c r="F183" s="305" t="s">
        <v>1073</v>
      </c>
      <c r="G183" s="286"/>
      <c r="H183" s="286" t="s">
        <v>1144</v>
      </c>
      <c r="I183" s="286" t="s">
        <v>1069</v>
      </c>
      <c r="J183" s="286">
        <v>50</v>
      </c>
      <c r="K183" s="327"/>
    </row>
    <row r="184" spans="2:11" ht="15" customHeight="1">
      <c r="B184" s="306"/>
      <c r="C184" s="286" t="s">
        <v>1145</v>
      </c>
      <c r="D184" s="286"/>
      <c r="E184" s="286"/>
      <c r="F184" s="305" t="s">
        <v>1073</v>
      </c>
      <c r="G184" s="286"/>
      <c r="H184" s="286" t="s">
        <v>1146</v>
      </c>
      <c r="I184" s="286" t="s">
        <v>1147</v>
      </c>
      <c r="J184" s="286"/>
      <c r="K184" s="327"/>
    </row>
    <row r="185" spans="2:11" ht="15" customHeight="1">
      <c r="B185" s="306"/>
      <c r="C185" s="286" t="s">
        <v>1148</v>
      </c>
      <c r="D185" s="286"/>
      <c r="E185" s="286"/>
      <c r="F185" s="305" t="s">
        <v>1073</v>
      </c>
      <c r="G185" s="286"/>
      <c r="H185" s="286" t="s">
        <v>1149</v>
      </c>
      <c r="I185" s="286" t="s">
        <v>1147</v>
      </c>
      <c r="J185" s="286"/>
      <c r="K185" s="327"/>
    </row>
    <row r="186" spans="2:11" ht="15" customHeight="1">
      <c r="B186" s="306"/>
      <c r="C186" s="286" t="s">
        <v>1150</v>
      </c>
      <c r="D186" s="286"/>
      <c r="E186" s="286"/>
      <c r="F186" s="305" t="s">
        <v>1073</v>
      </c>
      <c r="G186" s="286"/>
      <c r="H186" s="286" t="s">
        <v>1151</v>
      </c>
      <c r="I186" s="286" t="s">
        <v>1147</v>
      </c>
      <c r="J186" s="286"/>
      <c r="K186" s="327"/>
    </row>
    <row r="187" spans="2:11" ht="15" customHeight="1">
      <c r="B187" s="306"/>
      <c r="C187" s="339" t="s">
        <v>1152</v>
      </c>
      <c r="D187" s="286"/>
      <c r="E187" s="286"/>
      <c r="F187" s="305" t="s">
        <v>1073</v>
      </c>
      <c r="G187" s="286"/>
      <c r="H187" s="286" t="s">
        <v>1153</v>
      </c>
      <c r="I187" s="286" t="s">
        <v>1154</v>
      </c>
      <c r="J187" s="340" t="s">
        <v>1155</v>
      </c>
      <c r="K187" s="327"/>
    </row>
    <row r="188" spans="2:11" ht="15" customHeight="1">
      <c r="B188" s="306"/>
      <c r="C188" s="291" t="s">
        <v>40</v>
      </c>
      <c r="D188" s="286"/>
      <c r="E188" s="286"/>
      <c r="F188" s="305" t="s">
        <v>1067</v>
      </c>
      <c r="G188" s="286"/>
      <c r="H188" s="282" t="s">
        <v>1156</v>
      </c>
      <c r="I188" s="286" t="s">
        <v>1157</v>
      </c>
      <c r="J188" s="286"/>
      <c r="K188" s="327"/>
    </row>
    <row r="189" spans="2:11" ht="15" customHeight="1">
      <c r="B189" s="306"/>
      <c r="C189" s="291" t="s">
        <v>1158</v>
      </c>
      <c r="D189" s="286"/>
      <c r="E189" s="286"/>
      <c r="F189" s="305" t="s">
        <v>1067</v>
      </c>
      <c r="G189" s="286"/>
      <c r="H189" s="286" t="s">
        <v>1159</v>
      </c>
      <c r="I189" s="286" t="s">
        <v>1101</v>
      </c>
      <c r="J189" s="286"/>
      <c r="K189" s="327"/>
    </row>
    <row r="190" spans="2:11" ht="15" customHeight="1">
      <c r="B190" s="306"/>
      <c r="C190" s="291" t="s">
        <v>1160</v>
      </c>
      <c r="D190" s="286"/>
      <c r="E190" s="286"/>
      <c r="F190" s="305" t="s">
        <v>1067</v>
      </c>
      <c r="G190" s="286"/>
      <c r="H190" s="286" t="s">
        <v>1161</v>
      </c>
      <c r="I190" s="286" t="s">
        <v>1101</v>
      </c>
      <c r="J190" s="286"/>
      <c r="K190" s="327"/>
    </row>
    <row r="191" spans="2:11" ht="15" customHeight="1">
      <c r="B191" s="306"/>
      <c r="C191" s="291" t="s">
        <v>1162</v>
      </c>
      <c r="D191" s="286"/>
      <c r="E191" s="286"/>
      <c r="F191" s="305" t="s">
        <v>1073</v>
      </c>
      <c r="G191" s="286"/>
      <c r="H191" s="286" t="s">
        <v>1163</v>
      </c>
      <c r="I191" s="286" t="s">
        <v>1101</v>
      </c>
      <c r="J191" s="286"/>
      <c r="K191" s="327"/>
    </row>
    <row r="192" spans="2:11" ht="15" customHeight="1">
      <c r="B192" s="333"/>
      <c r="C192" s="341"/>
      <c r="D192" s="315"/>
      <c r="E192" s="315"/>
      <c r="F192" s="315"/>
      <c r="G192" s="315"/>
      <c r="H192" s="315"/>
      <c r="I192" s="315"/>
      <c r="J192" s="315"/>
      <c r="K192" s="334"/>
    </row>
    <row r="193" spans="2:11" ht="18.75" customHeight="1">
      <c r="B193" s="282"/>
      <c r="C193" s="286"/>
      <c r="D193" s="286"/>
      <c r="E193" s="286"/>
      <c r="F193" s="305"/>
      <c r="G193" s="286"/>
      <c r="H193" s="286"/>
      <c r="I193" s="286"/>
      <c r="J193" s="286"/>
      <c r="K193" s="282"/>
    </row>
    <row r="194" spans="2:11" ht="18.75" customHeight="1">
      <c r="B194" s="282"/>
      <c r="C194" s="286"/>
      <c r="D194" s="286"/>
      <c r="E194" s="286"/>
      <c r="F194" s="305"/>
      <c r="G194" s="286"/>
      <c r="H194" s="286"/>
      <c r="I194" s="286"/>
      <c r="J194" s="286"/>
      <c r="K194" s="282"/>
    </row>
    <row r="195" spans="2:11" ht="18.75" customHeight="1">
      <c r="B195" s="292"/>
      <c r="C195" s="292"/>
      <c r="D195" s="292"/>
      <c r="E195" s="292"/>
      <c r="F195" s="292"/>
      <c r="G195" s="292"/>
      <c r="H195" s="292"/>
      <c r="I195" s="292"/>
      <c r="J195" s="292"/>
      <c r="K195" s="292"/>
    </row>
    <row r="196" spans="2:11" ht="13.5">
      <c r="B196" s="274"/>
      <c r="C196" s="275"/>
      <c r="D196" s="275"/>
      <c r="E196" s="275"/>
      <c r="F196" s="275"/>
      <c r="G196" s="275"/>
      <c r="H196" s="275"/>
      <c r="I196" s="275"/>
      <c r="J196" s="275"/>
      <c r="K196" s="276"/>
    </row>
    <row r="197" spans="2:11" ht="21">
      <c r="B197" s="277"/>
      <c r="C197" s="403" t="s">
        <v>1164</v>
      </c>
      <c r="D197" s="403"/>
      <c r="E197" s="403"/>
      <c r="F197" s="403"/>
      <c r="G197" s="403"/>
      <c r="H197" s="403"/>
      <c r="I197" s="403"/>
      <c r="J197" s="403"/>
      <c r="K197" s="278"/>
    </row>
    <row r="198" spans="2:11" ht="25.5" customHeight="1">
      <c r="B198" s="277"/>
      <c r="C198" s="342" t="s">
        <v>1165</v>
      </c>
      <c r="D198" s="342"/>
      <c r="E198" s="342"/>
      <c r="F198" s="342" t="s">
        <v>1166</v>
      </c>
      <c r="G198" s="343"/>
      <c r="H198" s="408" t="s">
        <v>1167</v>
      </c>
      <c r="I198" s="408"/>
      <c r="J198" s="408"/>
      <c r="K198" s="278"/>
    </row>
    <row r="199" spans="2:11" ht="5.25" customHeight="1">
      <c r="B199" s="306"/>
      <c r="C199" s="303"/>
      <c r="D199" s="303"/>
      <c r="E199" s="303"/>
      <c r="F199" s="303"/>
      <c r="G199" s="286"/>
      <c r="H199" s="303"/>
      <c r="I199" s="303"/>
      <c r="J199" s="303"/>
      <c r="K199" s="327"/>
    </row>
    <row r="200" spans="2:11" ht="15" customHeight="1">
      <c r="B200" s="306"/>
      <c r="C200" s="286" t="s">
        <v>1157</v>
      </c>
      <c r="D200" s="286"/>
      <c r="E200" s="286"/>
      <c r="F200" s="305" t="s">
        <v>41</v>
      </c>
      <c r="G200" s="286"/>
      <c r="H200" s="405" t="s">
        <v>1168</v>
      </c>
      <c r="I200" s="405"/>
      <c r="J200" s="405"/>
      <c r="K200" s="327"/>
    </row>
    <row r="201" spans="2:11" ht="15" customHeight="1">
      <c r="B201" s="306"/>
      <c r="C201" s="312"/>
      <c r="D201" s="286"/>
      <c r="E201" s="286"/>
      <c r="F201" s="305" t="s">
        <v>42</v>
      </c>
      <c r="G201" s="286"/>
      <c r="H201" s="405" t="s">
        <v>1169</v>
      </c>
      <c r="I201" s="405"/>
      <c r="J201" s="405"/>
      <c r="K201" s="327"/>
    </row>
    <row r="202" spans="2:11" ht="15" customHeight="1">
      <c r="B202" s="306"/>
      <c r="C202" s="312"/>
      <c r="D202" s="286"/>
      <c r="E202" s="286"/>
      <c r="F202" s="305" t="s">
        <v>45</v>
      </c>
      <c r="G202" s="286"/>
      <c r="H202" s="405" t="s">
        <v>1170</v>
      </c>
      <c r="I202" s="405"/>
      <c r="J202" s="405"/>
      <c r="K202" s="327"/>
    </row>
    <row r="203" spans="2:11" ht="15" customHeight="1">
      <c r="B203" s="306"/>
      <c r="C203" s="286"/>
      <c r="D203" s="286"/>
      <c r="E203" s="286"/>
      <c r="F203" s="305" t="s">
        <v>43</v>
      </c>
      <c r="G203" s="286"/>
      <c r="H203" s="405" t="s">
        <v>1171</v>
      </c>
      <c r="I203" s="405"/>
      <c r="J203" s="405"/>
      <c r="K203" s="327"/>
    </row>
    <row r="204" spans="2:11" ht="15" customHeight="1">
      <c r="B204" s="306"/>
      <c r="C204" s="286"/>
      <c r="D204" s="286"/>
      <c r="E204" s="286"/>
      <c r="F204" s="305" t="s">
        <v>44</v>
      </c>
      <c r="G204" s="286"/>
      <c r="H204" s="405" t="s">
        <v>1172</v>
      </c>
      <c r="I204" s="405"/>
      <c r="J204" s="405"/>
      <c r="K204" s="327"/>
    </row>
    <row r="205" spans="2:11" ht="15" customHeight="1">
      <c r="B205" s="306"/>
      <c r="C205" s="286"/>
      <c r="D205" s="286"/>
      <c r="E205" s="286"/>
      <c r="F205" s="305"/>
      <c r="G205" s="286"/>
      <c r="H205" s="286"/>
      <c r="I205" s="286"/>
      <c r="J205" s="286"/>
      <c r="K205" s="327"/>
    </row>
    <row r="206" spans="2:11" ht="15" customHeight="1">
      <c r="B206" s="306"/>
      <c r="C206" s="286" t="s">
        <v>1113</v>
      </c>
      <c r="D206" s="286"/>
      <c r="E206" s="286"/>
      <c r="F206" s="305" t="s">
        <v>76</v>
      </c>
      <c r="G206" s="286"/>
      <c r="H206" s="405" t="s">
        <v>1173</v>
      </c>
      <c r="I206" s="405"/>
      <c r="J206" s="405"/>
      <c r="K206" s="327"/>
    </row>
    <row r="207" spans="2:11" ht="15" customHeight="1">
      <c r="B207" s="306"/>
      <c r="C207" s="312"/>
      <c r="D207" s="286"/>
      <c r="E207" s="286"/>
      <c r="F207" s="305" t="s">
        <v>1013</v>
      </c>
      <c r="G207" s="286"/>
      <c r="H207" s="405" t="s">
        <v>1014</v>
      </c>
      <c r="I207" s="405"/>
      <c r="J207" s="405"/>
      <c r="K207" s="327"/>
    </row>
    <row r="208" spans="2:11" ht="15" customHeight="1">
      <c r="B208" s="306"/>
      <c r="C208" s="286"/>
      <c r="D208" s="286"/>
      <c r="E208" s="286"/>
      <c r="F208" s="305" t="s">
        <v>1011</v>
      </c>
      <c r="G208" s="286"/>
      <c r="H208" s="405" t="s">
        <v>1174</v>
      </c>
      <c r="I208" s="405"/>
      <c r="J208" s="405"/>
      <c r="K208" s="327"/>
    </row>
    <row r="209" spans="2:11" ht="15" customHeight="1">
      <c r="B209" s="344"/>
      <c r="C209" s="312"/>
      <c r="D209" s="312"/>
      <c r="E209" s="312"/>
      <c r="F209" s="305" t="s">
        <v>1015</v>
      </c>
      <c r="G209" s="291"/>
      <c r="H209" s="409" t="s">
        <v>1016</v>
      </c>
      <c r="I209" s="409"/>
      <c r="J209" s="409"/>
      <c r="K209" s="345"/>
    </row>
    <row r="210" spans="2:11" ht="15" customHeight="1">
      <c r="B210" s="344"/>
      <c r="C210" s="312"/>
      <c r="D210" s="312"/>
      <c r="E210" s="312"/>
      <c r="F210" s="305" t="s">
        <v>972</v>
      </c>
      <c r="G210" s="291"/>
      <c r="H210" s="409" t="s">
        <v>996</v>
      </c>
      <c r="I210" s="409"/>
      <c r="J210" s="409"/>
      <c r="K210" s="345"/>
    </row>
    <row r="211" spans="2:11" ht="15" customHeight="1">
      <c r="B211" s="344"/>
      <c r="C211" s="312"/>
      <c r="D211" s="312"/>
      <c r="E211" s="312"/>
      <c r="F211" s="346"/>
      <c r="G211" s="291"/>
      <c r="H211" s="347"/>
      <c r="I211" s="347"/>
      <c r="J211" s="347"/>
      <c r="K211" s="345"/>
    </row>
    <row r="212" spans="2:11" ht="15" customHeight="1">
      <c r="B212" s="344"/>
      <c r="C212" s="286" t="s">
        <v>1137</v>
      </c>
      <c r="D212" s="312"/>
      <c r="E212" s="312"/>
      <c r="F212" s="305">
        <v>1</v>
      </c>
      <c r="G212" s="291"/>
      <c r="H212" s="409" t="s">
        <v>1175</v>
      </c>
      <c r="I212" s="409"/>
      <c r="J212" s="409"/>
      <c r="K212" s="345"/>
    </row>
    <row r="213" spans="2:11" ht="15" customHeight="1">
      <c r="B213" s="344"/>
      <c r="C213" s="312"/>
      <c r="D213" s="312"/>
      <c r="E213" s="312"/>
      <c r="F213" s="305">
        <v>2</v>
      </c>
      <c r="G213" s="291"/>
      <c r="H213" s="409" t="s">
        <v>1176</v>
      </c>
      <c r="I213" s="409"/>
      <c r="J213" s="409"/>
      <c r="K213" s="345"/>
    </row>
    <row r="214" spans="2:11" ht="15" customHeight="1">
      <c r="B214" s="344"/>
      <c r="C214" s="312"/>
      <c r="D214" s="312"/>
      <c r="E214" s="312"/>
      <c r="F214" s="305">
        <v>3</v>
      </c>
      <c r="G214" s="291"/>
      <c r="H214" s="409" t="s">
        <v>1177</v>
      </c>
      <c r="I214" s="409"/>
      <c r="J214" s="409"/>
      <c r="K214" s="345"/>
    </row>
    <row r="215" spans="2:11" ht="15" customHeight="1">
      <c r="B215" s="344"/>
      <c r="C215" s="312"/>
      <c r="D215" s="312"/>
      <c r="E215" s="312"/>
      <c r="F215" s="305">
        <v>4</v>
      </c>
      <c r="G215" s="291"/>
      <c r="H215" s="409" t="s">
        <v>1178</v>
      </c>
      <c r="I215" s="409"/>
      <c r="J215" s="409"/>
      <c r="K215" s="345"/>
    </row>
    <row r="216" spans="2:11" ht="12.75" customHeight="1">
      <c r="B216" s="348"/>
      <c r="C216" s="349"/>
      <c r="D216" s="349"/>
      <c r="E216" s="349"/>
      <c r="F216" s="349"/>
      <c r="G216" s="349"/>
      <c r="H216" s="349"/>
      <c r="I216" s="349"/>
      <c r="J216" s="349"/>
      <c r="K216" s="350"/>
    </row>
  </sheetData>
  <sheetProtection formatCells="0" formatColumns="0" formatRows="0" insertColumns="0" insertRows="0" insertHyperlinks="0" deleteColumns="0" deleteRows="0" sort="0" autoFilter="0" pivotTables="0"/>
  <mergeCells count="77">
    <mergeCell ref="C197:J197"/>
    <mergeCell ref="H215:J215"/>
    <mergeCell ref="H213:J213"/>
    <mergeCell ref="H210:J210"/>
    <mergeCell ref="H209:J209"/>
    <mergeCell ref="H207:J207"/>
    <mergeCell ref="H208:J208"/>
    <mergeCell ref="H203:J203"/>
    <mergeCell ref="H201:J201"/>
    <mergeCell ref="H212:J212"/>
    <mergeCell ref="H214:J214"/>
    <mergeCell ref="H206:J206"/>
    <mergeCell ref="H204:J204"/>
    <mergeCell ref="H202:J202"/>
    <mergeCell ref="D57:J57"/>
    <mergeCell ref="H200:J200"/>
    <mergeCell ref="D60:J60"/>
    <mergeCell ref="D63:J63"/>
    <mergeCell ref="D64:J64"/>
    <mergeCell ref="D66:J66"/>
    <mergeCell ref="D65:J65"/>
    <mergeCell ref="C100:J100"/>
    <mergeCell ref="D61:J61"/>
    <mergeCell ref="D67:J67"/>
    <mergeCell ref="D68:J68"/>
    <mergeCell ref="C73:J73"/>
    <mergeCell ref="H198:J198"/>
    <mergeCell ref="C163:J163"/>
    <mergeCell ref="C120:J120"/>
    <mergeCell ref="C145:J145"/>
    <mergeCell ref="D58:J58"/>
    <mergeCell ref="D59:J59"/>
    <mergeCell ref="C50:J50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C52:J52"/>
    <mergeCell ref="C53:J53"/>
    <mergeCell ref="C55:J55"/>
    <mergeCell ref="D56:J56"/>
    <mergeCell ref="D33:J33"/>
    <mergeCell ref="G34:J34"/>
    <mergeCell ref="G35:J35"/>
    <mergeCell ref="D49:J49"/>
    <mergeCell ref="E48:J48"/>
    <mergeCell ref="G36:J36"/>
    <mergeCell ref="G37:J37"/>
    <mergeCell ref="D31:J31"/>
    <mergeCell ref="C24:J24"/>
    <mergeCell ref="D32:J32"/>
    <mergeCell ref="F18:J18"/>
    <mergeCell ref="F21:J21"/>
    <mergeCell ref="C23:J23"/>
    <mergeCell ref="D25:J25"/>
    <mergeCell ref="D26:J26"/>
    <mergeCell ref="D28:J28"/>
    <mergeCell ref="D29:J29"/>
    <mergeCell ref="F19:J19"/>
    <mergeCell ref="F20:J20"/>
    <mergeCell ref="D14:J14"/>
    <mergeCell ref="D15:J15"/>
    <mergeCell ref="F16:J16"/>
    <mergeCell ref="F17:J17"/>
    <mergeCell ref="C9:J9"/>
    <mergeCell ref="D10:J10"/>
    <mergeCell ref="D13:J13"/>
    <mergeCell ref="C3:J3"/>
    <mergeCell ref="C4:J4"/>
    <mergeCell ref="C6:J6"/>
    <mergeCell ref="C7:J7"/>
    <mergeCell ref="D11:J11"/>
  </mergeCells>
  <printOptions/>
  <pageMargins left="0.5902778" right="0.5902778" top="0.5902778" bottom="0.5902778" header="0" footer="0"/>
  <pageSetup fitToHeight="1" fitToWidth="1" horizontalDpi="600" verticalDpi="600" orientation="portrait" paperSize="9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SK-NTB\Martin</dc:creator>
  <cp:keywords/>
  <dc:description/>
  <cp:lastModifiedBy>Pulcová Anna, Bc.</cp:lastModifiedBy>
  <dcterms:created xsi:type="dcterms:W3CDTF">2018-02-20T16:52:49Z</dcterms:created>
  <dcterms:modified xsi:type="dcterms:W3CDTF">2019-03-19T12:16:43Z</dcterms:modified>
  <cp:category/>
  <cp:version/>
  <cp:contentType/>
  <cp:contentStatus/>
</cp:coreProperties>
</file>