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PRAC2\Desktop\"/>
    </mc:Choice>
  </mc:AlternateContent>
  <xr:revisionPtr revIDLastSave="0" documentId="8_{3CBEBBD3-A447-4209-997F-55E75E1ED2C1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Stavební rozpočet" sheetId="1" r:id="rId1"/>
    <sheet name="Krycí list rozpočtu" sheetId="2" r:id="rId2"/>
  </sheets>
  <calcPr calcId="181029"/>
</workbook>
</file>

<file path=xl/calcChain.xml><?xml version="1.0" encoding="utf-8"?>
<calcChain xmlns="http://schemas.openxmlformats.org/spreadsheetml/2006/main">
  <c r="J9" i="1" l="1"/>
  <c r="L9" i="1"/>
  <c r="L8" i="1" s="1"/>
  <c r="AE9" i="1"/>
  <c r="H9" i="1" s="1"/>
  <c r="H8" i="1" s="1"/>
  <c r="AF9" i="1"/>
  <c r="AN9" i="1" s="1"/>
  <c r="J12" i="1"/>
  <c r="L12" i="1"/>
  <c r="L11" i="1"/>
  <c r="Z12" i="1"/>
  <c r="AI11" i="1" s="1"/>
  <c r="AA12" i="1"/>
  <c r="AJ11" i="1"/>
  <c r="AB12" i="1"/>
  <c r="AK11" i="1" s="1"/>
  <c r="AE12" i="1"/>
  <c r="AM12" i="1"/>
  <c r="AF12" i="1"/>
  <c r="AN12" i="1" s="1"/>
  <c r="L16" i="1"/>
  <c r="H17" i="1"/>
  <c r="H16" i="1" s="1"/>
  <c r="J17" i="1"/>
  <c r="AB17" i="1" s="1"/>
  <c r="L17" i="1"/>
  <c r="Z17" i="1"/>
  <c r="AI16" i="1"/>
  <c r="AA17" i="1"/>
  <c r="AJ16" i="1" s="1"/>
  <c r="AK16" i="1"/>
  <c r="AE17" i="1"/>
  <c r="AM17" i="1" s="1"/>
  <c r="AF17" i="1"/>
  <c r="AN17" i="1"/>
  <c r="J22" i="1"/>
  <c r="AB22" i="1" s="1"/>
  <c r="AK21" i="1" s="1"/>
  <c r="L22" i="1"/>
  <c r="L21" i="1" s="1"/>
  <c r="Z22" i="1"/>
  <c r="AI21" i="1" s="1"/>
  <c r="AA22" i="1"/>
  <c r="AJ21" i="1" s="1"/>
  <c r="AE22" i="1"/>
  <c r="H22" i="1" s="1"/>
  <c r="I22" i="1" s="1"/>
  <c r="AF22" i="1"/>
  <c r="AN22" i="1" s="1"/>
  <c r="AM22" i="1"/>
  <c r="J26" i="1"/>
  <c r="AB26" i="1" s="1"/>
  <c r="L26" i="1"/>
  <c r="L25" i="1" s="1"/>
  <c r="AE26" i="1"/>
  <c r="H26" i="1"/>
  <c r="H25" i="1" s="1"/>
  <c r="R25" i="1" s="1"/>
  <c r="AF26" i="1"/>
  <c r="AM26" i="1"/>
  <c r="AN26" i="1"/>
  <c r="J32" i="1"/>
  <c r="L32" i="1"/>
  <c r="Z32" i="1"/>
  <c r="AI31" i="1"/>
  <c r="AA32" i="1"/>
  <c r="AJ31" i="1" s="1"/>
  <c r="AB32" i="1"/>
  <c r="AE32" i="1"/>
  <c r="AM32" i="1" s="1"/>
  <c r="AF32" i="1"/>
  <c r="AN32" i="1"/>
  <c r="J35" i="1"/>
  <c r="L35" i="1"/>
  <c r="Z35" i="1"/>
  <c r="AA35" i="1"/>
  <c r="AB35" i="1"/>
  <c r="AE35" i="1"/>
  <c r="AM35" i="1"/>
  <c r="AF35" i="1"/>
  <c r="AN35" i="1"/>
  <c r="J38" i="1"/>
  <c r="L38" i="1"/>
  <c r="Z38" i="1"/>
  <c r="AA38" i="1"/>
  <c r="AB38" i="1"/>
  <c r="AE38" i="1"/>
  <c r="AM38" i="1"/>
  <c r="AF38" i="1"/>
  <c r="AN38" i="1" s="1"/>
  <c r="J54" i="1"/>
  <c r="L54" i="1"/>
  <c r="Z54" i="1"/>
  <c r="AA54" i="1"/>
  <c r="AB54" i="1"/>
  <c r="AE54" i="1"/>
  <c r="AM54" i="1"/>
  <c r="AF54" i="1"/>
  <c r="AN54" i="1"/>
  <c r="J57" i="1"/>
  <c r="L57" i="1"/>
  <c r="L31" i="1" s="1"/>
  <c r="Z57" i="1"/>
  <c r="AA57" i="1"/>
  <c r="AB57" i="1"/>
  <c r="AE57" i="1"/>
  <c r="AM57" i="1" s="1"/>
  <c r="AF57" i="1"/>
  <c r="AN57" i="1"/>
  <c r="J102" i="1"/>
  <c r="I102" i="1" s="1"/>
  <c r="L102" i="1"/>
  <c r="Z102" i="1"/>
  <c r="AA102" i="1"/>
  <c r="AB102" i="1"/>
  <c r="AK31" i="1" s="1"/>
  <c r="AE102" i="1"/>
  <c r="H102" i="1"/>
  <c r="O102" i="1"/>
  <c r="AF102" i="1"/>
  <c r="AM102" i="1"/>
  <c r="AN102" i="1"/>
  <c r="J120" i="1"/>
  <c r="I120" i="1" s="1"/>
  <c r="L120" i="1"/>
  <c r="Z120" i="1"/>
  <c r="AA120" i="1"/>
  <c r="AB120" i="1"/>
  <c r="AE120" i="1"/>
  <c r="H120" i="1"/>
  <c r="O120" i="1"/>
  <c r="AF120" i="1"/>
  <c r="AM120" i="1"/>
  <c r="AN120" i="1"/>
  <c r="J133" i="1"/>
  <c r="I133" i="1" s="1"/>
  <c r="L133" i="1"/>
  <c r="Z133" i="1"/>
  <c r="AA133" i="1"/>
  <c r="AB133" i="1"/>
  <c r="AE133" i="1"/>
  <c r="H133" i="1"/>
  <c r="O133" i="1"/>
  <c r="AF133" i="1"/>
  <c r="AM133" i="1"/>
  <c r="AN133" i="1"/>
  <c r="J149" i="1"/>
  <c r="I149" i="1" s="1"/>
  <c r="L149" i="1"/>
  <c r="Z149" i="1"/>
  <c r="AA149" i="1"/>
  <c r="AB149" i="1"/>
  <c r="AE149" i="1"/>
  <c r="H149" i="1"/>
  <c r="O149" i="1"/>
  <c r="AF149" i="1"/>
  <c r="AM149" i="1"/>
  <c r="AN149" i="1"/>
  <c r="J154" i="1"/>
  <c r="AB154" i="1"/>
  <c r="AK153" i="1"/>
  <c r="L154" i="1"/>
  <c r="L153" i="1" s="1"/>
  <c r="AA154" i="1"/>
  <c r="AJ153" i="1"/>
  <c r="AE154" i="1"/>
  <c r="AM154" i="1"/>
  <c r="AF154" i="1"/>
  <c r="AN154" i="1"/>
  <c r="J157" i="1"/>
  <c r="AB157" i="1" s="1"/>
  <c r="AK156" i="1" s="1"/>
  <c r="L157" i="1"/>
  <c r="L156" i="1" s="1"/>
  <c r="Z157" i="1"/>
  <c r="AA157" i="1"/>
  <c r="AE157" i="1"/>
  <c r="H157" i="1" s="1"/>
  <c r="AF157" i="1"/>
  <c r="AN157" i="1"/>
  <c r="J161" i="1"/>
  <c r="L161" i="1"/>
  <c r="Z161" i="1"/>
  <c r="AI156" i="1" s="1"/>
  <c r="AA161" i="1"/>
  <c r="AB161" i="1"/>
  <c r="AE161" i="1"/>
  <c r="H161" i="1"/>
  <c r="I161" i="1"/>
  <c r="O161" i="1"/>
  <c r="AF161" i="1"/>
  <c r="AN161" i="1"/>
  <c r="AM161" i="1"/>
  <c r="J165" i="1"/>
  <c r="L165" i="1"/>
  <c r="Z165" i="1"/>
  <c r="AA165" i="1"/>
  <c r="AB165" i="1"/>
  <c r="AE165" i="1"/>
  <c r="H165" i="1"/>
  <c r="I165" i="1"/>
  <c r="O165" i="1"/>
  <c r="AF165" i="1"/>
  <c r="AN165" i="1"/>
  <c r="AM165" i="1"/>
  <c r="O167" i="1"/>
  <c r="J167" i="1"/>
  <c r="I167" i="1" s="1"/>
  <c r="L167" i="1"/>
  <c r="Z167" i="1"/>
  <c r="AA167" i="1"/>
  <c r="AB167" i="1"/>
  <c r="AE167" i="1"/>
  <c r="H167" i="1" s="1"/>
  <c r="AF167" i="1"/>
  <c r="AN167" i="1"/>
  <c r="AM167" i="1"/>
  <c r="O169" i="1"/>
  <c r="J169" i="1"/>
  <c r="L169" i="1"/>
  <c r="Z169" i="1"/>
  <c r="AA169" i="1"/>
  <c r="AB169" i="1"/>
  <c r="AE169" i="1"/>
  <c r="H169" i="1" s="1"/>
  <c r="AF169" i="1"/>
  <c r="AN169" i="1"/>
  <c r="J173" i="1"/>
  <c r="L173" i="1"/>
  <c r="AA173" i="1"/>
  <c r="AE173" i="1"/>
  <c r="H173" i="1"/>
  <c r="AF173" i="1"/>
  <c r="AN173" i="1" s="1"/>
  <c r="AM173" i="1"/>
  <c r="J175" i="1"/>
  <c r="AA175" i="1"/>
  <c r="L175" i="1"/>
  <c r="L172" i="1" s="1"/>
  <c r="AE175" i="1"/>
  <c r="H175" i="1"/>
  <c r="AF175" i="1"/>
  <c r="AN175" i="1" s="1"/>
  <c r="AM175" i="1"/>
  <c r="J179" i="1"/>
  <c r="L179" i="1"/>
  <c r="Z179" i="1"/>
  <c r="AA179" i="1"/>
  <c r="AB179" i="1"/>
  <c r="AE179" i="1"/>
  <c r="AM179" i="1"/>
  <c r="AF179" i="1"/>
  <c r="AN179" i="1"/>
  <c r="J185" i="1"/>
  <c r="L185" i="1"/>
  <c r="Z185" i="1"/>
  <c r="AA185" i="1"/>
  <c r="AJ178" i="1" s="1"/>
  <c r="AB185" i="1"/>
  <c r="AE185" i="1"/>
  <c r="AM185" i="1"/>
  <c r="AF185" i="1"/>
  <c r="AN185" i="1" s="1"/>
  <c r="J189" i="1"/>
  <c r="L189" i="1"/>
  <c r="Z189" i="1"/>
  <c r="AA189" i="1"/>
  <c r="AB189" i="1"/>
  <c r="AE189" i="1"/>
  <c r="H189" i="1"/>
  <c r="AF189" i="1"/>
  <c r="AN189" i="1" s="1"/>
  <c r="AM189" i="1"/>
  <c r="J190" i="1"/>
  <c r="I190" i="1" s="1"/>
  <c r="L190" i="1"/>
  <c r="Z190" i="1"/>
  <c r="AA190" i="1"/>
  <c r="AB190" i="1"/>
  <c r="AE190" i="1"/>
  <c r="H190" i="1"/>
  <c r="O190" i="1"/>
  <c r="AF190" i="1"/>
  <c r="AN190" i="1" s="1"/>
  <c r="AM190" i="1"/>
  <c r="J194" i="1"/>
  <c r="L194" i="1"/>
  <c r="Z194" i="1"/>
  <c r="AA194" i="1"/>
  <c r="AB194" i="1"/>
  <c r="AE194" i="1"/>
  <c r="H194" i="1"/>
  <c r="O194" i="1"/>
  <c r="AF194" i="1"/>
  <c r="AN194" i="1" s="1"/>
  <c r="AM194" i="1"/>
  <c r="J198" i="1"/>
  <c r="I198" i="1" s="1"/>
  <c r="L198" i="1"/>
  <c r="Z198" i="1"/>
  <c r="AA198" i="1"/>
  <c r="AB198" i="1"/>
  <c r="AE198" i="1"/>
  <c r="H198" i="1"/>
  <c r="O198" i="1"/>
  <c r="AF198" i="1"/>
  <c r="AN198" i="1" s="1"/>
  <c r="AM198" i="1"/>
  <c r="J202" i="1"/>
  <c r="L202" i="1"/>
  <c r="Z202" i="1"/>
  <c r="AA202" i="1"/>
  <c r="AB202" i="1"/>
  <c r="AE202" i="1"/>
  <c r="H202" i="1"/>
  <c r="O202" i="1"/>
  <c r="AF202" i="1"/>
  <c r="AN202" i="1" s="1"/>
  <c r="AM202" i="1"/>
  <c r="J205" i="1"/>
  <c r="I205" i="1" s="1"/>
  <c r="L205" i="1"/>
  <c r="Z205" i="1"/>
  <c r="AA205" i="1"/>
  <c r="AB205" i="1"/>
  <c r="AE205" i="1"/>
  <c r="H205" i="1"/>
  <c r="O205" i="1"/>
  <c r="AF205" i="1"/>
  <c r="AN205" i="1" s="1"/>
  <c r="AM205" i="1"/>
  <c r="H211" i="1"/>
  <c r="H210" i="1" s="1"/>
  <c r="T210" i="1" s="1"/>
  <c r="J211" i="1"/>
  <c r="L211" i="1"/>
  <c r="L210" i="1" s="1"/>
  <c r="Z211" i="1"/>
  <c r="AI210" i="1" s="1"/>
  <c r="AA211" i="1"/>
  <c r="AJ210" i="1" s="1"/>
  <c r="AB211" i="1"/>
  <c r="AK210" i="1" s="1"/>
  <c r="AE211" i="1"/>
  <c r="AM211" i="1" s="1"/>
  <c r="AF211" i="1"/>
  <c r="AN211" i="1"/>
  <c r="J214" i="1"/>
  <c r="L214" i="1"/>
  <c r="AA214" i="1"/>
  <c r="AE214" i="1"/>
  <c r="AM214" i="1" s="1"/>
  <c r="AF214" i="1"/>
  <c r="AN214" i="1" s="1"/>
  <c r="J216" i="1"/>
  <c r="AA216" i="1"/>
  <c r="L216" i="1"/>
  <c r="AE216" i="1"/>
  <c r="AM216" i="1" s="1"/>
  <c r="AF216" i="1"/>
  <c r="AN216" i="1" s="1"/>
  <c r="J218" i="1"/>
  <c r="AA218" i="1"/>
  <c r="L218" i="1"/>
  <c r="AE218" i="1"/>
  <c r="AM218" i="1" s="1"/>
  <c r="AF218" i="1"/>
  <c r="AN218" i="1" s="1"/>
  <c r="J220" i="1"/>
  <c r="L220" i="1"/>
  <c r="AA220" i="1"/>
  <c r="AE220" i="1"/>
  <c r="AM220" i="1" s="1"/>
  <c r="AF220" i="1"/>
  <c r="AN220" i="1" s="1"/>
  <c r="J222" i="1"/>
  <c r="L222" i="1"/>
  <c r="L213" i="1" s="1"/>
  <c r="AA222" i="1"/>
  <c r="AE222" i="1"/>
  <c r="AM222" i="1" s="1"/>
  <c r="AF222" i="1"/>
  <c r="AN222" i="1" s="1"/>
  <c r="J224" i="1"/>
  <c r="AA224" i="1"/>
  <c r="L224" i="1"/>
  <c r="AE224" i="1"/>
  <c r="AM224" i="1" s="1"/>
  <c r="AF224" i="1"/>
  <c r="AN224" i="1" s="1"/>
  <c r="J226" i="1"/>
  <c r="AA226" i="1"/>
  <c r="L226" i="1"/>
  <c r="AE226" i="1"/>
  <c r="AM226" i="1" s="1"/>
  <c r="AF226" i="1"/>
  <c r="AN226" i="1" s="1"/>
  <c r="J228" i="1"/>
  <c r="L228" i="1"/>
  <c r="AA228" i="1"/>
  <c r="AE228" i="1"/>
  <c r="AM228" i="1" s="1"/>
  <c r="AF228" i="1"/>
  <c r="AN228" i="1" s="1"/>
  <c r="J230" i="1"/>
  <c r="L230" i="1"/>
  <c r="AA230" i="1"/>
  <c r="AE230" i="1"/>
  <c r="AM230" i="1" s="1"/>
  <c r="AF230" i="1"/>
  <c r="AN230" i="1" s="1"/>
  <c r="J233" i="1"/>
  <c r="L233" i="1"/>
  <c r="Z233" i="1"/>
  <c r="AA233" i="1"/>
  <c r="AB233" i="1"/>
  <c r="AE233" i="1"/>
  <c r="H233" i="1" s="1"/>
  <c r="I233" i="1" s="1"/>
  <c r="AF233" i="1"/>
  <c r="AN233" i="1" s="1"/>
  <c r="J236" i="1"/>
  <c r="L236" i="1"/>
  <c r="AE236" i="1"/>
  <c r="AM236" i="1" s="1"/>
  <c r="AF236" i="1"/>
  <c r="AN236" i="1" s="1"/>
  <c r="J240" i="1"/>
  <c r="L240" i="1"/>
  <c r="L239" i="1" s="1"/>
  <c r="AA240" i="1"/>
  <c r="AE240" i="1"/>
  <c r="AM240" i="1" s="1"/>
  <c r="AF240" i="1"/>
  <c r="AN240" i="1" s="1"/>
  <c r="J242" i="1"/>
  <c r="L242" i="1"/>
  <c r="AA242" i="1"/>
  <c r="AE242" i="1"/>
  <c r="AM242" i="1" s="1"/>
  <c r="AF242" i="1"/>
  <c r="AN242" i="1" s="1"/>
  <c r="J245" i="1"/>
  <c r="AB245" i="1" s="1"/>
  <c r="AK244" i="1" s="1"/>
  <c r="L245" i="1"/>
  <c r="Z245" i="1"/>
  <c r="AI244" i="1"/>
  <c r="AA245" i="1"/>
  <c r="AE245" i="1"/>
  <c r="H245" i="1"/>
  <c r="AF245" i="1"/>
  <c r="AN245" i="1" s="1"/>
  <c r="AM245" i="1"/>
  <c r="J247" i="1"/>
  <c r="L247" i="1"/>
  <c r="L244" i="1" s="1"/>
  <c r="Z247" i="1"/>
  <c r="AA247" i="1"/>
  <c r="AJ244" i="1" s="1"/>
  <c r="AB247" i="1"/>
  <c r="AE247" i="1"/>
  <c r="O247" i="1"/>
  <c r="AF247" i="1"/>
  <c r="AN247" i="1" s="1"/>
  <c r="J250" i="1"/>
  <c r="AA250" i="1"/>
  <c r="AJ249" i="1"/>
  <c r="L250" i="1"/>
  <c r="L249" i="1" s="1"/>
  <c r="AE250" i="1"/>
  <c r="V249" i="1"/>
  <c r="AF250" i="1"/>
  <c r="AN250" i="1" s="1"/>
  <c r="J253" i="1"/>
  <c r="L253" i="1"/>
  <c r="L252" i="1" s="1"/>
  <c r="Z253" i="1"/>
  <c r="AA253" i="1"/>
  <c r="AB253" i="1"/>
  <c r="AE253" i="1"/>
  <c r="AF253" i="1"/>
  <c r="AN253" i="1" s="1"/>
  <c r="J255" i="1"/>
  <c r="L255" i="1"/>
  <c r="Z255" i="1"/>
  <c r="AA255" i="1"/>
  <c r="AB255" i="1"/>
  <c r="AE255" i="1"/>
  <c r="H255" i="1"/>
  <c r="O255" i="1"/>
  <c r="AF255" i="1"/>
  <c r="AN255" i="1" s="1"/>
  <c r="AM255" i="1"/>
  <c r="J257" i="1"/>
  <c r="L257" i="1"/>
  <c r="Z257" i="1"/>
  <c r="AA257" i="1"/>
  <c r="AB257" i="1"/>
  <c r="AE257" i="1"/>
  <c r="H257" i="1" s="1"/>
  <c r="O257" i="1"/>
  <c r="AF257" i="1"/>
  <c r="AN257" i="1" s="1"/>
  <c r="L259" i="1"/>
  <c r="J260" i="1"/>
  <c r="AB260" i="1" s="1"/>
  <c r="L260" i="1"/>
  <c r="AA260" i="1"/>
  <c r="AJ259" i="1" s="1"/>
  <c r="AE260" i="1"/>
  <c r="AF260" i="1"/>
  <c r="AN260" i="1" s="1"/>
  <c r="J262" i="1"/>
  <c r="L262" i="1"/>
  <c r="AA262" i="1"/>
  <c r="AE262" i="1"/>
  <c r="AM262" i="1"/>
  <c r="AF262" i="1"/>
  <c r="AN262" i="1"/>
  <c r="J264" i="1"/>
  <c r="I264" i="1" s="1"/>
  <c r="L264" i="1"/>
  <c r="AA264" i="1"/>
  <c r="AE264" i="1"/>
  <c r="H264" i="1" s="1"/>
  <c r="AM264" i="1"/>
  <c r="AF264" i="1"/>
  <c r="AN264" i="1"/>
  <c r="J267" i="1"/>
  <c r="L267" i="1"/>
  <c r="L266" i="1" s="1"/>
  <c r="Z267" i="1"/>
  <c r="AI266" i="1" s="1"/>
  <c r="AA267" i="1"/>
  <c r="AJ266" i="1" s="1"/>
  <c r="AB267" i="1"/>
  <c r="AK266" i="1" s="1"/>
  <c r="AE267" i="1"/>
  <c r="AF267" i="1"/>
  <c r="AN267" i="1"/>
  <c r="J270" i="1"/>
  <c r="AA270" i="1"/>
  <c r="AJ269" i="1" s="1"/>
  <c r="L270" i="1"/>
  <c r="L269" i="1" s="1"/>
  <c r="AE270" i="1"/>
  <c r="AM270" i="1"/>
  <c r="AF270" i="1"/>
  <c r="AN270" i="1"/>
  <c r="J272" i="1"/>
  <c r="L272" i="1"/>
  <c r="L271" i="1" s="1"/>
  <c r="AA272" i="1"/>
  <c r="AE272" i="1"/>
  <c r="AM272" i="1" s="1"/>
  <c r="AF272" i="1"/>
  <c r="AN272" i="1" s="1"/>
  <c r="J274" i="1"/>
  <c r="I274" i="1" s="1"/>
  <c r="L274" i="1"/>
  <c r="AA274" i="1"/>
  <c r="AE274" i="1"/>
  <c r="AM274" i="1"/>
  <c r="AF274" i="1"/>
  <c r="AN274" i="1"/>
  <c r="J276" i="1"/>
  <c r="L276" i="1"/>
  <c r="AA276" i="1"/>
  <c r="AE276" i="1"/>
  <c r="AM276" i="1" s="1"/>
  <c r="AF276" i="1"/>
  <c r="AN276" i="1" s="1"/>
  <c r="J279" i="1"/>
  <c r="L279" i="1"/>
  <c r="L278" i="1"/>
  <c r="Z279" i="1"/>
  <c r="AA279" i="1"/>
  <c r="AJ278" i="1"/>
  <c r="AE279" i="1"/>
  <c r="H279" i="1"/>
  <c r="AF279" i="1"/>
  <c r="AN279" i="1"/>
  <c r="AM279" i="1"/>
  <c r="J282" i="1"/>
  <c r="I282" i="1" s="1"/>
  <c r="O282" i="1" s="1"/>
  <c r="L282" i="1"/>
  <c r="Z282" i="1"/>
  <c r="AA282" i="1"/>
  <c r="AE282" i="1"/>
  <c r="AM282" i="1" s="1"/>
  <c r="H282" i="1"/>
  <c r="AF282" i="1"/>
  <c r="AN282" i="1"/>
  <c r="J285" i="1"/>
  <c r="L285" i="1"/>
  <c r="Z285" i="1"/>
  <c r="AI278" i="1" s="1"/>
  <c r="AA285" i="1"/>
  <c r="AB285" i="1"/>
  <c r="AE285" i="1"/>
  <c r="AM285" i="1" s="1"/>
  <c r="H285" i="1"/>
  <c r="AF285" i="1"/>
  <c r="AN285" i="1"/>
  <c r="J288" i="1"/>
  <c r="I288" i="1" s="1"/>
  <c r="O288" i="1" s="1"/>
  <c r="L288" i="1"/>
  <c r="Z288" i="1"/>
  <c r="AA288" i="1"/>
  <c r="AB288" i="1"/>
  <c r="AE288" i="1"/>
  <c r="AM288" i="1" s="1"/>
  <c r="H288" i="1"/>
  <c r="AF288" i="1"/>
  <c r="AN288" i="1"/>
  <c r="J290" i="1"/>
  <c r="L290" i="1"/>
  <c r="Z290" i="1"/>
  <c r="AA290" i="1"/>
  <c r="AB290" i="1"/>
  <c r="AE290" i="1"/>
  <c r="AM290" i="1" s="1"/>
  <c r="H290" i="1"/>
  <c r="AF290" i="1"/>
  <c r="AN290" i="1"/>
  <c r="J293" i="1"/>
  <c r="I293" i="1" s="1"/>
  <c r="O293" i="1" s="1"/>
  <c r="L293" i="1"/>
  <c r="Z293" i="1"/>
  <c r="AA293" i="1"/>
  <c r="AB293" i="1"/>
  <c r="AE293" i="1"/>
  <c r="AM293" i="1" s="1"/>
  <c r="H293" i="1"/>
  <c r="AF293" i="1"/>
  <c r="AN293" i="1"/>
  <c r="F17" i="2"/>
  <c r="I17" i="2"/>
  <c r="H278" i="1"/>
  <c r="R244" i="1"/>
  <c r="V244" i="1"/>
  <c r="X244" i="1"/>
  <c r="V266" i="1"/>
  <c r="T266" i="1"/>
  <c r="X266" i="1"/>
  <c r="H274" i="1"/>
  <c r="O274" i="1"/>
  <c r="AB276" i="1"/>
  <c r="AB272" i="1"/>
  <c r="H270" i="1"/>
  <c r="H269" i="1"/>
  <c r="J269" i="1" s="1"/>
  <c r="H242" i="1"/>
  <c r="AB228" i="1"/>
  <c r="O228" i="1"/>
  <c r="P213" i="1" s="1"/>
  <c r="Z228" i="1"/>
  <c r="AB220" i="1"/>
  <c r="O220" i="1"/>
  <c r="Z220" i="1"/>
  <c r="O276" i="1"/>
  <c r="T249" i="1"/>
  <c r="X249" i="1"/>
  <c r="I245" i="1"/>
  <c r="L232" i="1"/>
  <c r="AB230" i="1"/>
  <c r="O230" i="1"/>
  <c r="Z230" i="1"/>
  <c r="AB222" i="1"/>
  <c r="O222" i="1"/>
  <c r="Z222" i="1"/>
  <c r="AB214" i="1"/>
  <c r="Z214" i="1"/>
  <c r="AB270" i="1"/>
  <c r="AK269" i="1"/>
  <c r="I270" i="1"/>
  <c r="Z270" i="1"/>
  <c r="AI269" i="1" s="1"/>
  <c r="AB226" i="1"/>
  <c r="O226" i="1"/>
  <c r="Z226" i="1"/>
  <c r="AB218" i="1"/>
  <c r="O218" i="1"/>
  <c r="Z218" i="1"/>
  <c r="AJ271" i="1"/>
  <c r="Z276" i="1"/>
  <c r="Z274" i="1"/>
  <c r="Z272" i="1"/>
  <c r="AI271" i="1"/>
  <c r="O264" i="1"/>
  <c r="H262" i="1"/>
  <c r="I262" i="1"/>
  <c r="O262" i="1"/>
  <c r="AB250" i="1"/>
  <c r="AK249" i="1"/>
  <c r="Z250" i="1"/>
  <c r="AI249" i="1"/>
  <c r="AB224" i="1"/>
  <c r="O224" i="1"/>
  <c r="Z224" i="1"/>
  <c r="AB216" i="1"/>
  <c r="O216" i="1"/>
  <c r="Z216" i="1"/>
  <c r="AI213" i="1" s="1"/>
  <c r="V210" i="1"/>
  <c r="X210" i="1"/>
  <c r="R210" i="1"/>
  <c r="AK178" i="1"/>
  <c r="AJ172" i="1"/>
  <c r="Z9" i="1"/>
  <c r="AI8" i="1" s="1"/>
  <c r="AB9" i="1"/>
  <c r="AK8" i="1" s="1"/>
  <c r="AA9" i="1"/>
  <c r="AJ8" i="1" s="1"/>
  <c r="AB262" i="1"/>
  <c r="AB242" i="1"/>
  <c r="AB240" i="1"/>
  <c r="AM233" i="1"/>
  <c r="I26" i="1"/>
  <c r="Z26" i="1"/>
  <c r="AI25" i="1" s="1"/>
  <c r="AK25" i="1"/>
  <c r="T8" i="1"/>
  <c r="X8" i="1"/>
  <c r="I173" i="1"/>
  <c r="Z173" i="1"/>
  <c r="AB173" i="1"/>
  <c r="AK172" i="1" s="1"/>
  <c r="O57" i="1"/>
  <c r="T25" i="1"/>
  <c r="X25" i="1"/>
  <c r="I17" i="1"/>
  <c r="V8" i="1"/>
  <c r="Z264" i="1"/>
  <c r="Z262" i="1"/>
  <c r="Z260" i="1"/>
  <c r="AI259" i="1" s="1"/>
  <c r="Z242" i="1"/>
  <c r="Z240" i="1"/>
  <c r="I211" i="1"/>
  <c r="I210" i="1" s="1"/>
  <c r="L178" i="1"/>
  <c r="I175" i="1"/>
  <c r="I172" i="1" s="1"/>
  <c r="O175" i="1"/>
  <c r="Z175" i="1"/>
  <c r="AI172" i="1" s="1"/>
  <c r="AB175" i="1"/>
  <c r="H172" i="1"/>
  <c r="H154" i="1"/>
  <c r="H153" i="1"/>
  <c r="R153" i="1" s="1"/>
  <c r="AA26" i="1"/>
  <c r="AJ25" i="1" s="1"/>
  <c r="V25" i="1"/>
  <c r="R8" i="1"/>
  <c r="H185" i="1"/>
  <c r="I185" i="1" s="1"/>
  <c r="O185" i="1"/>
  <c r="H179" i="1"/>
  <c r="I179" i="1" s="1"/>
  <c r="Z154" i="1"/>
  <c r="AI153" i="1" s="1"/>
  <c r="I154" i="1"/>
  <c r="H57" i="1"/>
  <c r="I57" i="1" s="1"/>
  <c r="H54" i="1"/>
  <c r="I54" i="1" s="1"/>
  <c r="O54" i="1"/>
  <c r="P31" i="1" s="1"/>
  <c r="H38" i="1"/>
  <c r="I38" i="1" s="1"/>
  <c r="O38" i="1"/>
  <c r="H35" i="1"/>
  <c r="I35" i="1"/>
  <c r="O35" i="1"/>
  <c r="H12" i="1"/>
  <c r="I12" i="1" s="1"/>
  <c r="I11" i="1" s="1"/>
  <c r="S11" i="1" s="1"/>
  <c r="R239" i="1"/>
  <c r="V239" i="1"/>
  <c r="X239" i="1"/>
  <c r="O32" i="1"/>
  <c r="O157" i="1"/>
  <c r="O240" i="1"/>
  <c r="P239" i="1" s="1"/>
  <c r="O270" i="1"/>
  <c r="P269" i="1" s="1"/>
  <c r="I269" i="1"/>
  <c r="T172" i="1"/>
  <c r="X172" i="1"/>
  <c r="R172" i="1"/>
  <c r="V172" i="1"/>
  <c r="I16" i="1"/>
  <c r="S16" i="1" s="1"/>
  <c r="O17" i="1"/>
  <c r="O26" i="1"/>
  <c r="P25" i="1" s="1"/>
  <c r="S25" i="1" s="1"/>
  <c r="I25" i="1"/>
  <c r="J25" i="1" s="1"/>
  <c r="O9" i="1"/>
  <c r="X213" i="1"/>
  <c r="V213" i="1"/>
  <c r="R213" i="1"/>
  <c r="O253" i="1"/>
  <c r="P252" i="1" s="1"/>
  <c r="AK213" i="1"/>
  <c r="O233" i="1"/>
  <c r="T21" i="1"/>
  <c r="X21" i="1"/>
  <c r="V21" i="1"/>
  <c r="P21" i="1"/>
  <c r="S21" i="1" s="1"/>
  <c r="O260" i="1"/>
  <c r="O214" i="1"/>
  <c r="H11" i="1"/>
  <c r="R11" i="1" s="1"/>
  <c r="O211" i="1"/>
  <c r="P210" i="1" s="1"/>
  <c r="J16" i="1"/>
  <c r="P16" i="1"/>
  <c r="R16" i="1"/>
  <c r="V16" i="1"/>
  <c r="X16" i="1"/>
  <c r="T16" i="1"/>
  <c r="X156" i="1"/>
  <c r="R156" i="1"/>
  <c r="V156" i="1"/>
  <c r="P156" i="1"/>
  <c r="O250" i="1"/>
  <c r="T252" i="1"/>
  <c r="X252" i="1"/>
  <c r="V252" i="1"/>
  <c r="O267" i="1"/>
  <c r="P266" i="1" s="1"/>
  <c r="R278" i="1"/>
  <c r="V278" i="1"/>
  <c r="T278" i="1"/>
  <c r="X278" i="1"/>
  <c r="I153" i="1"/>
  <c r="O154" i="1"/>
  <c r="O22" i="1"/>
  <c r="I21" i="1"/>
  <c r="I242" i="1"/>
  <c r="O242" i="1"/>
  <c r="O272" i="1"/>
  <c r="H178" i="1"/>
  <c r="T178" i="1" s="1"/>
  <c r="P153" i="1"/>
  <c r="S153" i="1" s="1"/>
  <c r="V153" i="1"/>
  <c r="T153" i="1"/>
  <c r="X153" i="1"/>
  <c r="O173" i="1"/>
  <c r="P172" i="1"/>
  <c r="O245" i="1"/>
  <c r="P244" i="1" s="1"/>
  <c r="X269" i="1"/>
  <c r="V269" i="1"/>
  <c r="R269" i="1"/>
  <c r="T269" i="1"/>
  <c r="R178" i="1"/>
  <c r="V178" i="1"/>
  <c r="X178" i="1"/>
  <c r="W21" i="1"/>
  <c r="U21" i="1"/>
  <c r="P249" i="1"/>
  <c r="O12" i="1"/>
  <c r="T271" i="1"/>
  <c r="X271" i="1"/>
  <c r="R271" i="1"/>
  <c r="P271" i="1"/>
  <c r="V259" i="1"/>
  <c r="P259" i="1"/>
  <c r="X259" i="1"/>
  <c r="T259" i="1"/>
  <c r="U252" i="1"/>
  <c r="W252" i="1"/>
  <c r="S244" i="1"/>
  <c r="O179" i="1"/>
  <c r="S210" i="1"/>
  <c r="W210" i="1"/>
  <c r="W266" i="1"/>
  <c r="U266" i="1"/>
  <c r="V11" i="1"/>
  <c r="T11" i="1"/>
  <c r="X11" i="1"/>
  <c r="P11" i="1"/>
  <c r="U25" i="1"/>
  <c r="W25" i="1"/>
  <c r="S269" i="1"/>
  <c r="W269" i="1"/>
  <c r="U269" i="1"/>
  <c r="S156" i="1"/>
  <c r="W156" i="1"/>
  <c r="S172" i="1"/>
  <c r="W172" i="1"/>
  <c r="V31" i="1"/>
  <c r="T31" i="1"/>
  <c r="X31" i="1"/>
  <c r="U31" i="1"/>
  <c r="U271" i="1"/>
  <c r="S271" i="1"/>
  <c r="W153" i="1"/>
  <c r="U153" i="1"/>
  <c r="S213" i="1"/>
  <c r="W278" i="1"/>
  <c r="S278" i="1"/>
  <c r="U278" i="1"/>
  <c r="U259" i="1"/>
  <c r="W259" i="1"/>
  <c r="W213" i="1"/>
  <c r="W16" i="1"/>
  <c r="U16" i="1"/>
  <c r="W31" i="1"/>
  <c r="P8" i="1"/>
  <c r="U249" i="1"/>
  <c r="S239" i="1"/>
  <c r="W239" i="1"/>
  <c r="W244" i="1"/>
  <c r="W249" i="1"/>
  <c r="U11" i="1"/>
  <c r="W11" i="1"/>
  <c r="S178" i="1"/>
  <c r="W8" i="1"/>
  <c r="U8" i="1"/>
  <c r="W178" i="1"/>
  <c r="J8" i="1" l="1"/>
  <c r="J210" i="1"/>
  <c r="U210" i="1"/>
  <c r="J172" i="1"/>
  <c r="U172" i="1"/>
  <c r="I279" i="1"/>
  <c r="AB279" i="1"/>
  <c r="AK278" i="1" s="1"/>
  <c r="H253" i="1"/>
  <c r="I253" i="1" s="1"/>
  <c r="AM253" i="1"/>
  <c r="H250" i="1"/>
  <c r="H249" i="1" s="1"/>
  <c r="AM250" i="1"/>
  <c r="AA236" i="1"/>
  <c r="AJ232" i="1" s="1"/>
  <c r="AB236" i="1"/>
  <c r="AK232" i="1" s="1"/>
  <c r="AI178" i="1"/>
  <c r="H156" i="1"/>
  <c r="H32" i="1"/>
  <c r="I157" i="1"/>
  <c r="AB264" i="1"/>
  <c r="AK259" i="1" s="1"/>
  <c r="I9" i="1"/>
  <c r="I8" i="1" s="1"/>
  <c r="S8" i="1" s="1"/>
  <c r="H276" i="1"/>
  <c r="I276" i="1" s="1"/>
  <c r="I290" i="1"/>
  <c r="O290" i="1" s="1"/>
  <c r="I285" i="1"/>
  <c r="O285" i="1" s="1"/>
  <c r="I189" i="1"/>
  <c r="O189" i="1" s="1"/>
  <c r="P178" i="1" s="1"/>
  <c r="AM169" i="1"/>
  <c r="I169" i="1"/>
  <c r="AM157" i="1"/>
  <c r="AJ156" i="1"/>
  <c r="AB282" i="1"/>
  <c r="H267" i="1"/>
  <c r="AM267" i="1"/>
  <c r="H247" i="1"/>
  <c r="I247" i="1" s="1"/>
  <c r="I244" i="1" s="1"/>
  <c r="U244" i="1" s="1"/>
  <c r="AM247" i="1"/>
  <c r="J153" i="1"/>
  <c r="AM260" i="1"/>
  <c r="H260" i="1"/>
  <c r="H259" i="1" s="1"/>
  <c r="J11" i="1"/>
  <c r="H21" i="1"/>
  <c r="I260" i="1"/>
  <c r="I259" i="1" s="1"/>
  <c r="S259" i="1" s="1"/>
  <c r="AJ213" i="1"/>
  <c r="I202" i="1"/>
  <c r="I194" i="1"/>
  <c r="AM9" i="1"/>
  <c r="H272" i="1"/>
  <c r="H230" i="1"/>
  <c r="I230" i="1" s="1"/>
  <c r="H228" i="1"/>
  <c r="I228" i="1" s="1"/>
  <c r="H226" i="1"/>
  <c r="I226" i="1" s="1"/>
  <c r="H224" i="1"/>
  <c r="I224" i="1" s="1"/>
  <c r="H222" i="1"/>
  <c r="I222" i="1" s="1"/>
  <c r="H220" i="1"/>
  <c r="I220" i="1" s="1"/>
  <c r="H218" i="1"/>
  <c r="I218" i="1" s="1"/>
  <c r="H216" i="1"/>
  <c r="I216" i="1" s="1"/>
  <c r="H214" i="1"/>
  <c r="AB274" i="1"/>
  <c r="AK271" i="1" s="1"/>
  <c r="H252" i="1"/>
  <c r="R252" i="1" s="1"/>
  <c r="I257" i="1"/>
  <c r="AJ252" i="1"/>
  <c r="AM257" i="1"/>
  <c r="I255" i="1"/>
  <c r="I252" i="1" s="1"/>
  <c r="S252" i="1" s="1"/>
  <c r="AI252" i="1"/>
  <c r="AK252" i="1"/>
  <c r="AI239" i="1"/>
  <c r="AK239" i="1"/>
  <c r="AJ239" i="1"/>
  <c r="H240" i="1"/>
  <c r="F24" i="2"/>
  <c r="C23" i="2"/>
  <c r="F23" i="2" s="1"/>
  <c r="H236" i="1"/>
  <c r="H232" i="1" s="1"/>
  <c r="Z236" i="1"/>
  <c r="R249" i="1" l="1"/>
  <c r="T156" i="1"/>
  <c r="J156" i="1"/>
  <c r="I214" i="1"/>
  <c r="I213" i="1" s="1"/>
  <c r="U213" i="1" s="1"/>
  <c r="H213" i="1"/>
  <c r="R21" i="1"/>
  <c r="J21" i="1"/>
  <c r="H266" i="1"/>
  <c r="I267" i="1"/>
  <c r="I266" i="1" s="1"/>
  <c r="S266" i="1" s="1"/>
  <c r="I156" i="1"/>
  <c r="U156" i="1" s="1"/>
  <c r="O279" i="1"/>
  <c r="P278" i="1" s="1"/>
  <c r="I278" i="1"/>
  <c r="J278" i="1" s="1"/>
  <c r="I272" i="1"/>
  <c r="I271" i="1" s="1"/>
  <c r="W271" i="1" s="1"/>
  <c r="H271" i="1"/>
  <c r="I32" i="1"/>
  <c r="I31" i="1" s="1"/>
  <c r="S31" i="1" s="1"/>
  <c r="H31" i="1"/>
  <c r="H244" i="1"/>
  <c r="R259" i="1"/>
  <c r="J259" i="1"/>
  <c r="I250" i="1"/>
  <c r="I249" i="1" s="1"/>
  <c r="S249" i="1" s="1"/>
  <c r="I178" i="1"/>
  <c r="J252" i="1"/>
  <c r="I236" i="1"/>
  <c r="H239" i="1"/>
  <c r="I240" i="1"/>
  <c r="I239" i="1" s="1"/>
  <c r="U239" i="1" s="1"/>
  <c r="X232" i="1"/>
  <c r="C15" i="2" s="1"/>
  <c r="T232" i="1"/>
  <c r="V232" i="1"/>
  <c r="R232" i="1"/>
  <c r="O236" i="1"/>
  <c r="I232" i="1"/>
  <c r="AI232" i="1"/>
  <c r="C22" i="2"/>
  <c r="I23" i="2" s="1"/>
  <c r="I24" i="2" s="1"/>
  <c r="J271" i="1" l="1"/>
  <c r="V271" i="1"/>
  <c r="U178" i="1"/>
  <c r="J178" i="1"/>
  <c r="J244" i="1"/>
  <c r="T244" i="1"/>
  <c r="T213" i="1"/>
  <c r="J213" i="1"/>
  <c r="J249" i="1"/>
  <c r="C13" i="2"/>
  <c r="R31" i="1"/>
  <c r="C9" i="2" s="1"/>
  <c r="J31" i="1"/>
  <c r="R266" i="1"/>
  <c r="J266" i="1"/>
  <c r="J239" i="1"/>
  <c r="T239" i="1"/>
  <c r="J232" i="1"/>
  <c r="C11" i="2" l="1"/>
  <c r="J295" i="1"/>
  <c r="P232" i="1"/>
  <c r="C16" i="2" l="1"/>
  <c r="S232" i="1"/>
  <c r="C10" i="2" s="1"/>
  <c r="W232" i="1"/>
  <c r="C14" i="2" s="1"/>
  <c r="U232" i="1"/>
  <c r="C12" i="2" s="1"/>
  <c r="C17" i="2" l="1"/>
</calcChain>
</file>

<file path=xl/sharedStrings.xml><?xml version="1.0" encoding="utf-8"?>
<sst xmlns="http://schemas.openxmlformats.org/spreadsheetml/2006/main" count="907" uniqueCount="521">
  <si>
    <t>Stavební rozpočet</t>
  </si>
  <si>
    <t>Název stavby:</t>
  </si>
  <si>
    <t>Domov seniorů Unhošť</t>
  </si>
  <si>
    <t>Doba výstavby:</t>
  </si>
  <si>
    <t>Objednatel:</t>
  </si>
  <si>
    <t>Druh stavby:</t>
  </si>
  <si>
    <t>zateplení</t>
  </si>
  <si>
    <t>Začátek výstavby:</t>
  </si>
  <si>
    <t>10.12.2018</t>
  </si>
  <si>
    <t>Projektant:</t>
  </si>
  <si>
    <t>Lokalita:</t>
  </si>
  <si>
    <t>Unhošť</t>
  </si>
  <si>
    <t>Konec výstavby:</t>
  </si>
  <si>
    <t>Zhotovitel:</t>
  </si>
  <si>
    <t>JKSO:</t>
  </si>
  <si>
    <t>Zpracováno dne:</t>
  </si>
  <si>
    <t>Zpracoval:</t>
  </si>
  <si>
    <t>Č</t>
  </si>
  <si>
    <t>Objekt</t>
  </si>
  <si>
    <t>Kód</t>
  </si>
  <si>
    <t>Zkrácený popis / Varianta</t>
  </si>
  <si>
    <t>M.j.</t>
  </si>
  <si>
    <t>Množství</t>
  </si>
  <si>
    <t>Jednot. cena (Kč)</t>
  </si>
  <si>
    <t>Náklady (Kč)</t>
  </si>
  <si>
    <t>Hmotnost (t)</t>
  </si>
  <si>
    <t>Cenová soustava</t>
  </si>
  <si>
    <t>Rozměry</t>
  </si>
  <si>
    <t>Dodávka</t>
  </si>
  <si>
    <t>Montáž</t>
  </si>
  <si>
    <t>Celkem</t>
  </si>
  <si>
    <t>Jednot.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</si>
  <si>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</si>
  <si>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</si>
  <si>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</si>
  <si>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</si>
  <si>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</si>
  <si>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</si>
  <si>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</si>
  <si>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</si>
  <si>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</si>
  <si>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11</t>
  </si>
  <si>
    <t>Přípravné a přidružené práce</t>
  </si>
  <si>
    <t>HS</t>
  </si>
  <si>
    <t>1</t>
  </si>
  <si>
    <t>113105112R00</t>
  </si>
  <si>
    <t>odstranění zpevněných ploch pro výkopy okolo objektu</t>
  </si>
  <si>
    <t>m2</t>
  </si>
  <si>
    <t>RTS II / 2018</t>
  </si>
  <si>
    <t>11_</t>
  </si>
  <si>
    <t>1_</t>
  </si>
  <si>
    <t>_</t>
  </si>
  <si>
    <t xml:space="preserve">185   </t>
  </si>
  <si>
    <t>13</t>
  </si>
  <si>
    <t>Hloubené vykopávky</t>
  </si>
  <si>
    <t>2</t>
  </si>
  <si>
    <t>132201110R00</t>
  </si>
  <si>
    <t>Hloubení rýh š.do 60 cm v hor.3 do 50 m3, STROJNĚ</t>
  </si>
  <si>
    <t>m3</t>
  </si>
  <si>
    <t>13_</t>
  </si>
  <si>
    <t xml:space="preserve">54,43   </t>
  </si>
  <si>
    <t xml:space="preserve">47,16   </t>
  </si>
  <si>
    <t xml:space="preserve">88,41   </t>
  </si>
  <si>
    <t>17</t>
  </si>
  <si>
    <t>Konstrukce ze zemin</t>
  </si>
  <si>
    <t>3</t>
  </si>
  <si>
    <t>174101101R00</t>
  </si>
  <si>
    <t>Zásyp jam, rýh, šachet se zhutněním</t>
  </si>
  <si>
    <t>17_</t>
  </si>
  <si>
    <t>59</t>
  </si>
  <si>
    <t>Dlažby a předlažby pozemních komunikací a zpevněných ploch</t>
  </si>
  <si>
    <t>4</t>
  </si>
  <si>
    <t>Provedení zpevněných ploch po výkopech okolo objektu</t>
  </si>
  <si>
    <t>59_</t>
  </si>
  <si>
    <t>5_</t>
  </si>
  <si>
    <t>Varianta:</t>
  </si>
  <si>
    <t>včetně obrubníků</t>
  </si>
  <si>
    <t>6</t>
  </si>
  <si>
    <t>Úpravy povrchů,podlahy a osazování výplní otvorů</t>
  </si>
  <si>
    <t>5</t>
  </si>
  <si>
    <t>602011188RT2</t>
  </si>
  <si>
    <t>Stěrka na stěnách silikonová barevná</t>
  </si>
  <si>
    <t>6_</t>
  </si>
  <si>
    <t xml:space="preserve">597,82+49,35   </t>
  </si>
  <si>
    <t xml:space="preserve">589,24   </t>
  </si>
  <si>
    <t xml:space="preserve">256   </t>
  </si>
  <si>
    <t>NRC, rýhovaná, zrnitost 2,0 mm</t>
  </si>
  <si>
    <t>62</t>
  </si>
  <si>
    <t>Úprava povrchů vnější</t>
  </si>
  <si>
    <t>622481291R00</t>
  </si>
  <si>
    <t>Montáž výztužné lišty rohové a dilatační</t>
  </si>
  <si>
    <t>m</t>
  </si>
  <si>
    <t>62_</t>
  </si>
  <si>
    <t xml:space="preserve">362,68   </t>
  </si>
  <si>
    <t xml:space="preserve">662,27   </t>
  </si>
  <si>
    <t>7</t>
  </si>
  <si>
    <t>58556707.A</t>
  </si>
  <si>
    <t>Lišta ochranná rohová se skelnou tkaninou BEK</t>
  </si>
  <si>
    <t>8</t>
  </si>
  <si>
    <t>622481292R00</t>
  </si>
  <si>
    <t>Montáž výztužné lišty okenní a podparapetní</t>
  </si>
  <si>
    <t xml:space="preserve">(1,6+1,6+1,5+1,5)*13   </t>
  </si>
  <si>
    <t xml:space="preserve">1,47+1,47+0,86+0,86   </t>
  </si>
  <si>
    <t xml:space="preserve">3,725+3,725+1,97+1,97   </t>
  </si>
  <si>
    <t xml:space="preserve">(1,5+1,5+1,5+1,5)*3   </t>
  </si>
  <si>
    <t xml:space="preserve">(1,19+1,19+0,83+0,83)*6   </t>
  </si>
  <si>
    <t xml:space="preserve">(1,715+1,715+1,5+1,5)*3   </t>
  </si>
  <si>
    <t xml:space="preserve">(1,5+1,5+1,2+1,2)*4   </t>
  </si>
  <si>
    <t xml:space="preserve">1,5+1,5+0,73+0,73   </t>
  </si>
  <si>
    <t xml:space="preserve">2,09+2,09+1,2   </t>
  </si>
  <si>
    <t xml:space="preserve">(1,2+1,2+0,9+0,9)*4   </t>
  </si>
  <si>
    <t xml:space="preserve">1,76+1,76+0,88+0,88   </t>
  </si>
  <si>
    <t xml:space="preserve">1,03+1,03+0,9+0,9   </t>
  </si>
  <si>
    <t xml:space="preserve">2,15+2,15+1,58   </t>
  </si>
  <si>
    <t xml:space="preserve">2,05+2,05+1,75   </t>
  </si>
  <si>
    <t xml:space="preserve">92,56+32,40+14,52+11,88+21,52+32,28+28,24+11,70+2,32+9,36+49,14+10,56+12,56   </t>
  </si>
  <si>
    <t>9</t>
  </si>
  <si>
    <t>28350203</t>
  </si>
  <si>
    <t>Lišta okenní s tkaninou dl. 2,4 m</t>
  </si>
  <si>
    <t xml:space="preserve">227,29   </t>
  </si>
  <si>
    <t xml:space="preserve">329,04   </t>
  </si>
  <si>
    <t>10</t>
  </si>
  <si>
    <t>622481211RT2</t>
  </si>
  <si>
    <t>Montáž výztužné sítě(perlinky)do stěrky-vněj.stěny</t>
  </si>
  <si>
    <t xml:space="preserve">15,51*7,60   </t>
  </si>
  <si>
    <t xml:space="preserve">15,51*0,90   </t>
  </si>
  <si>
    <t xml:space="preserve">-1,6*1,5*13   </t>
  </si>
  <si>
    <t xml:space="preserve">(1,6+1,6+1,5)*0,275*13   </t>
  </si>
  <si>
    <t xml:space="preserve">-3,725*1,97   </t>
  </si>
  <si>
    <t xml:space="preserve">(3,725+3,725+1,97)*0,275   </t>
  </si>
  <si>
    <t xml:space="preserve">-1,19*0,83*6   </t>
  </si>
  <si>
    <t xml:space="preserve">(1,19+0,83+1,19)*0,275   </t>
  </si>
  <si>
    <t xml:space="preserve">-1,5*1,5*3   </t>
  </si>
  <si>
    <t xml:space="preserve">(1,5+1,5+1,5)*0,275*3   </t>
  </si>
  <si>
    <t xml:space="preserve">25*1,75   </t>
  </si>
  <si>
    <t xml:space="preserve">4,72*6,87   </t>
  </si>
  <si>
    <t xml:space="preserve">-1,47*0,86   </t>
  </si>
  <si>
    <t xml:space="preserve">(0,86+0,86+1,47)*0,275   </t>
  </si>
  <si>
    <t xml:space="preserve">17,75*7,05   </t>
  </si>
  <si>
    <t xml:space="preserve">7,25*3,97   </t>
  </si>
  <si>
    <t xml:space="preserve">3,08*19,25   </t>
  </si>
  <si>
    <t xml:space="preserve">3,9*26,50   </t>
  </si>
  <si>
    <t xml:space="preserve">-1,715*1,5*3   </t>
  </si>
  <si>
    <t xml:space="preserve">(1,715+1,715+1,5)*0,275*3   </t>
  </si>
  <si>
    <t xml:space="preserve">-1,2*0,9*4   </t>
  </si>
  <si>
    <t xml:space="preserve">(1,2+1,2+0,9)*0,275*4   </t>
  </si>
  <si>
    <t xml:space="preserve">-1,5*1,2*4   </t>
  </si>
  <si>
    <t xml:space="preserve">(1,5+1,5+1,2)*0,275*4   </t>
  </si>
  <si>
    <t xml:space="preserve">-1,5*0,73   </t>
  </si>
  <si>
    <t xml:space="preserve">(1,5+1,5+0,73)*0,275   </t>
  </si>
  <si>
    <t xml:space="preserve">-2,09*1,2   </t>
  </si>
  <si>
    <t xml:space="preserve">(2,09+2,09+1,2)*0,275   </t>
  </si>
  <si>
    <t xml:space="preserve">-1,76*0,88   </t>
  </si>
  <si>
    <t xml:space="preserve">(1,76+1,76+0,88)*0,275   </t>
  </si>
  <si>
    <t xml:space="preserve">-1,03*0,9   </t>
  </si>
  <si>
    <t xml:space="preserve">(1,03+1,03+0,9)*0,275   </t>
  </si>
  <si>
    <t xml:space="preserve">-2,15*1,58   </t>
  </si>
  <si>
    <t xml:space="preserve">(2,15+2,15+1,58)*0,275   </t>
  </si>
  <si>
    <t xml:space="preserve">0,84*19,95   </t>
  </si>
  <si>
    <t xml:space="preserve">0,92*3,84   </t>
  </si>
  <si>
    <t xml:space="preserve">3,97*12,11   </t>
  </si>
  <si>
    <t xml:space="preserve">12,11*1,54   </t>
  </si>
  <si>
    <t xml:space="preserve">23,66*0,4   </t>
  </si>
  <si>
    <t xml:space="preserve">12,91*0,4   </t>
  </si>
  <si>
    <t>včetně výztužné sítě a stěrkového tmelu Baumit</t>
  </si>
  <si>
    <t>622311854RT3</t>
  </si>
  <si>
    <t>Zatepl.syst., ostění, miner.desky PV 20 mm</t>
  </si>
  <si>
    <t xml:space="preserve">(1,47+0,86+0,86)*0,275   </t>
  </si>
  <si>
    <t xml:space="preserve">(1,19+1,19+0,83)*0,275*6   </t>
  </si>
  <si>
    <t xml:space="preserve">(2,05+2,05+1,75)*0,275   </t>
  </si>
  <si>
    <t xml:space="preserve">61,56   </t>
  </si>
  <si>
    <t xml:space="preserve">32   </t>
  </si>
  <si>
    <t>s omítkou SilikonTop K2, lepidlo ProContact</t>
  </si>
  <si>
    <t>12</t>
  </si>
  <si>
    <t>622311863RT1</t>
  </si>
  <si>
    <t>Zatepl.systém , parapet, miner.vlna PV 30 mm</t>
  </si>
  <si>
    <t xml:space="preserve">1,5*0,275*13   </t>
  </si>
  <si>
    <t xml:space="preserve">1,47*0,275   </t>
  </si>
  <si>
    <t xml:space="preserve">0,83*0,275*6   </t>
  </si>
  <si>
    <t xml:space="preserve">1,5*0,275*3   </t>
  </si>
  <si>
    <t xml:space="preserve">1,97*0,275   </t>
  </si>
  <si>
    <t xml:space="preserve">1,2*0,275*4   </t>
  </si>
  <si>
    <t xml:space="preserve">0,73*0,275   </t>
  </si>
  <si>
    <t xml:space="preserve">0,9*0,275*5   </t>
  </si>
  <si>
    <t xml:space="preserve">0,88*0,275   </t>
  </si>
  <si>
    <t xml:space="preserve">14,13   </t>
  </si>
  <si>
    <t>s minerální vlnou</t>
  </si>
  <si>
    <t>620991121R00</t>
  </si>
  <si>
    <t>Zakrývání výplní vnějších otvorů z lešení</t>
  </si>
  <si>
    <t xml:space="preserve">1,5*1,6*13   </t>
  </si>
  <si>
    <t xml:space="preserve">1,5*1,5*3   </t>
  </si>
  <si>
    <t xml:space="preserve">1,19*0,83*6   </t>
  </si>
  <si>
    <t xml:space="preserve">1,47*0,86   </t>
  </si>
  <si>
    <t xml:space="preserve">3,725*1,97   </t>
  </si>
  <si>
    <t xml:space="preserve">1,715*1,5*3   </t>
  </si>
  <si>
    <t xml:space="preserve">1,5*1,2*4   </t>
  </si>
  <si>
    <t xml:space="preserve">1,5*0,73   </t>
  </si>
  <si>
    <t xml:space="preserve">2,09*1,2   </t>
  </si>
  <si>
    <t xml:space="preserve">1,2*0,9*4   </t>
  </si>
  <si>
    <t xml:space="preserve">1,76*0,88   </t>
  </si>
  <si>
    <t xml:space="preserve">2,15*1,58   </t>
  </si>
  <si>
    <t xml:space="preserve">1,03*0,9   </t>
  </si>
  <si>
    <t xml:space="preserve">2,05*1,75   </t>
  </si>
  <si>
    <t xml:space="preserve">103,58   </t>
  </si>
  <si>
    <t>14</t>
  </si>
  <si>
    <t>622311016R00</t>
  </si>
  <si>
    <t>Soklová lišta hliník KZS tl. 180 mm</t>
  </si>
  <si>
    <t xml:space="preserve">8,07+0,35+18,06+1,17+1,62+1,50+1,19+12,02+9,015+1,7+8,28+10,44+5,905+3,465+4,045   </t>
  </si>
  <si>
    <t xml:space="preserve">47,135+12,31+22,83+4,685+4,105+7,40   </t>
  </si>
  <si>
    <t xml:space="preserve">5+30,88+0,4+11,98+17,30+10,44+5,87+3,47+4,045   </t>
  </si>
  <si>
    <t>63</t>
  </si>
  <si>
    <t>Podlahy a podlahové konstrukce</t>
  </si>
  <si>
    <t>15</t>
  </si>
  <si>
    <t>Doplnění skladby po oplechování okapů dle projektu</t>
  </si>
  <si>
    <t>63_</t>
  </si>
  <si>
    <t xml:space="preserve">2,15   </t>
  </si>
  <si>
    <t>711</t>
  </si>
  <si>
    <t>Izolace proti vodě</t>
  </si>
  <si>
    <t>PS</t>
  </si>
  <si>
    <t>16</t>
  </si>
  <si>
    <t>711112001RZ1</t>
  </si>
  <si>
    <t>Izolace proti vlhkosti svis. nátěr ALP, za studena</t>
  </si>
  <si>
    <t>711_</t>
  </si>
  <si>
    <t>71_</t>
  </si>
  <si>
    <t xml:space="preserve">189,873   </t>
  </si>
  <si>
    <t xml:space="preserve">37   </t>
  </si>
  <si>
    <t>1x nátěr - včetně dodávky asfaltového laku</t>
  </si>
  <si>
    <t>711142559RZ1</t>
  </si>
  <si>
    <t>Izolace proti vlhkosti svislá pásy přitavením</t>
  </si>
  <si>
    <t>1 vrstva - včetně dodávky např. Bitubitagit S 35</t>
  </si>
  <si>
    <t>18</t>
  </si>
  <si>
    <t>711132311R00</t>
  </si>
  <si>
    <t>Prov. izolace nopovou fólií svisle, vč.uchyc.prvků</t>
  </si>
  <si>
    <t>19</t>
  </si>
  <si>
    <t>28323115</t>
  </si>
  <si>
    <t>Fólie nopová š. 1000 mm</t>
  </si>
  <si>
    <t xml:space="preserve">189,873*1,08   </t>
  </si>
  <si>
    <t>20</t>
  </si>
  <si>
    <t>711191272RT2</t>
  </si>
  <si>
    <t>Izolace proti zem.vlhkosti,ochran.textilie,svislá</t>
  </si>
  <si>
    <t xml:space="preserve">včetně dodávky textílie </t>
  </si>
  <si>
    <t>712</t>
  </si>
  <si>
    <t>Izolace střech (živičné krytiny)</t>
  </si>
  <si>
    <t>21</t>
  </si>
  <si>
    <t>712300831R00</t>
  </si>
  <si>
    <t>Odstranění povlakové krytiny střech do 10° 1vrstvé</t>
  </si>
  <si>
    <t>712_</t>
  </si>
  <si>
    <t>4,3*0,5   odstranění oplechování okapů</t>
  </si>
  <si>
    <t>22</t>
  </si>
  <si>
    <t>712341559RV1</t>
  </si>
  <si>
    <t>Povlaková krytina střech do 10°, NAIP přitavením</t>
  </si>
  <si>
    <t>4,3+4,3   oplechování okapů</t>
  </si>
  <si>
    <t xml:space="preserve">1 vrstva - včetně dodávky </t>
  </si>
  <si>
    <t>713</t>
  </si>
  <si>
    <t>Izolace tepelné</t>
  </si>
  <si>
    <t>23</t>
  </si>
  <si>
    <t>713131162R00</t>
  </si>
  <si>
    <t>Montáž izolace na tmel a hmožd.8 ks/m2, cihla plná</t>
  </si>
  <si>
    <t>713_</t>
  </si>
  <si>
    <t xml:space="preserve">597,82   </t>
  </si>
  <si>
    <t xml:space="preserve">86,13   </t>
  </si>
  <si>
    <t xml:space="preserve">261,20   </t>
  </si>
  <si>
    <t>24</t>
  </si>
  <si>
    <t>56284077.A</t>
  </si>
  <si>
    <t>Hmoždinka talíř.zatlouk.plast.</t>
  </si>
  <si>
    <t>kus</t>
  </si>
  <si>
    <t xml:space="preserve">683,95*8   </t>
  </si>
  <si>
    <t xml:space="preserve">850,60*8   </t>
  </si>
  <si>
    <t xml:space="preserve">256*8   </t>
  </si>
  <si>
    <t>25</t>
  </si>
  <si>
    <t>998713101R00</t>
  </si>
  <si>
    <t>Přesun hmot pro izolace tepelné, výšky do 6 m</t>
  </si>
  <si>
    <t>t</t>
  </si>
  <si>
    <t>26</t>
  </si>
  <si>
    <t>63140157</t>
  </si>
  <si>
    <t>Deska fasádní minerální vlákno-podélné tl. 120 mm</t>
  </si>
  <si>
    <t xml:space="preserve">168,19+17   </t>
  </si>
  <si>
    <t xml:space="preserve">261,20+26,12   </t>
  </si>
  <si>
    <t xml:space="preserve">100   </t>
  </si>
  <si>
    <t>27</t>
  </si>
  <si>
    <t>631401592</t>
  </si>
  <si>
    <t>Deska fasádní minerální vlákno-podélné tl. 180 mm</t>
  </si>
  <si>
    <t xml:space="preserve">515,76+51,6   </t>
  </si>
  <si>
    <t xml:space="preserve">589,24+58,92   </t>
  </si>
  <si>
    <t xml:space="preserve">156   </t>
  </si>
  <si>
    <t>28</t>
  </si>
  <si>
    <t>713111127RT2</t>
  </si>
  <si>
    <t>Izolace tepelná stropů spodem na tmel a hmoždinky</t>
  </si>
  <si>
    <t xml:space="preserve">362   </t>
  </si>
  <si>
    <t xml:space="preserve">78*2   </t>
  </si>
  <si>
    <t>betonový strop</t>
  </si>
  <si>
    <t>29</t>
  </si>
  <si>
    <t xml:space="preserve">484,20   </t>
  </si>
  <si>
    <t xml:space="preserve">78   </t>
  </si>
  <si>
    <t>30</t>
  </si>
  <si>
    <t>713111111RV9</t>
  </si>
  <si>
    <t>Izolace tepelné stropů vrchem kladené volně</t>
  </si>
  <si>
    <t xml:space="preserve">205   </t>
  </si>
  <si>
    <t xml:space="preserve">102   </t>
  </si>
  <si>
    <t>2 vrstvy - včetně dodávky Isover UNI tl. 2x100 mm</t>
  </si>
  <si>
    <t>721</t>
  </si>
  <si>
    <t>Vnitřní kanalizace</t>
  </si>
  <si>
    <t>31</t>
  </si>
  <si>
    <t>721242111R00</t>
  </si>
  <si>
    <t>Lapač střešních splavenin</t>
  </si>
  <si>
    <t>721_</t>
  </si>
  <si>
    <t>72_</t>
  </si>
  <si>
    <t xml:space="preserve">11   </t>
  </si>
  <si>
    <t>764</t>
  </si>
  <si>
    <t>Konstrukce klempířské</t>
  </si>
  <si>
    <t>32</t>
  </si>
  <si>
    <t>764900020RA0</t>
  </si>
  <si>
    <t>Demontáž oplechování atik</t>
  </si>
  <si>
    <t>764_</t>
  </si>
  <si>
    <t>76_</t>
  </si>
  <si>
    <t xml:space="preserve">8+3,46+3,46   </t>
  </si>
  <si>
    <t>33</t>
  </si>
  <si>
    <t>764900040RA0</t>
  </si>
  <si>
    <t>Demontáž odpadních trub</t>
  </si>
  <si>
    <t xml:space="preserve">102,9   </t>
  </si>
  <si>
    <t>34</t>
  </si>
  <si>
    <t>764322830R00</t>
  </si>
  <si>
    <t>Demontáž oplechování okapů</t>
  </si>
  <si>
    <t xml:space="preserve">5,6   </t>
  </si>
  <si>
    <t>35</t>
  </si>
  <si>
    <t>764352800R00</t>
  </si>
  <si>
    <t>Demontáž žlabů půlkruh. rovných</t>
  </si>
  <si>
    <t xml:space="preserve">176,65   </t>
  </si>
  <si>
    <t>36</t>
  </si>
  <si>
    <t>764222220R00</t>
  </si>
  <si>
    <t>Oplechování okapů Cu</t>
  </si>
  <si>
    <t xml:space="preserve">8,6   </t>
  </si>
  <si>
    <t>37</t>
  </si>
  <si>
    <t>Oplechování atiky z Cu plechu</t>
  </si>
  <si>
    <t>rš 600 mm</t>
  </si>
  <si>
    <t>38</t>
  </si>
  <si>
    <t>764252292R00</t>
  </si>
  <si>
    <t>Montáž háků z Cu půlkruhových</t>
  </si>
  <si>
    <t xml:space="preserve">9   </t>
  </si>
  <si>
    <t>39</t>
  </si>
  <si>
    <t>764352291R00</t>
  </si>
  <si>
    <t>Montáž žlabů  půlkruhových</t>
  </si>
  <si>
    <t>40</t>
  </si>
  <si>
    <t>764454291R00</t>
  </si>
  <si>
    <t>Montáž trub odpadních kruhových vč. držáků</t>
  </si>
  <si>
    <t>766</t>
  </si>
  <si>
    <t>Konstrukce truhlářské</t>
  </si>
  <si>
    <t>41</t>
  </si>
  <si>
    <t>766694112R00</t>
  </si>
  <si>
    <t>Montáž parapetních desek š.do 30 cm,dl.do 160 cm</t>
  </si>
  <si>
    <t>766_</t>
  </si>
  <si>
    <t xml:space="preserve">38   </t>
  </si>
  <si>
    <t xml:space="preserve">56   </t>
  </si>
  <si>
    <t>42</t>
  </si>
  <si>
    <t>60780014</t>
  </si>
  <si>
    <t>Parapet  š. 350 mm bílý</t>
  </si>
  <si>
    <t xml:space="preserve">48   </t>
  </si>
  <si>
    <t xml:space="preserve">51,40   </t>
  </si>
  <si>
    <t>767</t>
  </si>
  <si>
    <t>Konstrukce doplňkové stavební (zámečnické)</t>
  </si>
  <si>
    <t>43</t>
  </si>
  <si>
    <t>767999801R00</t>
  </si>
  <si>
    <t>Demontáž doplňků staveb o hmotnosti do 50 kg</t>
  </si>
  <si>
    <t>ks</t>
  </si>
  <si>
    <t>767_</t>
  </si>
  <si>
    <t xml:space="preserve">3   </t>
  </si>
  <si>
    <t>44</t>
  </si>
  <si>
    <t>767995101R00</t>
  </si>
  <si>
    <t>Dodávka a montáž stříšky nad vstupem</t>
  </si>
  <si>
    <t>kpl</t>
  </si>
  <si>
    <t xml:space="preserve">1   </t>
  </si>
  <si>
    <t>783</t>
  </si>
  <si>
    <t>Nátěry</t>
  </si>
  <si>
    <t>45</t>
  </si>
  <si>
    <t>783904811R00</t>
  </si>
  <si>
    <t>Očištění svodů a žlabů</t>
  </si>
  <si>
    <t>783_</t>
  </si>
  <si>
    <t>78_</t>
  </si>
  <si>
    <t xml:space="preserve">84   </t>
  </si>
  <si>
    <t>46</t>
  </si>
  <si>
    <t>783125131RT3</t>
  </si>
  <si>
    <t>Nátěr svodů a žlabů</t>
  </si>
  <si>
    <t>86</t>
  </si>
  <si>
    <t>Potrubí z trub ocelových</t>
  </si>
  <si>
    <t>47</t>
  </si>
  <si>
    <t>862218111R00</t>
  </si>
  <si>
    <t>Přeložka plynového potrubí</t>
  </si>
  <si>
    <t>86_</t>
  </si>
  <si>
    <t>8_</t>
  </si>
  <si>
    <t>94</t>
  </si>
  <si>
    <t>Lešení a stavební výtahy</t>
  </si>
  <si>
    <t>48</t>
  </si>
  <si>
    <t>941941031R00</t>
  </si>
  <si>
    <t>Montáž lešení leh.řad.s podlahami,š.do 1 m, H 10 m</t>
  </si>
  <si>
    <t>94_</t>
  </si>
  <si>
    <t>9_</t>
  </si>
  <si>
    <t xml:space="preserve">1387   </t>
  </si>
  <si>
    <t>49</t>
  </si>
  <si>
    <t>941941111R00</t>
  </si>
  <si>
    <t>Pronájem lešení za den</t>
  </si>
  <si>
    <t xml:space="preserve">1387*210   </t>
  </si>
  <si>
    <t>50</t>
  </si>
  <si>
    <t>941941831R00</t>
  </si>
  <si>
    <t>Demontáž lešení leh.řad.s podlahami,š.1 m, H 10 m</t>
  </si>
  <si>
    <t>96</t>
  </si>
  <si>
    <t>Bourání konstrukcí</t>
  </si>
  <si>
    <t>51</t>
  </si>
  <si>
    <t>968096002R00</t>
  </si>
  <si>
    <t>Bourání parapetů plastových š. do 50 cm</t>
  </si>
  <si>
    <t>96_</t>
  </si>
  <si>
    <t xml:space="preserve">99,4   </t>
  </si>
  <si>
    <t>52</t>
  </si>
  <si>
    <t>967032975R00</t>
  </si>
  <si>
    <t>Odsekání plošných fasádních prvků předsaz. nad 8cm</t>
  </si>
  <si>
    <t xml:space="preserve">14,15   </t>
  </si>
  <si>
    <t>53</t>
  </si>
  <si>
    <t>965081712R00</t>
  </si>
  <si>
    <t>Bourání dlažeb keramických tl.10 mm</t>
  </si>
  <si>
    <t>4,3*0,5   dlažba u oplechování okapů</t>
  </si>
  <si>
    <t>97</t>
  </si>
  <si>
    <t>Prorážení otvorů a ostatní bourací práce</t>
  </si>
  <si>
    <t>54</t>
  </si>
  <si>
    <t>978059231R00</t>
  </si>
  <si>
    <t>Odsekání obkladů stěn z uměl.kamene nad 2 m2</t>
  </si>
  <si>
    <t>97_</t>
  </si>
  <si>
    <t xml:space="preserve">103,09   </t>
  </si>
  <si>
    <t>H01</t>
  </si>
  <si>
    <t>Budovy občanské výstavby</t>
  </si>
  <si>
    <t>55</t>
  </si>
  <si>
    <t>998011001R00</t>
  </si>
  <si>
    <t>Přesun hmot pro budovy zděné výšky do 6 m</t>
  </si>
  <si>
    <t>H01_</t>
  </si>
  <si>
    <t>M21</t>
  </si>
  <si>
    <t>Elektromontáže</t>
  </si>
  <si>
    <t>MP</t>
  </si>
  <si>
    <t>56</t>
  </si>
  <si>
    <t>Demontáž hromosvodu a jeho zpětná montáž</t>
  </si>
  <si>
    <t>kompl</t>
  </si>
  <si>
    <t>M21_</t>
  </si>
  <si>
    <t>57</t>
  </si>
  <si>
    <t>Demontáž svítidel na fasádě</t>
  </si>
  <si>
    <t>58</t>
  </si>
  <si>
    <t>Dodávka a montáž venkovních svítidel</t>
  </si>
  <si>
    <t>S</t>
  </si>
  <si>
    <t>Přesuny sutí</t>
  </si>
  <si>
    <t>979081111R00</t>
  </si>
  <si>
    <t>Odvoz suti a vybour. hmot na skládku do 1 km</t>
  </si>
  <si>
    <t>S_</t>
  </si>
  <si>
    <t xml:space="preserve">88,8   </t>
  </si>
  <si>
    <t xml:space="preserve">21,3872   </t>
  </si>
  <si>
    <t>60</t>
  </si>
  <si>
    <t>979081121R00</t>
  </si>
  <si>
    <t>Příplatek k odvozu za každý další 1 km</t>
  </si>
  <si>
    <t xml:space="preserve">88,8*7   </t>
  </si>
  <si>
    <t xml:space="preserve">21,3872*7   </t>
  </si>
  <si>
    <t>61</t>
  </si>
  <si>
    <t>979086213R00</t>
  </si>
  <si>
    <t>Nakládání vybouraných hmot na dopravní prostředek</t>
  </si>
  <si>
    <t>979990112R00</t>
  </si>
  <si>
    <t>Poplatek za skládku suti-obal.kam.-asfalt do 30x30</t>
  </si>
  <si>
    <t>979990001R00</t>
  </si>
  <si>
    <t>Poplatek za skládku stavební suti</t>
  </si>
  <si>
    <t xml:space="preserve">-1,37   </t>
  </si>
  <si>
    <t>64</t>
  </si>
  <si>
    <t>979990191R00</t>
  </si>
  <si>
    <t>Poplatek za skládku suti - plastové výrobky</t>
  </si>
  <si>
    <t xml:space="preserve">1,37   </t>
  </si>
  <si>
    <t>Celkem:</t>
  </si>
  <si>
    <t>Poznámka:</t>
  </si>
  <si>
    <t>Krycí list rozpočtu</t>
  </si>
  <si>
    <t>IČ/DIČ</t>
  </si>
  <si>
    <t>Položek:</t>
  </si>
  <si>
    <t>Datum: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</si>
  <si>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</si>
  <si>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</si>
  <si>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</si>
  <si>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</si>
  <si>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</si>
  <si>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</si>
  <si>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</si>
  <si>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</si>
  <si>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</si>
  <si>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t>Práce přesčas</t>
  </si>
  <si>
    <t>Zařízení staveniště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</si>
  <si>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</si>
  <si>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</si>
  <si>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</si>
  <si>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</si>
  <si>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</si>
  <si>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</si>
  <si>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</si>
  <si>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</si>
  <si>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</si>
  <si>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Ostatní materiál</t>
  </si>
  <si>
    <t>Přesun hmot a sutí</t>
  </si>
  <si>
    <t>ZRN celkem</t>
  </si>
  <si>
    <t>DN celkem</t>
  </si>
  <si>
    <t>NUS celkem</t>
  </si>
  <si>
    <t>DN celkem z obj.</t>
  </si>
  <si>
    <t>NUS celkem z obj.</t>
  </si>
  <si>
    <t>Základ 0%</t>
  </si>
  <si>
    <t>Základ 15%</t>
  </si>
  <si>
    <t>DPH 15%</t>
  </si>
  <si>
    <t>Celkem bez DPH</t>
  </si>
  <si>
    <t>Základ 21%</t>
  </si>
  <si>
    <t>DPH 21%</t>
  </si>
  <si>
    <t>Celkem včetně DPH</t>
  </si>
  <si>
    <t>Datum, razítko a podpis</t>
  </si>
  <si>
    <t>591241111VD</t>
  </si>
  <si>
    <t>632211411VD</t>
  </si>
  <si>
    <t>764230010VD</t>
  </si>
  <si>
    <t>210200020VD</t>
  </si>
  <si>
    <t>211190001VD</t>
  </si>
  <si>
    <t>210950001VD</t>
  </si>
  <si>
    <t>Domov Unhošť, poskytovatel sociálních služeb</t>
  </si>
  <si>
    <t>71234411</t>
  </si>
  <si>
    <t>Atelier2 s.r.o.</t>
  </si>
  <si>
    <t>Snížení energetické náročnosti Domova Unhošť</t>
  </si>
  <si>
    <t>stavební práce - zateplení</t>
  </si>
  <si>
    <t>Projektant: Atelier 2 s.r.o.</t>
  </si>
  <si>
    <t>Objednatel: Domov Unhošť, poskytovatel sociálních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</si>
</sst>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Arial"/>
    </font>
    <font>
      <sz val="18"/>
      <color indexed="8"/>
      <name val="Arial"/>
    </font>
    <font>
      <b/>
      <sz val="10"/>
      <color indexed="8"/>
      <name val="Arial"/>
    </font>
    <font>
      <i/>
      <sz val="10"/>
      <color indexed="8"/>
      <name val="Arial"/>
    </font>
    <font>
      <i/>
      <sz val="8"/>
      <color indexed="8"/>
      <name val="Arial"/>
    </font>
    <font>
      <sz val="12"/>
      <color indexed="8"/>
      <name val="Arial"/>
    </font>
    <font>
      <b/>
      <sz val="12"/>
      <color indexed="8"/>
      <name val="Arial"/>
    </font>
    <font>
      <sz val="24"/>
      <color indexed="8"/>
      <name val="Arial"/>
    </font>
    <font>
      <b/>
      <sz val="18"/>
      <color indexed="8"/>
      <name val="Arial"/>
    </font>
    <font>
      <b/>
      <sz val="20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4" fontId="0" fillId="0" borderId="0" applyNumberFormat="0" applyFill="0" applyProtection="0">
      <alignment vertical="center"/>
    </xf>
  </cellStyleXfs>
  <cellXfs count="94">
    <xf numFmtId="4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" fontId="2" fillId="0" borderId="3" xfId="0" applyFont="1" applyBorder="1" applyAlignment="1">
      <alignment horizontal="center" vertical="center" wrapText="1"/>
    </xf>
    <xf numFmtId="4" fontId="2" fillId="0" borderId="4" xfId="0" applyFont="1" applyBorder="1" applyAlignment="1">
      <alignment horizontal="center" vertical="center" wrapText="1"/>
    </xf>
    <xf numFmtId="4" fontId="2" fillId="0" borderId="5" xfId="0" applyFont="1" applyBorder="1" applyAlignment="1">
      <alignment horizontal="center" vertical="center" wrapText="1"/>
    </xf>
    <xf numFmtId="4" fontId="2" fillId="0" borderId="6" xfId="0" applyFont="1" applyBorder="1" applyAlignment="1">
      <alignment horizontal="center" vertical="center" wrapText="1"/>
    </xf>
    <xf numFmtId="4" fontId="2" fillId="0" borderId="7" xfId="0" applyFont="1" applyBorder="1" applyAlignment="1">
      <alignment horizontal="center" vertical="center" wrapText="1"/>
    </xf>
    <xf numFmtId="4" fontId="2" fillId="2" borderId="0" xfId="0" applyFont="1" applyFill="1">
      <alignment vertical="center"/>
    </xf>
    <xf numFmtId="4" fontId="3" fillId="0" borderId="0" xfId="0" applyFont="1">
      <alignment vertical="center"/>
    </xf>
    <xf numFmtId="49" fontId="2" fillId="2" borderId="0" xfId="0" applyNumberFormat="1" applyFont="1" applyFill="1" applyAlignment="1">
      <alignment horizontal="right" vertical="center"/>
    </xf>
    <xf numFmtId="49" fontId="2" fillId="2" borderId="0" xfId="0" applyNumberFormat="1" applyFont="1" applyFill="1">
      <alignment vertical="center"/>
    </xf>
    <xf numFmtId="49" fontId="3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>
      <alignment vertical="center"/>
    </xf>
    <xf numFmtId="4" fontId="2" fillId="0" borderId="1" xfId="0" applyFont="1" applyBorder="1">
      <alignment vertical="center"/>
    </xf>
    <xf numFmtId="49" fontId="4" fillId="0" borderId="0" xfId="0" applyNumberFormat="1" applyFont="1" applyAlignment="1">
      <alignment horizontal="left" vertical="center"/>
    </xf>
    <xf numFmtId="4" fontId="5" fillId="0" borderId="0" xfId="0" applyFont="1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1" fontId="0" fillId="0" borderId="9" xfId="0" applyNumberFormat="1" applyBorder="1" applyAlignment="1">
      <alignment horizontal="left" vertical="center"/>
    </xf>
    <xf numFmtId="49" fontId="0" fillId="0" borderId="10" xfId="0" applyNumberFormat="1" applyBorder="1">
      <alignment vertical="center"/>
    </xf>
    <xf numFmtId="4" fontId="5" fillId="0" borderId="11" xfId="0" applyFont="1" applyBorder="1">
      <alignment vertical="center"/>
    </xf>
    <xf numFmtId="4" fontId="5" fillId="0" borderId="12" xfId="0" applyFont="1" applyBorder="1">
      <alignment vertical="center"/>
    </xf>
    <xf numFmtId="4" fontId="5" fillId="0" borderId="13" xfId="0" applyFont="1" applyBorder="1">
      <alignment vertical="center"/>
    </xf>
    <xf numFmtId="4" fontId="6" fillId="2" borderId="12" xfId="0" applyFont="1" applyFill="1" applyBorder="1">
      <alignment vertical="center"/>
    </xf>
    <xf numFmtId="4" fontId="6" fillId="0" borderId="0" xfId="0" applyFont="1">
      <alignment vertical="center"/>
    </xf>
    <xf numFmtId="49" fontId="9" fillId="2" borderId="13" xfId="0" applyNumberFormat="1" applyFont="1" applyFill="1" applyBorder="1" applyAlignment="1">
      <alignment horizontal="center" vertical="center"/>
    </xf>
    <xf numFmtId="4" fontId="4" fillId="0" borderId="0" xfId="0" applyFont="1" applyAlignment="1">
      <alignment horizontal="left" vertical="center"/>
    </xf>
    <xf numFmtId="4" fontId="0" fillId="3" borderId="0" xfId="0" applyFill="1">
      <alignment vertical="center"/>
    </xf>
    <xf numFmtId="4" fontId="5" fillId="4" borderId="0" xfId="0" applyFont="1" applyFill="1">
      <alignment vertical="center"/>
    </xf>
    <xf numFmtId="4" fontId="0" fillId="4" borderId="0" xfId="0" applyFill="1">
      <alignment vertical="center"/>
    </xf>
    <xf numFmtId="49" fontId="0" fillId="4" borderId="0" xfId="0" applyNumberFormat="1" applyFill="1">
      <alignment vertical="center"/>
    </xf>
    <xf numFmtId="4" fontId="3" fillId="0" borderId="0" xfId="0" applyFont="1" applyAlignment="1">
      <alignment vertical="top" wrapText="1"/>
    </xf>
    <xf numFmtId="4" fontId="2" fillId="0" borderId="1" xfId="0" applyFont="1" applyBorder="1">
      <alignment vertical="center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>
      <alignment vertical="center"/>
    </xf>
    <xf numFmtId="4" fontId="0" fillId="0" borderId="0" xfId="0">
      <alignment vertical="center"/>
    </xf>
    <xf numFmtId="4" fontId="2" fillId="0" borderId="21" xfId="0" applyFont="1" applyBorder="1" applyAlignment="1">
      <alignment horizontal="center" vertical="center" wrapText="1"/>
    </xf>
    <xf numFmtId="4" fontId="2" fillId="0" borderId="19" xfId="0" applyFont="1" applyBorder="1" applyAlignment="1">
      <alignment horizontal="center" vertical="center" wrapText="1"/>
    </xf>
    <xf numFmtId="4" fontId="2" fillId="0" borderId="22" xfId="0" applyFont="1" applyBorder="1" applyAlignment="1">
      <alignment horizontal="center" vertical="center" wrapText="1"/>
    </xf>
    <xf numFmtId="4" fontId="2" fillId="0" borderId="23" xfId="0" applyFont="1" applyBorder="1" applyAlignment="1">
      <alignment horizontal="center" vertical="center" wrapText="1"/>
    </xf>
    <xf numFmtId="4" fontId="2" fillId="0" borderId="2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3" xfId="0" applyFont="1" applyBorder="1" applyAlignment="1">
      <alignment horizontal="center" vertical="center" wrapText="1"/>
    </xf>
    <xf numFmtId="4" fontId="2" fillId="0" borderId="4" xfId="0" applyFont="1" applyBorder="1" applyAlignment="1">
      <alignment horizontal="center" vertical="center" wrapText="1"/>
    </xf>
    <xf numFmtId="4" fontId="2" fillId="0" borderId="2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14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" fontId="5" fillId="0" borderId="26" xfId="0" applyFont="1" applyBorder="1">
      <alignment vertical="center"/>
    </xf>
    <xf numFmtId="4" fontId="5" fillId="0" borderId="0" xfId="0" applyFont="1">
      <alignment vertical="center"/>
    </xf>
    <xf numFmtId="4" fontId="5" fillId="0" borderId="27" xfId="0" applyFont="1" applyBorder="1">
      <alignment vertical="center"/>
    </xf>
    <xf numFmtId="4" fontId="5" fillId="0" borderId="28" xfId="0" applyFont="1" applyBorder="1">
      <alignment vertical="center"/>
    </xf>
    <xf numFmtId="4" fontId="5" fillId="0" borderId="20" xfId="0" applyFont="1" applyBorder="1">
      <alignment vertical="center"/>
    </xf>
    <xf numFmtId="4" fontId="5" fillId="0" borderId="29" xfId="0" applyFont="1" applyBorder="1">
      <alignment vertical="center"/>
    </xf>
    <xf numFmtId="4" fontId="0" fillId="4" borderId="0" xfId="0" applyFill="1" applyAlignment="1">
      <alignment horizontal="left" vertical="top" wrapText="1"/>
    </xf>
    <xf numFmtId="4" fontId="5" fillId="4" borderId="0" xfId="0" applyFont="1" applyFill="1">
      <alignment vertical="center"/>
    </xf>
    <xf numFmtId="4" fontId="5" fillId="0" borderId="11" xfId="0" applyFont="1" applyBorder="1">
      <alignment vertical="center"/>
    </xf>
    <xf numFmtId="4" fontId="5" fillId="0" borderId="12" xfId="0" applyFont="1" applyBorder="1">
      <alignment vertical="center"/>
    </xf>
    <xf numFmtId="4" fontId="5" fillId="0" borderId="21" xfId="0" applyFont="1" applyBorder="1">
      <alignment vertical="center"/>
    </xf>
    <xf numFmtId="4" fontId="5" fillId="0" borderId="19" xfId="0" applyFont="1" applyBorder="1">
      <alignment vertical="center"/>
    </xf>
    <xf numFmtId="4" fontId="5" fillId="0" borderId="22" xfId="0" applyFont="1" applyBorder="1">
      <alignment vertical="center"/>
    </xf>
    <xf numFmtId="4" fontId="6" fillId="2" borderId="11" xfId="0" applyFont="1" applyFill="1" applyBorder="1">
      <alignment vertical="center"/>
    </xf>
    <xf numFmtId="4" fontId="6" fillId="2" borderId="25" xfId="0" applyFont="1" applyFill="1" applyBorder="1">
      <alignment vertical="center"/>
    </xf>
    <xf numFmtId="4" fontId="6" fillId="0" borderId="11" xfId="0" applyFont="1" applyBorder="1">
      <alignment vertical="center"/>
    </xf>
    <xf numFmtId="4" fontId="6" fillId="0" borderId="12" xfId="0" applyFont="1" applyBorder="1">
      <alignment vertical="center"/>
    </xf>
    <xf numFmtId="49" fontId="10" fillId="0" borderId="11" xfId="0" applyNumberFormat="1" applyFont="1" applyBorder="1">
      <alignment vertical="center"/>
    </xf>
    <xf numFmtId="49" fontId="6" fillId="0" borderId="12" xfId="0" applyNumberFormat="1" applyFont="1" applyBorder="1">
      <alignment vertical="center"/>
    </xf>
    <xf numFmtId="4" fontId="6" fillId="0" borderId="13" xfId="0" applyFont="1" applyBorder="1" applyAlignment="1">
      <alignment horizontal="center" vertical="center"/>
    </xf>
    <xf numFmtId="49" fontId="0" fillId="0" borderId="16" xfId="0" applyNumberFormat="1" applyBorder="1">
      <alignment vertical="center"/>
    </xf>
    <xf numFmtId="49" fontId="0" fillId="0" borderId="2" xfId="0" applyNumberFormat="1" applyBorder="1">
      <alignment vertical="center"/>
    </xf>
    <xf numFmtId="49" fontId="8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14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0" borderId="15" xfId="0" applyNumberFormat="1" applyBorder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10"/>
  <sheetViews>
    <sheetView showRuler="0" topLeftCell="A289" zoomScaleNormal="100" workbookViewId="0">
      <selection activeCell="D306" sqref="D306"/>
    </sheetView>
  </sheetViews>
  <sheetFormatPr defaultRowHeight="12.75" x14ac:dyDescent="0.2"/>
  <cols>
    <col min="1" max="1" width="3.7109375" style="2" customWidth="1"/>
    <col min="2" max="2" width="6.85546875" style="1" customWidth="1"/>
    <col min="3" max="3" width="13.7109375" style="1" customWidth="1"/>
    <col min="4" max="4" width="54.28515625" customWidth="1"/>
    <col min="5" max="5" width="4.28515625" customWidth="1"/>
    <col min="6" max="6" width="12.85546875" customWidth="1"/>
    <col min="7" max="7" width="12" customWidth="1"/>
    <col min="8" max="10" width="14.28515625" customWidth="1"/>
    <col min="11" max="13" width="11.7109375" customWidth="1"/>
    <col min="14" max="48" width="12.140625" hidden="1" customWidth="1"/>
  </cols>
  <sheetData>
    <row r="1" spans="1:43" ht="25.5" customHeight="1" x14ac:dyDescent="0.2">
      <c r="A1" s="58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43" ht="25.5" customHeight="1" x14ac:dyDescent="0.2">
      <c r="A2" s="59" t="s">
        <v>1</v>
      </c>
      <c r="B2" s="60"/>
      <c r="C2" s="60"/>
      <c r="D2" s="4" t="s">
        <v>2</v>
      </c>
      <c r="E2" s="60" t="s">
        <v>3</v>
      </c>
      <c r="F2" s="60"/>
      <c r="G2" s="60"/>
      <c r="H2" s="60"/>
      <c r="I2" s="3" t="s">
        <v>4</v>
      </c>
      <c r="J2" s="60"/>
      <c r="K2" s="60"/>
      <c r="L2" s="60"/>
      <c r="M2" s="64"/>
    </row>
    <row r="3" spans="1:43" ht="25.5" customHeight="1" x14ac:dyDescent="0.2">
      <c r="A3" s="61" t="s">
        <v>5</v>
      </c>
      <c r="B3" s="62"/>
      <c r="C3" s="62"/>
      <c r="D3" s="5" t="s">
        <v>6</v>
      </c>
      <c r="E3" s="62" t="s">
        <v>7</v>
      </c>
      <c r="F3" s="62"/>
      <c r="G3" s="62" t="s">
        <v>8</v>
      </c>
      <c r="H3" s="62"/>
      <c r="I3" s="5" t="s">
        <v>9</v>
      </c>
      <c r="J3" s="62"/>
      <c r="K3" s="62"/>
      <c r="L3" s="62"/>
      <c r="M3" s="65"/>
    </row>
    <row r="4" spans="1:43" ht="25.5" customHeight="1" x14ac:dyDescent="0.2">
      <c r="A4" s="61" t="s">
        <v>10</v>
      </c>
      <c r="B4" s="62"/>
      <c r="C4" s="62"/>
      <c r="D4" s="5" t="s">
        <v>11</v>
      </c>
      <c r="E4" s="62" t="s">
        <v>12</v>
      </c>
      <c r="F4" s="62"/>
      <c r="G4" s="62"/>
      <c r="H4" s="62"/>
      <c r="I4" s="5" t="s">
        <v>13</v>
      </c>
      <c r="J4" s="62"/>
      <c r="K4" s="62"/>
      <c r="L4" s="62"/>
      <c r="M4" s="65"/>
    </row>
    <row r="5" spans="1:43" ht="25.5" customHeight="1" x14ac:dyDescent="0.2">
      <c r="A5" s="63" t="s">
        <v>14</v>
      </c>
      <c r="B5" s="49"/>
      <c r="C5" s="49"/>
      <c r="D5" s="6"/>
      <c r="E5" s="49" t="s">
        <v>15</v>
      </c>
      <c r="F5" s="49"/>
      <c r="G5" s="49" t="s">
        <v>8</v>
      </c>
      <c r="H5" s="49"/>
      <c r="I5" s="6" t="s">
        <v>16</v>
      </c>
      <c r="J5" s="49"/>
      <c r="K5" s="49"/>
      <c r="L5" s="49"/>
      <c r="M5" s="50"/>
    </row>
    <row r="6" spans="1:43" x14ac:dyDescent="0.2">
      <c r="A6" s="51" t="s">
        <v>17</v>
      </c>
      <c r="B6" s="53" t="s">
        <v>18</v>
      </c>
      <c r="C6" s="53" t="s">
        <v>19</v>
      </c>
      <c r="D6" s="7" t="s">
        <v>20</v>
      </c>
      <c r="E6" s="55" t="s">
        <v>21</v>
      </c>
      <c r="F6" s="55" t="s">
        <v>22</v>
      </c>
      <c r="G6" s="45" t="s">
        <v>23</v>
      </c>
      <c r="H6" s="44" t="s">
        <v>24</v>
      </c>
      <c r="I6" s="45"/>
      <c r="J6" s="46"/>
      <c r="K6" s="44" t="s">
        <v>25</v>
      </c>
      <c r="L6" s="46"/>
      <c r="M6" s="47" t="s">
        <v>26</v>
      </c>
    </row>
    <row r="7" spans="1:43" x14ac:dyDescent="0.2">
      <c r="A7" s="52"/>
      <c r="B7" s="54"/>
      <c r="C7" s="54"/>
      <c r="D7" s="8" t="s">
        <v>27</v>
      </c>
      <c r="E7" s="56"/>
      <c r="F7" s="56"/>
      <c r="G7" s="57"/>
      <c r="H7" s="9" t="s">
        <v>28</v>
      </c>
      <c r="I7" s="10" t="s">
        <v>29</v>
      </c>
      <c r="J7" s="11" t="s">
        <v>30</v>
      </c>
      <c r="K7" s="9" t="s">
        <v>31</v>
      </c>
      <c r="L7" s="11" t="s">
        <v>30</v>
      </c>
      <c r="M7" s="48"/>
      <c r="P7" s="12" t="s">
        <v>32</v>
      </c>
      <c r="Q7" s="12" t="s">
        <v>33</v>
      </c>
      <c r="R7" s="12" t="s">
        <v>34</v>
      </c>
      <c r="S7" s="12" t="s">
        <v>35</v>
      </c>
      <c r="T7" s="12" t="s">
        <v>36</v>
      </c>
      <c r="U7" s="12" t="s">
        <v>37</v>
      </c>
      <c r="V7" s="12" t="s">
        <v>38</v>
      </c>
      <c r="W7" s="12" t="s">
        <v>39</v>
      </c>
      <c r="X7" s="12" t="s">
        <v>40</v>
      </c>
    </row>
    <row r="8" spans="1:43" x14ac:dyDescent="0.2">
      <c r="A8" s="14"/>
      <c r="B8" s="15"/>
      <c r="C8" s="15" t="s">
        <v>41</v>
      </c>
      <c r="D8" s="12" t="s">
        <v>42</v>
      </c>
      <c r="E8" s="12"/>
      <c r="F8" s="12"/>
      <c r="G8" s="12"/>
      <c r="H8" s="12">
        <f>SUM(H9:H9)</f>
        <v>0</v>
      </c>
      <c r="I8" s="12">
        <f>SUM(I9:I9)</f>
        <v>0</v>
      </c>
      <c r="J8" s="12">
        <f>H8+I8</f>
        <v>0</v>
      </c>
      <c r="K8" s="12"/>
      <c r="L8" s="12">
        <f>SUM(L9:L9)</f>
        <v>88.8</v>
      </c>
      <c r="M8" s="12"/>
      <c r="P8" s="12">
        <f>IF(Q8="PR",J8,SUM(O9:O9))</f>
        <v>0</v>
      </c>
      <c r="Q8" s="12" t="s">
        <v>43</v>
      </c>
      <c r="R8" s="12">
        <f>IF(Q8="HS",H8,0)</f>
        <v>0</v>
      </c>
      <c r="S8" s="12">
        <f>IF(Q8="HS",I8-P8,0)</f>
        <v>0</v>
      </c>
      <c r="T8" s="12">
        <f>IF(Q8="PS",H8,0)</f>
        <v>0</v>
      </c>
      <c r="U8" s="12">
        <f>IF(Q8="PS",I8-P8,0)</f>
        <v>0</v>
      </c>
      <c r="V8" s="12">
        <f>IF(Q8="MP",H8,0)</f>
        <v>0</v>
      </c>
      <c r="W8" s="12">
        <f>IF(Q8="MP",I8-P8,0)</f>
        <v>0</v>
      </c>
      <c r="X8" s="12">
        <f>IF(Q8="OM",H8,0)</f>
        <v>0</v>
      </c>
      <c r="Y8" s="12">
        <v>11</v>
      </c>
      <c r="AI8">
        <f>SUM(Z9:Z9)</f>
        <v>0</v>
      </c>
      <c r="AJ8">
        <f>SUM(AA9:AA9)</f>
        <v>0</v>
      </c>
      <c r="AK8">
        <f>SUM(AB9:AB9)</f>
        <v>0</v>
      </c>
    </row>
    <row r="9" spans="1:43" x14ac:dyDescent="0.2">
      <c r="A9" s="2" t="s">
        <v>44</v>
      </c>
      <c r="C9" s="1" t="s">
        <v>45</v>
      </c>
      <c r="D9" t="s">
        <v>46</v>
      </c>
      <c r="E9" t="s">
        <v>47</v>
      </c>
      <c r="F9">
        <v>185</v>
      </c>
      <c r="G9" s="35">
        <v>0</v>
      </c>
      <c r="H9">
        <f>F9*AE9</f>
        <v>0</v>
      </c>
      <c r="I9">
        <f>J9-H9</f>
        <v>0</v>
      </c>
      <c r="J9">
        <f>F9*G9</f>
        <v>0</v>
      </c>
      <c r="K9">
        <v>0.48</v>
      </c>
      <c r="L9">
        <f>F9*K9</f>
        <v>88.8</v>
      </c>
      <c r="M9" t="s">
        <v>48</v>
      </c>
      <c r="N9">
        <v>1</v>
      </c>
      <c r="O9">
        <f>IF(N9=5,I9,0)</f>
        <v>0</v>
      </c>
      <c r="Z9">
        <f>IF(AD9=0,J9,0)</f>
        <v>0</v>
      </c>
      <c r="AA9">
        <f>IF(AD9=15,J9,0)</f>
        <v>0</v>
      </c>
      <c r="AB9">
        <f>IF(AD9=21,J9,0)</f>
        <v>0</v>
      </c>
      <c r="AD9">
        <v>21</v>
      </c>
      <c r="AE9">
        <f>G9*AG9</f>
        <v>0</v>
      </c>
      <c r="AF9">
        <f>G9*(1-AG9)</f>
        <v>0</v>
      </c>
      <c r="AG9">
        <v>0</v>
      </c>
      <c r="AM9">
        <f>F9*AE9</f>
        <v>0</v>
      </c>
      <c r="AN9">
        <f>F9*AF9</f>
        <v>0</v>
      </c>
      <c r="AO9" t="s">
        <v>49</v>
      </c>
      <c r="AP9" t="s">
        <v>50</v>
      </c>
      <c r="AQ9" s="12" t="s">
        <v>51</v>
      </c>
    </row>
    <row r="10" spans="1:43" x14ac:dyDescent="0.2">
      <c r="D10" s="13" t="s">
        <v>52</v>
      </c>
      <c r="E10" s="13"/>
      <c r="F10" s="13">
        <v>185</v>
      </c>
    </row>
    <row r="11" spans="1:43" x14ac:dyDescent="0.2">
      <c r="A11" s="14"/>
      <c r="B11" s="15"/>
      <c r="C11" s="15" t="s">
        <v>53</v>
      </c>
      <c r="D11" s="12" t="s">
        <v>54</v>
      </c>
      <c r="E11" s="12"/>
      <c r="F11" s="12"/>
      <c r="G11" s="12"/>
      <c r="H11" s="12">
        <f>SUM(H12:H12)</f>
        <v>0</v>
      </c>
      <c r="I11" s="12">
        <f>SUM(I12:I12)</f>
        <v>0</v>
      </c>
      <c r="J11" s="12">
        <f>H11+I11</f>
        <v>0</v>
      </c>
      <c r="K11" s="12"/>
      <c r="L11" s="12">
        <f>SUM(L12:L12)</f>
        <v>0</v>
      </c>
      <c r="M11" s="12"/>
      <c r="P11" s="12">
        <f>IF(Q11="PR",J11,SUM(O12:O12))</f>
        <v>0</v>
      </c>
      <c r="Q11" s="12" t="s">
        <v>43</v>
      </c>
      <c r="R11" s="12">
        <f>IF(Q11="HS",H11,0)</f>
        <v>0</v>
      </c>
      <c r="S11" s="12">
        <f>IF(Q11="HS",I11-P11,0)</f>
        <v>0</v>
      </c>
      <c r="T11" s="12">
        <f>IF(Q11="PS",H11,0)</f>
        <v>0</v>
      </c>
      <c r="U11" s="12">
        <f>IF(Q11="PS",I11-P11,0)</f>
        <v>0</v>
      </c>
      <c r="V11" s="12">
        <f>IF(Q11="MP",H11,0)</f>
        <v>0</v>
      </c>
      <c r="W11" s="12">
        <f>IF(Q11="MP",I11-P11,0)</f>
        <v>0</v>
      </c>
      <c r="X11" s="12">
        <f>IF(Q11="OM",H11,0)</f>
        <v>0</v>
      </c>
      <c r="Y11" s="12">
        <v>13</v>
      </c>
      <c r="AI11">
        <f>SUM(Z12:Z12)</f>
        <v>0</v>
      </c>
      <c r="AJ11">
        <f>SUM(AA12:AA12)</f>
        <v>0</v>
      </c>
      <c r="AK11">
        <f>SUM(AB12:AB12)</f>
        <v>0</v>
      </c>
    </row>
    <row r="12" spans="1:43" x14ac:dyDescent="0.2">
      <c r="A12" s="2" t="s">
        <v>55</v>
      </c>
      <c r="C12" s="1" t="s">
        <v>56</v>
      </c>
      <c r="D12" t="s">
        <v>57</v>
      </c>
      <c r="E12" t="s">
        <v>58</v>
      </c>
      <c r="F12">
        <v>190</v>
      </c>
      <c r="G12" s="35">
        <v>0</v>
      </c>
      <c r="H12">
        <f>F12*AE12</f>
        <v>0</v>
      </c>
      <c r="I12">
        <f>J12-H12</f>
        <v>0</v>
      </c>
      <c r="J12">
        <f>F12*G12</f>
        <v>0</v>
      </c>
      <c r="K12">
        <v>0</v>
      </c>
      <c r="L12">
        <f>F12*K12</f>
        <v>0</v>
      </c>
      <c r="M12" t="s">
        <v>48</v>
      </c>
      <c r="N12">
        <v>1</v>
      </c>
      <c r="O12">
        <f>IF(N12=5,I12,0)</f>
        <v>0</v>
      </c>
      <c r="Z12">
        <f>IF(AD12=0,J12,0)</f>
        <v>0</v>
      </c>
      <c r="AA12">
        <f>IF(AD12=15,J12,0)</f>
        <v>0</v>
      </c>
      <c r="AB12">
        <f>IF(AD12=21,J12,0)</f>
        <v>0</v>
      </c>
      <c r="AD12">
        <v>21</v>
      </c>
      <c r="AE12">
        <f>G12*AG12</f>
        <v>0</v>
      </c>
      <c r="AF12">
        <f>G12*(1-AG12)</f>
        <v>0</v>
      </c>
      <c r="AG12">
        <v>0</v>
      </c>
      <c r="AM12">
        <f>F12*AE12</f>
        <v>0</v>
      </c>
      <c r="AN12">
        <f>F12*AF12</f>
        <v>0</v>
      </c>
      <c r="AO12" t="s">
        <v>59</v>
      </c>
      <c r="AP12" t="s">
        <v>50</v>
      </c>
      <c r="AQ12" s="12" t="s">
        <v>51</v>
      </c>
    </row>
    <row r="13" spans="1:43" x14ac:dyDescent="0.2">
      <c r="D13" s="13" t="s">
        <v>60</v>
      </c>
      <c r="E13" s="13"/>
      <c r="F13" s="13">
        <v>54.43</v>
      </c>
    </row>
    <row r="14" spans="1:43" x14ac:dyDescent="0.2">
      <c r="D14" s="13" t="s">
        <v>61</v>
      </c>
      <c r="E14" s="13"/>
      <c r="F14" s="13">
        <v>47.16</v>
      </c>
    </row>
    <row r="15" spans="1:43" x14ac:dyDescent="0.2">
      <c r="D15" s="13" t="s">
        <v>62</v>
      </c>
      <c r="E15" s="13"/>
      <c r="F15" s="13">
        <v>88.41</v>
      </c>
    </row>
    <row r="16" spans="1:43" x14ac:dyDescent="0.2">
      <c r="A16" s="14"/>
      <c r="B16" s="15"/>
      <c r="C16" s="15" t="s">
        <v>63</v>
      </c>
      <c r="D16" s="12" t="s">
        <v>64</v>
      </c>
      <c r="E16" s="12"/>
      <c r="F16" s="12"/>
      <c r="G16" s="12"/>
      <c r="H16" s="12">
        <f>SUM(H17:H17)</f>
        <v>0</v>
      </c>
      <c r="I16" s="12">
        <f>SUM(I17:I17)</f>
        <v>0</v>
      </c>
      <c r="J16" s="12">
        <f>H16+I16</f>
        <v>0</v>
      </c>
      <c r="K16" s="12"/>
      <c r="L16" s="12">
        <f>SUM(L17:L17)</f>
        <v>0</v>
      </c>
      <c r="M16" s="12"/>
      <c r="P16" s="12">
        <f>IF(Q16="PR",J16,SUM(O17:O17))</f>
        <v>0</v>
      </c>
      <c r="Q16" s="12" t="s">
        <v>43</v>
      </c>
      <c r="R16" s="12">
        <f>IF(Q16="HS",H16,0)</f>
        <v>0</v>
      </c>
      <c r="S16" s="12">
        <f>IF(Q16="HS",I16-P16,0)</f>
        <v>0</v>
      </c>
      <c r="T16" s="12">
        <f>IF(Q16="PS",H16,0)</f>
        <v>0</v>
      </c>
      <c r="U16" s="12">
        <f>IF(Q16="PS",I16-P16,0)</f>
        <v>0</v>
      </c>
      <c r="V16" s="12">
        <f>IF(Q16="MP",H16,0)</f>
        <v>0</v>
      </c>
      <c r="W16" s="12">
        <f>IF(Q16="MP",I16-P16,0)</f>
        <v>0</v>
      </c>
      <c r="X16" s="12">
        <f>IF(Q16="OM",H16,0)</f>
        <v>0</v>
      </c>
      <c r="Y16" s="12">
        <v>17</v>
      </c>
      <c r="AI16">
        <f>SUM(Z17:Z17)</f>
        <v>0</v>
      </c>
      <c r="AJ16">
        <f>SUM(AA17:AA17)</f>
        <v>0</v>
      </c>
      <c r="AK16">
        <f>SUM(AB17:AB17)</f>
        <v>0</v>
      </c>
    </row>
    <row r="17" spans="1:43" x14ac:dyDescent="0.2">
      <c r="A17" s="2" t="s">
        <v>65</v>
      </c>
      <c r="C17" s="1" t="s">
        <v>66</v>
      </c>
      <c r="D17" t="s">
        <v>67</v>
      </c>
      <c r="E17" t="s">
        <v>58</v>
      </c>
      <c r="F17">
        <v>190</v>
      </c>
      <c r="G17" s="35">
        <v>0</v>
      </c>
      <c r="H17">
        <f>F17*AE17</f>
        <v>0</v>
      </c>
      <c r="I17">
        <f>J17-H17</f>
        <v>0</v>
      </c>
      <c r="J17">
        <f>F17*G17</f>
        <v>0</v>
      </c>
      <c r="K17">
        <v>0</v>
      </c>
      <c r="L17">
        <f>F17*K17</f>
        <v>0</v>
      </c>
      <c r="M17" t="s">
        <v>48</v>
      </c>
      <c r="N17">
        <v>1</v>
      </c>
      <c r="O17">
        <f>IF(N17=5,I17,0)</f>
        <v>0</v>
      </c>
      <c r="Z17">
        <f>IF(AD17=0,J17,0)</f>
        <v>0</v>
      </c>
      <c r="AA17">
        <f>IF(AD17=15,J17,0)</f>
        <v>0</v>
      </c>
      <c r="AB17">
        <f>IF(AD17=21,J17,0)</f>
        <v>0</v>
      </c>
      <c r="AD17">
        <v>21</v>
      </c>
      <c r="AE17">
        <f>G17*AG17</f>
        <v>0</v>
      </c>
      <c r="AF17">
        <f>G17*(1-AG17)</f>
        <v>0</v>
      </c>
      <c r="AG17">
        <v>0</v>
      </c>
      <c r="AM17">
        <f>F17*AE17</f>
        <v>0</v>
      </c>
      <c r="AN17">
        <f>F17*AF17</f>
        <v>0</v>
      </c>
      <c r="AO17" t="s">
        <v>68</v>
      </c>
      <c r="AP17" t="s">
        <v>50</v>
      </c>
      <c r="AQ17" s="12" t="s">
        <v>51</v>
      </c>
    </row>
    <row r="18" spans="1:43" x14ac:dyDescent="0.2">
      <c r="D18" s="13" t="s">
        <v>60</v>
      </c>
      <c r="E18" s="13"/>
      <c r="F18" s="13">
        <v>54.43</v>
      </c>
    </row>
    <row r="19" spans="1:43" x14ac:dyDescent="0.2">
      <c r="D19" s="13" t="s">
        <v>61</v>
      </c>
      <c r="E19" s="13"/>
      <c r="F19" s="13">
        <v>47.16</v>
      </c>
    </row>
    <row r="20" spans="1:43" x14ac:dyDescent="0.2">
      <c r="D20" s="13" t="s">
        <v>62</v>
      </c>
      <c r="E20" s="13"/>
      <c r="F20" s="13">
        <v>88.41</v>
      </c>
    </row>
    <row r="21" spans="1:43" x14ac:dyDescent="0.2">
      <c r="A21" s="14"/>
      <c r="B21" s="15"/>
      <c r="C21" s="15" t="s">
        <v>69</v>
      </c>
      <c r="D21" s="12" t="s">
        <v>70</v>
      </c>
      <c r="E21" s="12"/>
      <c r="F21" s="12"/>
      <c r="G21" s="12"/>
      <c r="H21" s="12">
        <f>SUM(H22:H22)</f>
        <v>0</v>
      </c>
      <c r="I21" s="12">
        <f>SUM(I22:I22)</f>
        <v>0</v>
      </c>
      <c r="J21" s="12">
        <f>H21+I21</f>
        <v>0</v>
      </c>
      <c r="K21" s="12"/>
      <c r="L21" s="12">
        <f>SUM(L22:L22)</f>
        <v>57.35</v>
      </c>
      <c r="M21" s="12"/>
      <c r="P21" s="12">
        <f>IF(Q21="PR",J21,SUM(O22:O22))</f>
        <v>0</v>
      </c>
      <c r="Q21" s="12" t="s">
        <v>43</v>
      </c>
      <c r="R21" s="12">
        <f>IF(Q21="HS",H21,0)</f>
        <v>0</v>
      </c>
      <c r="S21" s="12">
        <f>IF(Q21="HS",I21-P21,0)</f>
        <v>0</v>
      </c>
      <c r="T21" s="12">
        <f>IF(Q21="PS",H21,0)</f>
        <v>0</v>
      </c>
      <c r="U21" s="12">
        <f>IF(Q21="PS",I21-P21,0)</f>
        <v>0</v>
      </c>
      <c r="V21" s="12">
        <f>IF(Q21="MP",H21,0)</f>
        <v>0</v>
      </c>
      <c r="W21" s="12">
        <f>IF(Q21="MP",I21-P21,0)</f>
        <v>0</v>
      </c>
      <c r="X21" s="12">
        <f>IF(Q21="OM",H21,0)</f>
        <v>0</v>
      </c>
      <c r="Y21" s="12">
        <v>59</v>
      </c>
      <c r="AI21">
        <f>SUM(Z22:Z22)</f>
        <v>0</v>
      </c>
      <c r="AJ21">
        <f>SUM(AA22:AA22)</f>
        <v>0</v>
      </c>
      <c r="AK21">
        <f>SUM(AB22:AB22)</f>
        <v>0</v>
      </c>
    </row>
    <row r="22" spans="1:43" x14ac:dyDescent="0.2">
      <c r="A22" s="2" t="s">
        <v>71</v>
      </c>
      <c r="C22" s="1" t="s">
        <v>508</v>
      </c>
      <c r="D22" t="s">
        <v>72</v>
      </c>
      <c r="E22" t="s">
        <v>47</v>
      </c>
      <c r="F22">
        <v>185</v>
      </c>
      <c r="G22" s="35">
        <v>0</v>
      </c>
      <c r="H22">
        <f>F22*AE22</f>
        <v>0</v>
      </c>
      <c r="I22">
        <f>J22-H22</f>
        <v>0</v>
      </c>
      <c r="J22">
        <f>F22*G22</f>
        <v>0</v>
      </c>
      <c r="K22">
        <v>0.31</v>
      </c>
      <c r="L22">
        <f>F22*K22</f>
        <v>57.35</v>
      </c>
      <c r="M22" t="s">
        <v>48</v>
      </c>
      <c r="N22">
        <v>1</v>
      </c>
      <c r="O22">
        <f>IF(N22=5,I22,0)</f>
        <v>0</v>
      </c>
      <c r="Z22">
        <f>IF(AD22=0,J22,0)</f>
        <v>0</v>
      </c>
      <c r="AA22">
        <f>IF(AD22=15,J22,0)</f>
        <v>0</v>
      </c>
      <c r="AB22">
        <f>IF(AD22=21,J22,0)</f>
        <v>0</v>
      </c>
      <c r="AD22">
        <v>21</v>
      </c>
      <c r="AE22">
        <f>G22*AG22</f>
        <v>0</v>
      </c>
      <c r="AF22">
        <f>G22*(1-AG22)</f>
        <v>0</v>
      </c>
      <c r="AG22">
        <v>0.41882483658585595</v>
      </c>
      <c r="AM22">
        <f>F22*AE22</f>
        <v>0</v>
      </c>
      <c r="AN22">
        <f>F22*AF22</f>
        <v>0</v>
      </c>
      <c r="AO22" t="s">
        <v>73</v>
      </c>
      <c r="AP22" t="s">
        <v>74</v>
      </c>
      <c r="AQ22" s="12" t="s">
        <v>51</v>
      </c>
    </row>
    <row r="23" spans="1:43" x14ac:dyDescent="0.2">
      <c r="D23" s="13" t="s">
        <v>52</v>
      </c>
      <c r="E23" s="13"/>
      <c r="F23" s="13">
        <v>185</v>
      </c>
    </row>
    <row r="24" spans="1:43" ht="12.75" customHeight="1" x14ac:dyDescent="0.2">
      <c r="C24" s="16" t="s">
        <v>75</v>
      </c>
      <c r="D24" s="39" t="s">
        <v>76</v>
      </c>
      <c r="E24" s="39"/>
      <c r="F24" s="39"/>
      <c r="G24" s="39"/>
      <c r="H24" s="39"/>
      <c r="I24" s="39"/>
      <c r="J24" s="39"/>
      <c r="K24" s="39"/>
      <c r="L24" s="39"/>
      <c r="M24" s="39"/>
    </row>
    <row r="25" spans="1:43" x14ac:dyDescent="0.2">
      <c r="A25" s="14"/>
      <c r="B25" s="15"/>
      <c r="C25" s="15" t="s">
        <v>77</v>
      </c>
      <c r="D25" s="12" t="s">
        <v>78</v>
      </c>
      <c r="E25" s="12"/>
      <c r="F25" s="12"/>
      <c r="G25" s="12"/>
      <c r="H25" s="12">
        <f>SUM(H26:H26)</f>
        <v>0</v>
      </c>
      <c r="I25" s="12">
        <f>SUM(I26:I26)</f>
        <v>0</v>
      </c>
      <c r="J25" s="12">
        <f>H25+I25</f>
        <v>0</v>
      </c>
      <c r="K25" s="12"/>
      <c r="L25" s="12">
        <f>SUM(L26:L26)</f>
        <v>4.3876854000000005</v>
      </c>
      <c r="M25" s="12"/>
      <c r="P25" s="12">
        <f>IF(Q25="PR",J25,SUM(O26:O26))</f>
        <v>0</v>
      </c>
      <c r="Q25" s="12" t="s">
        <v>43</v>
      </c>
      <c r="R25" s="12">
        <f>IF(Q25="HS",H25,0)</f>
        <v>0</v>
      </c>
      <c r="S25" s="12">
        <f>IF(Q25="HS",I25-P25,0)</f>
        <v>0</v>
      </c>
      <c r="T25" s="12">
        <f>IF(Q25="PS",H25,0)</f>
        <v>0</v>
      </c>
      <c r="U25" s="12">
        <f>IF(Q25="PS",I25-P25,0)</f>
        <v>0</v>
      </c>
      <c r="V25" s="12">
        <f>IF(Q25="MP",H25,0)</f>
        <v>0</v>
      </c>
      <c r="W25" s="12">
        <f>IF(Q25="MP",I25-P25,0)</f>
        <v>0</v>
      </c>
      <c r="X25" s="12">
        <f>IF(Q25="OM",H25,0)</f>
        <v>0</v>
      </c>
      <c r="Y25" s="12">
        <v>6</v>
      </c>
      <c r="AI25">
        <f>SUM(Z26:Z26)</f>
        <v>0</v>
      </c>
      <c r="AJ25">
        <f>SUM(AA26:AA26)</f>
        <v>0</v>
      </c>
      <c r="AK25">
        <f>SUM(AB26:AB26)</f>
        <v>0</v>
      </c>
    </row>
    <row r="26" spans="1:43" x14ac:dyDescent="0.2">
      <c r="A26" s="2" t="s">
        <v>79</v>
      </c>
      <c r="C26" s="1" t="s">
        <v>80</v>
      </c>
      <c r="D26" t="s">
        <v>81</v>
      </c>
      <c r="E26" t="s">
        <v>47</v>
      </c>
      <c r="F26">
        <v>1492.41</v>
      </c>
      <c r="G26" s="35">
        <v>0</v>
      </c>
      <c r="H26">
        <f>F26*AE26</f>
        <v>0</v>
      </c>
      <c r="I26">
        <f>J26-H26</f>
        <v>0</v>
      </c>
      <c r="J26">
        <f>F26*G26</f>
        <v>0</v>
      </c>
      <c r="K26">
        <v>2.9399999999999999E-3</v>
      </c>
      <c r="L26">
        <f>F26*K26</f>
        <v>4.3876854000000005</v>
      </c>
      <c r="M26" t="s">
        <v>48</v>
      </c>
      <c r="N26">
        <v>1</v>
      </c>
      <c r="O26">
        <f>IF(N26=5,I26,0)</f>
        <v>0</v>
      </c>
      <c r="Z26">
        <f>IF(AD26=0,J26,0)</f>
        <v>0</v>
      </c>
      <c r="AA26">
        <f>IF(AD26=15,J26,0)</f>
        <v>0</v>
      </c>
      <c r="AB26">
        <f>IF(AD26=21,J26,0)</f>
        <v>0</v>
      </c>
      <c r="AD26">
        <v>21</v>
      </c>
      <c r="AE26">
        <f>G26*AG26</f>
        <v>0</v>
      </c>
      <c r="AF26">
        <f>G26*(1-AG26)</f>
        <v>0</v>
      </c>
      <c r="AG26">
        <v>0.61011337413464428</v>
      </c>
      <c r="AM26">
        <f>F26*AE26</f>
        <v>0</v>
      </c>
      <c r="AN26">
        <f>F26*AF26</f>
        <v>0</v>
      </c>
      <c r="AO26" t="s">
        <v>82</v>
      </c>
      <c r="AP26" t="s">
        <v>82</v>
      </c>
      <c r="AQ26" s="12" t="s">
        <v>51</v>
      </c>
    </row>
    <row r="27" spans="1:43" x14ac:dyDescent="0.2">
      <c r="D27" s="13" t="s">
        <v>83</v>
      </c>
      <c r="E27" s="13"/>
      <c r="F27" s="13">
        <v>647.16999999999996</v>
      </c>
    </row>
    <row r="28" spans="1:43" x14ac:dyDescent="0.2">
      <c r="D28" s="13" t="s">
        <v>84</v>
      </c>
      <c r="E28" s="13"/>
      <c r="F28" s="13">
        <v>589.24</v>
      </c>
    </row>
    <row r="29" spans="1:43" x14ac:dyDescent="0.2">
      <c r="D29" s="13" t="s">
        <v>85</v>
      </c>
      <c r="E29" s="13"/>
      <c r="F29" s="13">
        <v>256</v>
      </c>
    </row>
    <row r="30" spans="1:43" ht="12.75" customHeight="1" x14ac:dyDescent="0.2">
      <c r="C30" s="16" t="s">
        <v>75</v>
      </c>
      <c r="D30" s="39" t="s">
        <v>86</v>
      </c>
      <c r="E30" s="39"/>
      <c r="F30" s="39"/>
      <c r="G30" s="39"/>
      <c r="H30" s="39"/>
      <c r="I30" s="39"/>
      <c r="J30" s="39"/>
      <c r="K30" s="39"/>
      <c r="L30" s="39"/>
      <c r="M30" s="39"/>
    </row>
    <row r="31" spans="1:43" x14ac:dyDescent="0.2">
      <c r="A31" s="14"/>
      <c r="B31" s="15"/>
      <c r="C31" s="15" t="s">
        <v>87</v>
      </c>
      <c r="D31" s="12" t="s">
        <v>88</v>
      </c>
      <c r="E31" s="12"/>
      <c r="F31" s="12"/>
      <c r="G31" s="12"/>
      <c r="H31" s="12">
        <f>SUM(H32:H149)</f>
        <v>0</v>
      </c>
      <c r="I31" s="12">
        <f>SUM(I32:I149)</f>
        <v>0</v>
      </c>
      <c r="J31" s="12">
        <f>H31+I31</f>
        <v>0</v>
      </c>
      <c r="K31" s="12"/>
      <c r="L31" s="12">
        <f>SUM(L32:L149)</f>
        <v>9.8412603350000012</v>
      </c>
      <c r="M31" s="12"/>
      <c r="P31" s="12">
        <f>IF(Q31="PR",J31,SUM(O32:O149))</f>
        <v>0</v>
      </c>
      <c r="Q31" s="12" t="s">
        <v>43</v>
      </c>
      <c r="R31" s="12">
        <f>IF(Q31="HS",H31,0)</f>
        <v>0</v>
      </c>
      <c r="S31" s="12">
        <f>IF(Q31="HS",I31-P31,0)</f>
        <v>0</v>
      </c>
      <c r="T31" s="12">
        <f>IF(Q31="PS",H31,0)</f>
        <v>0</v>
      </c>
      <c r="U31" s="12">
        <f>IF(Q31="PS",I31-P31,0)</f>
        <v>0</v>
      </c>
      <c r="V31" s="12">
        <f>IF(Q31="MP",H31,0)</f>
        <v>0</v>
      </c>
      <c r="W31" s="12">
        <f>IF(Q31="MP",I31-P31,0)</f>
        <v>0</v>
      </c>
      <c r="X31" s="12">
        <f>IF(Q31="OM",H31,0)</f>
        <v>0</v>
      </c>
      <c r="Y31" s="12">
        <v>62</v>
      </c>
      <c r="AI31">
        <f>SUM(Z32:Z149)</f>
        <v>0</v>
      </c>
      <c r="AJ31">
        <f>SUM(AA32:AA149)</f>
        <v>0</v>
      </c>
      <c r="AK31">
        <f>SUM(AB32:AB149)</f>
        <v>0</v>
      </c>
    </row>
    <row r="32" spans="1:43" x14ac:dyDescent="0.2">
      <c r="A32" s="2" t="s">
        <v>77</v>
      </c>
      <c r="C32" s="1" t="s">
        <v>89</v>
      </c>
      <c r="D32" t="s">
        <v>90</v>
      </c>
      <c r="E32" t="s">
        <v>91</v>
      </c>
      <c r="F32">
        <v>1024.95</v>
      </c>
      <c r="G32" s="35">
        <v>0</v>
      </c>
      <c r="H32">
        <f>F32*AE32</f>
        <v>0</v>
      </c>
      <c r="I32">
        <f>J32-H32</f>
        <v>0</v>
      </c>
      <c r="J32">
        <f>F32*G32</f>
        <v>0</v>
      </c>
      <c r="K32">
        <v>0</v>
      </c>
      <c r="L32">
        <f>F32*K32</f>
        <v>0</v>
      </c>
      <c r="M32" t="s">
        <v>48</v>
      </c>
      <c r="N32">
        <v>1</v>
      </c>
      <c r="O32">
        <f>IF(N32=5,I32,0)</f>
        <v>0</v>
      </c>
      <c r="Z32">
        <f>IF(AD32=0,J32,0)</f>
        <v>0</v>
      </c>
      <c r="AA32">
        <f>IF(AD32=15,J32,0)</f>
        <v>0</v>
      </c>
      <c r="AB32">
        <f>IF(AD32=21,J32,0)</f>
        <v>0</v>
      </c>
      <c r="AD32">
        <v>21</v>
      </c>
      <c r="AE32">
        <f>G32*AG32</f>
        <v>0</v>
      </c>
      <c r="AF32">
        <f>G32*(1-AG32)</f>
        <v>0</v>
      </c>
      <c r="AG32">
        <v>0</v>
      </c>
      <c r="AM32">
        <f>F32*AE32</f>
        <v>0</v>
      </c>
      <c r="AN32">
        <f>F32*AF32</f>
        <v>0</v>
      </c>
      <c r="AO32" t="s">
        <v>92</v>
      </c>
      <c r="AP32" t="s">
        <v>82</v>
      </c>
      <c r="AQ32" s="12" t="s">
        <v>51</v>
      </c>
    </row>
    <row r="33" spans="1:43" x14ac:dyDescent="0.2">
      <c r="D33" s="13" t="s">
        <v>93</v>
      </c>
      <c r="E33" s="13"/>
      <c r="F33" s="13">
        <v>362.68</v>
      </c>
    </row>
    <row r="34" spans="1:43" x14ac:dyDescent="0.2">
      <c r="D34" s="13" t="s">
        <v>94</v>
      </c>
      <c r="E34" s="13"/>
      <c r="F34" s="13">
        <v>662.27</v>
      </c>
    </row>
    <row r="35" spans="1:43" x14ac:dyDescent="0.2">
      <c r="A35" s="2" t="s">
        <v>95</v>
      </c>
      <c r="C35" s="1" t="s">
        <v>96</v>
      </c>
      <c r="D35" t="s">
        <v>97</v>
      </c>
      <c r="E35" t="s">
        <v>91</v>
      </c>
      <c r="F35">
        <v>1024.95</v>
      </c>
      <c r="G35" s="35">
        <v>0</v>
      </c>
      <c r="H35">
        <f>F35*AE35</f>
        <v>0</v>
      </c>
      <c r="I35">
        <f>J35-H35</f>
        <v>0</v>
      </c>
      <c r="J35">
        <f>F35*G35</f>
        <v>0</v>
      </c>
      <c r="K35">
        <v>4.0000000000000002E-4</v>
      </c>
      <c r="L35">
        <f>F35*K35</f>
        <v>0.40998000000000001</v>
      </c>
      <c r="M35" t="s">
        <v>48</v>
      </c>
      <c r="N35">
        <v>1</v>
      </c>
      <c r="O35">
        <f>IF(N35=5,I35,0)</f>
        <v>0</v>
      </c>
      <c r="Z35">
        <f>IF(AD35=0,J35,0)</f>
        <v>0</v>
      </c>
      <c r="AA35">
        <f>IF(AD35=15,J35,0)</f>
        <v>0</v>
      </c>
      <c r="AB35">
        <f>IF(AD35=21,J35,0)</f>
        <v>0</v>
      </c>
      <c r="AD35">
        <v>21</v>
      </c>
      <c r="AE35">
        <f>G35*AG35</f>
        <v>0</v>
      </c>
      <c r="AF35">
        <f>G35*(1-AG35)</f>
        <v>0</v>
      </c>
      <c r="AG35">
        <v>1</v>
      </c>
      <c r="AM35">
        <f>F35*AE35</f>
        <v>0</v>
      </c>
      <c r="AN35">
        <f>F35*AF35</f>
        <v>0</v>
      </c>
      <c r="AO35" t="s">
        <v>92</v>
      </c>
      <c r="AP35" t="s">
        <v>82</v>
      </c>
      <c r="AQ35" s="12" t="s">
        <v>51</v>
      </c>
    </row>
    <row r="36" spans="1:43" x14ac:dyDescent="0.2">
      <c r="D36" s="13" t="s">
        <v>93</v>
      </c>
      <c r="E36" s="13"/>
      <c r="F36" s="13">
        <v>362.68</v>
      </c>
    </row>
    <row r="37" spans="1:43" x14ac:dyDescent="0.2">
      <c r="D37" s="13" t="s">
        <v>94</v>
      </c>
      <c r="E37" s="13"/>
      <c r="F37" s="13">
        <v>662.27</v>
      </c>
    </row>
    <row r="38" spans="1:43" x14ac:dyDescent="0.2">
      <c r="A38" s="2" t="s">
        <v>98</v>
      </c>
      <c r="C38" s="1" t="s">
        <v>99</v>
      </c>
      <c r="D38" t="s">
        <v>100</v>
      </c>
      <c r="E38" t="s">
        <v>91</v>
      </c>
      <c r="F38">
        <v>556.33000000000004</v>
      </c>
      <c r="G38" s="35">
        <v>0</v>
      </c>
      <c r="H38">
        <f>F38*AE38</f>
        <v>0</v>
      </c>
      <c r="I38">
        <f>J38-H38</f>
        <v>0</v>
      </c>
      <c r="J38">
        <f>F38*G38</f>
        <v>0</v>
      </c>
      <c r="K38">
        <v>0</v>
      </c>
      <c r="L38">
        <f>F38*K38</f>
        <v>0</v>
      </c>
      <c r="M38" t="s">
        <v>48</v>
      </c>
      <c r="N38">
        <v>1</v>
      </c>
      <c r="O38">
        <f>IF(N38=5,I38,0)</f>
        <v>0</v>
      </c>
      <c r="Z38">
        <f>IF(AD38=0,J38,0)</f>
        <v>0</v>
      </c>
      <c r="AA38">
        <f>IF(AD38=15,J38,0)</f>
        <v>0</v>
      </c>
      <c r="AB38">
        <f>IF(AD38=21,J38,0)</f>
        <v>0</v>
      </c>
      <c r="AD38">
        <v>21</v>
      </c>
      <c r="AE38">
        <f>G38*AG38</f>
        <v>0</v>
      </c>
      <c r="AF38">
        <f>G38*(1-AG38)</f>
        <v>0</v>
      </c>
      <c r="AG38">
        <v>0</v>
      </c>
      <c r="AM38">
        <f>F38*AE38</f>
        <v>0</v>
      </c>
      <c r="AN38">
        <f>F38*AF38</f>
        <v>0</v>
      </c>
      <c r="AO38" t="s">
        <v>92</v>
      </c>
      <c r="AP38" t="s">
        <v>82</v>
      </c>
      <c r="AQ38" s="12" t="s">
        <v>51</v>
      </c>
    </row>
    <row r="39" spans="1:43" x14ac:dyDescent="0.2">
      <c r="D39" s="13" t="s">
        <v>101</v>
      </c>
      <c r="E39" s="13"/>
      <c r="F39" s="13">
        <v>80.599999999999994</v>
      </c>
    </row>
    <row r="40" spans="1:43" x14ac:dyDescent="0.2">
      <c r="D40" s="13" t="s">
        <v>102</v>
      </c>
      <c r="E40" s="13"/>
      <c r="F40" s="13">
        <v>4.66</v>
      </c>
    </row>
    <row r="41" spans="1:43" x14ac:dyDescent="0.2">
      <c r="D41" s="13" t="s">
        <v>103</v>
      </c>
      <c r="E41" s="13"/>
      <c r="F41" s="13">
        <v>11.39</v>
      </c>
    </row>
    <row r="42" spans="1:43" x14ac:dyDescent="0.2">
      <c r="D42" s="13" t="s">
        <v>104</v>
      </c>
      <c r="E42" s="13"/>
      <c r="F42" s="13">
        <v>18</v>
      </c>
    </row>
    <row r="43" spans="1:43" x14ac:dyDescent="0.2">
      <c r="D43" s="13" t="s">
        <v>105</v>
      </c>
      <c r="E43" s="13"/>
      <c r="F43" s="13">
        <v>24.24</v>
      </c>
    </row>
    <row r="44" spans="1:43" x14ac:dyDescent="0.2">
      <c r="D44" s="13" t="s">
        <v>106</v>
      </c>
      <c r="E44" s="13"/>
      <c r="F44" s="13">
        <v>19.29</v>
      </c>
    </row>
    <row r="45" spans="1:43" x14ac:dyDescent="0.2">
      <c r="D45" s="13" t="s">
        <v>107</v>
      </c>
      <c r="E45" s="13"/>
      <c r="F45" s="13">
        <v>21.6</v>
      </c>
    </row>
    <row r="46" spans="1:43" x14ac:dyDescent="0.2">
      <c r="D46" s="13" t="s">
        <v>108</v>
      </c>
      <c r="E46" s="13"/>
      <c r="F46" s="13">
        <v>4.46</v>
      </c>
    </row>
    <row r="47" spans="1:43" x14ac:dyDescent="0.2">
      <c r="D47" s="13" t="s">
        <v>109</v>
      </c>
      <c r="E47" s="13"/>
      <c r="F47" s="13">
        <v>5.38</v>
      </c>
    </row>
    <row r="48" spans="1:43" x14ac:dyDescent="0.2">
      <c r="D48" s="13" t="s">
        <v>110</v>
      </c>
      <c r="E48" s="13"/>
      <c r="F48" s="13">
        <v>16.8</v>
      </c>
    </row>
    <row r="49" spans="1:43" x14ac:dyDescent="0.2">
      <c r="D49" s="13" t="s">
        <v>111</v>
      </c>
      <c r="E49" s="13"/>
      <c r="F49" s="13">
        <v>5.28</v>
      </c>
    </row>
    <row r="50" spans="1:43" x14ac:dyDescent="0.2">
      <c r="D50" s="13" t="s">
        <v>112</v>
      </c>
      <c r="E50" s="13"/>
      <c r="F50" s="13">
        <v>3.86</v>
      </c>
    </row>
    <row r="51" spans="1:43" x14ac:dyDescent="0.2">
      <c r="D51" s="13" t="s">
        <v>113</v>
      </c>
      <c r="E51" s="13"/>
      <c r="F51" s="13">
        <v>5.88</v>
      </c>
    </row>
    <row r="52" spans="1:43" x14ac:dyDescent="0.2">
      <c r="D52" s="13" t="s">
        <v>114</v>
      </c>
      <c r="E52" s="13"/>
      <c r="F52" s="13">
        <v>5.85</v>
      </c>
    </row>
    <row r="53" spans="1:43" x14ac:dyDescent="0.2">
      <c r="D53" s="13" t="s">
        <v>115</v>
      </c>
      <c r="E53" s="13"/>
      <c r="F53" s="13">
        <v>329.04</v>
      </c>
    </row>
    <row r="54" spans="1:43" x14ac:dyDescent="0.2">
      <c r="A54" s="2" t="s">
        <v>116</v>
      </c>
      <c r="C54" s="1" t="s">
        <v>117</v>
      </c>
      <c r="D54" t="s">
        <v>118</v>
      </c>
      <c r="E54" t="s">
        <v>91</v>
      </c>
      <c r="F54">
        <v>556.33000000000004</v>
      </c>
      <c r="G54" s="35">
        <v>0</v>
      </c>
      <c r="H54">
        <f>F54*AE54</f>
        <v>0</v>
      </c>
      <c r="I54">
        <f>J54-H54</f>
        <v>0</v>
      </c>
      <c r="J54">
        <f>F54*G54</f>
        <v>0</v>
      </c>
      <c r="K54">
        <v>1E-4</v>
      </c>
      <c r="L54">
        <f>F54*K54</f>
        <v>5.5633000000000009E-2</v>
      </c>
      <c r="M54" t="s">
        <v>48</v>
      </c>
      <c r="N54">
        <v>1</v>
      </c>
      <c r="O54">
        <f>IF(N54=5,I54,0)</f>
        <v>0</v>
      </c>
      <c r="Z54">
        <f>IF(AD54=0,J54,0)</f>
        <v>0</v>
      </c>
      <c r="AA54">
        <f>IF(AD54=15,J54,0)</f>
        <v>0</v>
      </c>
      <c r="AB54">
        <f>IF(AD54=21,J54,0)</f>
        <v>0</v>
      </c>
      <c r="AD54">
        <v>21</v>
      </c>
      <c r="AE54">
        <f>G54*AG54</f>
        <v>0</v>
      </c>
      <c r="AF54">
        <f>G54*(1-AG54)</f>
        <v>0</v>
      </c>
      <c r="AG54">
        <v>1</v>
      </c>
      <c r="AM54">
        <f>F54*AE54</f>
        <v>0</v>
      </c>
      <c r="AN54">
        <f>F54*AF54</f>
        <v>0</v>
      </c>
      <c r="AO54" t="s">
        <v>92</v>
      </c>
      <c r="AP54" t="s">
        <v>82</v>
      </c>
      <c r="AQ54" s="12" t="s">
        <v>51</v>
      </c>
    </row>
    <row r="55" spans="1:43" x14ac:dyDescent="0.2">
      <c r="D55" s="13" t="s">
        <v>119</v>
      </c>
      <c r="E55" s="13"/>
      <c r="F55" s="13">
        <v>227.29</v>
      </c>
    </row>
    <row r="56" spans="1:43" x14ac:dyDescent="0.2">
      <c r="D56" s="13" t="s">
        <v>120</v>
      </c>
      <c r="E56" s="13"/>
      <c r="F56" s="13">
        <v>329.04</v>
      </c>
    </row>
    <row r="57" spans="1:43" x14ac:dyDescent="0.2">
      <c r="A57" s="2" t="s">
        <v>121</v>
      </c>
      <c r="C57" s="1" t="s">
        <v>122</v>
      </c>
      <c r="D57" t="s">
        <v>123</v>
      </c>
      <c r="E57" t="s">
        <v>47</v>
      </c>
      <c r="F57">
        <v>1443.05735</v>
      </c>
      <c r="G57" s="35">
        <v>0</v>
      </c>
      <c r="H57">
        <f>F57*AE57</f>
        <v>0</v>
      </c>
      <c r="I57">
        <f>J57-H57</f>
        <v>0</v>
      </c>
      <c r="J57">
        <f>F57*G57</f>
        <v>0</v>
      </c>
      <c r="K57">
        <v>3.6700000000000001E-3</v>
      </c>
      <c r="L57">
        <f>F57*K57</f>
        <v>5.2960204745000006</v>
      </c>
      <c r="M57" t="s">
        <v>48</v>
      </c>
      <c r="N57">
        <v>1</v>
      </c>
      <c r="O57">
        <f>IF(N57=5,I57,0)</f>
        <v>0</v>
      </c>
      <c r="Z57">
        <f>IF(AD57=0,J57,0)</f>
        <v>0</v>
      </c>
      <c r="AA57">
        <f>IF(AD57=15,J57,0)</f>
        <v>0</v>
      </c>
      <c r="AB57">
        <f>IF(AD57=21,J57,0)</f>
        <v>0</v>
      </c>
      <c r="AD57">
        <v>21</v>
      </c>
      <c r="AE57">
        <f>G57*AG57</f>
        <v>0</v>
      </c>
      <c r="AF57">
        <f>G57*(1-AG57)</f>
        <v>0</v>
      </c>
      <c r="AG57">
        <v>0.25692307692307692</v>
      </c>
      <c r="AM57">
        <f>F57*AE57</f>
        <v>0</v>
      </c>
      <c r="AN57">
        <f>F57*AF57</f>
        <v>0</v>
      </c>
      <c r="AO57" t="s">
        <v>92</v>
      </c>
      <c r="AP57" t="s">
        <v>82</v>
      </c>
      <c r="AQ57" s="12" t="s">
        <v>51</v>
      </c>
    </row>
    <row r="58" spans="1:43" x14ac:dyDescent="0.2">
      <c r="D58" s="13" t="s">
        <v>124</v>
      </c>
      <c r="E58" s="13"/>
      <c r="F58" s="13">
        <v>117.876</v>
      </c>
    </row>
    <row r="59" spans="1:43" x14ac:dyDescent="0.2">
      <c r="D59" s="13" t="s">
        <v>125</v>
      </c>
      <c r="E59" s="13"/>
      <c r="F59" s="13">
        <v>13.959</v>
      </c>
    </row>
    <row r="60" spans="1:43" x14ac:dyDescent="0.2">
      <c r="D60" s="13" t="s">
        <v>126</v>
      </c>
      <c r="E60" s="13"/>
      <c r="F60" s="13">
        <v>-31.2</v>
      </c>
    </row>
    <row r="61" spans="1:43" x14ac:dyDescent="0.2">
      <c r="D61" s="13" t="s">
        <v>127</v>
      </c>
      <c r="E61" s="13"/>
      <c r="F61" s="13">
        <v>16.802499999999998</v>
      </c>
    </row>
    <row r="62" spans="1:43" x14ac:dyDescent="0.2">
      <c r="D62" s="13" t="s">
        <v>128</v>
      </c>
      <c r="E62" s="13"/>
      <c r="F62" s="13">
        <v>-7.3382500000000004</v>
      </c>
    </row>
    <row r="63" spans="1:43" x14ac:dyDescent="0.2">
      <c r="D63" s="13" t="s">
        <v>129</v>
      </c>
      <c r="E63" s="13"/>
      <c r="F63" s="13">
        <v>2.5905</v>
      </c>
    </row>
    <row r="64" spans="1:43" x14ac:dyDescent="0.2">
      <c r="D64" s="13" t="s">
        <v>130</v>
      </c>
      <c r="E64" s="13"/>
      <c r="F64" s="13">
        <v>-5.9261999999999997</v>
      </c>
    </row>
    <row r="65" spans="4:6" x14ac:dyDescent="0.2">
      <c r="D65" s="13" t="s">
        <v>131</v>
      </c>
      <c r="E65" s="13"/>
      <c r="F65" s="13">
        <v>0.88275000000000003</v>
      </c>
    </row>
    <row r="66" spans="4:6" x14ac:dyDescent="0.2">
      <c r="D66" s="13" t="s">
        <v>132</v>
      </c>
      <c r="E66" s="13"/>
      <c r="F66" s="13">
        <v>-6.75</v>
      </c>
    </row>
    <row r="67" spans="4:6" x14ac:dyDescent="0.2">
      <c r="D67" s="13" t="s">
        <v>133</v>
      </c>
      <c r="E67" s="13"/>
      <c r="F67" s="13">
        <v>3.7124999999999999</v>
      </c>
    </row>
    <row r="68" spans="4:6" x14ac:dyDescent="0.2">
      <c r="D68" s="13" t="s">
        <v>134</v>
      </c>
      <c r="E68" s="13"/>
      <c r="F68" s="13">
        <v>43.75</v>
      </c>
    </row>
    <row r="69" spans="4:6" x14ac:dyDescent="0.2">
      <c r="D69" s="13" t="s">
        <v>135</v>
      </c>
      <c r="E69" s="13"/>
      <c r="F69" s="13">
        <v>32.426400000000001</v>
      </c>
    </row>
    <row r="70" spans="4:6" x14ac:dyDescent="0.2">
      <c r="D70" s="13" t="s">
        <v>136</v>
      </c>
      <c r="E70" s="13"/>
      <c r="F70" s="13">
        <v>-1.2642</v>
      </c>
    </row>
    <row r="71" spans="4:6" x14ac:dyDescent="0.2">
      <c r="D71" s="13" t="s">
        <v>137</v>
      </c>
      <c r="E71" s="13"/>
      <c r="F71" s="13">
        <v>0.87724999999999997</v>
      </c>
    </row>
    <row r="72" spans="4:6" x14ac:dyDescent="0.2">
      <c r="D72" s="13" t="s">
        <v>138</v>
      </c>
      <c r="E72" s="13"/>
      <c r="F72" s="13">
        <v>125.1375</v>
      </c>
    </row>
    <row r="73" spans="4:6" x14ac:dyDescent="0.2">
      <c r="D73" s="13" t="s">
        <v>139</v>
      </c>
      <c r="E73" s="13"/>
      <c r="F73" s="13">
        <v>28.782499999999999</v>
      </c>
    </row>
    <row r="74" spans="4:6" x14ac:dyDescent="0.2">
      <c r="D74" s="13" t="s">
        <v>140</v>
      </c>
      <c r="E74" s="13"/>
      <c r="F74" s="13">
        <v>59.29</v>
      </c>
    </row>
    <row r="75" spans="4:6" x14ac:dyDescent="0.2">
      <c r="D75" s="13" t="s">
        <v>141</v>
      </c>
      <c r="E75" s="13"/>
      <c r="F75" s="13">
        <v>103.35</v>
      </c>
    </row>
    <row r="76" spans="4:6" x14ac:dyDescent="0.2">
      <c r="D76" s="13" t="s">
        <v>142</v>
      </c>
      <c r="E76" s="13"/>
      <c r="F76" s="13">
        <v>-7.7175000000000002</v>
      </c>
    </row>
    <row r="77" spans="4:6" x14ac:dyDescent="0.2">
      <c r="D77" s="13" t="s">
        <v>143</v>
      </c>
      <c r="E77" s="13"/>
      <c r="F77" s="13">
        <v>4.0672499999999996</v>
      </c>
    </row>
    <row r="78" spans="4:6" x14ac:dyDescent="0.2">
      <c r="D78" s="13" t="s">
        <v>144</v>
      </c>
      <c r="E78" s="13"/>
      <c r="F78" s="13">
        <v>-4.32</v>
      </c>
    </row>
    <row r="79" spans="4:6" x14ac:dyDescent="0.2">
      <c r="D79" s="13" t="s">
        <v>145</v>
      </c>
      <c r="E79" s="13"/>
      <c r="F79" s="13">
        <v>3.63</v>
      </c>
    </row>
    <row r="80" spans="4:6" x14ac:dyDescent="0.2">
      <c r="D80" s="13" t="s">
        <v>146</v>
      </c>
      <c r="E80" s="13"/>
      <c r="F80" s="13">
        <v>-7.2</v>
      </c>
    </row>
    <row r="81" spans="4:6" x14ac:dyDescent="0.2">
      <c r="D81" s="13" t="s">
        <v>147</v>
      </c>
      <c r="E81" s="13"/>
      <c r="F81" s="13">
        <v>4.62</v>
      </c>
    </row>
    <row r="82" spans="4:6" x14ac:dyDescent="0.2">
      <c r="D82" s="13" t="s">
        <v>148</v>
      </c>
      <c r="E82" s="13"/>
      <c r="F82" s="13">
        <v>-1.095</v>
      </c>
    </row>
    <row r="83" spans="4:6" x14ac:dyDescent="0.2">
      <c r="D83" s="13" t="s">
        <v>149</v>
      </c>
      <c r="E83" s="13"/>
      <c r="F83" s="13">
        <v>1.0257499999999999</v>
      </c>
    </row>
    <row r="84" spans="4:6" x14ac:dyDescent="0.2">
      <c r="D84" s="13" t="s">
        <v>150</v>
      </c>
      <c r="E84" s="13"/>
      <c r="F84" s="13">
        <v>-2.508</v>
      </c>
    </row>
    <row r="85" spans="4:6" x14ac:dyDescent="0.2">
      <c r="D85" s="13" t="s">
        <v>151</v>
      </c>
      <c r="E85" s="13"/>
      <c r="F85" s="13">
        <v>1.4795</v>
      </c>
    </row>
    <row r="86" spans="4:6" x14ac:dyDescent="0.2">
      <c r="D86" s="13" t="s">
        <v>152</v>
      </c>
      <c r="E86" s="13"/>
      <c r="F86" s="13">
        <v>-1.5488</v>
      </c>
    </row>
    <row r="87" spans="4:6" x14ac:dyDescent="0.2">
      <c r="D87" s="13" t="s">
        <v>153</v>
      </c>
      <c r="E87" s="13"/>
      <c r="F87" s="13">
        <v>1.21</v>
      </c>
    </row>
    <row r="88" spans="4:6" x14ac:dyDescent="0.2">
      <c r="D88" s="13" t="s">
        <v>154</v>
      </c>
      <c r="E88" s="13"/>
      <c r="F88" s="13">
        <v>-0.92700000000000005</v>
      </c>
    </row>
    <row r="89" spans="4:6" x14ac:dyDescent="0.2">
      <c r="D89" s="13" t="s">
        <v>155</v>
      </c>
      <c r="E89" s="13"/>
      <c r="F89" s="13">
        <v>0.81399999999999995</v>
      </c>
    </row>
    <row r="90" spans="4:6" x14ac:dyDescent="0.2">
      <c r="D90" s="13" t="s">
        <v>156</v>
      </c>
      <c r="E90" s="13"/>
      <c r="F90" s="13">
        <v>-3.3969999999999998</v>
      </c>
    </row>
    <row r="91" spans="4:6" x14ac:dyDescent="0.2">
      <c r="D91" s="13" t="s">
        <v>157</v>
      </c>
      <c r="E91" s="13"/>
      <c r="F91" s="13">
        <v>1.617</v>
      </c>
    </row>
    <row r="92" spans="4:6" x14ac:dyDescent="0.2">
      <c r="D92" s="13" t="s">
        <v>158</v>
      </c>
      <c r="E92" s="13"/>
      <c r="F92" s="13">
        <v>16.757999999999999</v>
      </c>
    </row>
    <row r="93" spans="4:6" x14ac:dyDescent="0.2">
      <c r="D93" s="13" t="s">
        <v>159</v>
      </c>
      <c r="E93" s="13"/>
      <c r="F93" s="13">
        <v>3.5327999999999999</v>
      </c>
    </row>
    <row r="94" spans="4:6" x14ac:dyDescent="0.2">
      <c r="D94" s="13" t="s">
        <v>160</v>
      </c>
      <c r="E94" s="13"/>
      <c r="F94" s="13">
        <v>48.076700000000002</v>
      </c>
    </row>
    <row r="95" spans="4:6" x14ac:dyDescent="0.2">
      <c r="D95" s="13" t="s">
        <v>161</v>
      </c>
      <c r="E95" s="13"/>
      <c r="F95" s="13">
        <v>18.6494</v>
      </c>
    </row>
    <row r="96" spans="4:6" x14ac:dyDescent="0.2">
      <c r="D96" s="13" t="s">
        <v>162</v>
      </c>
      <c r="E96" s="13"/>
      <c r="F96" s="13">
        <v>9.4640000000000004</v>
      </c>
    </row>
    <row r="97" spans="1:43" x14ac:dyDescent="0.2">
      <c r="D97" s="13" t="s">
        <v>162</v>
      </c>
      <c r="E97" s="13"/>
      <c r="F97" s="13">
        <v>9.4640000000000004</v>
      </c>
    </row>
    <row r="98" spans="1:43" x14ac:dyDescent="0.2">
      <c r="D98" s="13" t="s">
        <v>163</v>
      </c>
      <c r="E98" s="13"/>
      <c r="F98" s="13">
        <v>5.1639999999999997</v>
      </c>
    </row>
    <row r="99" spans="1:43" x14ac:dyDescent="0.2">
      <c r="D99" s="13" t="s">
        <v>84</v>
      </c>
      <c r="E99" s="13"/>
      <c r="F99" s="13">
        <v>589.24</v>
      </c>
    </row>
    <row r="100" spans="1:43" x14ac:dyDescent="0.2">
      <c r="D100" s="13" t="s">
        <v>85</v>
      </c>
      <c r="E100" s="13"/>
      <c r="F100" s="13">
        <v>256</v>
      </c>
    </row>
    <row r="101" spans="1:43" ht="12.75" customHeight="1" x14ac:dyDescent="0.2">
      <c r="C101" s="16" t="s">
        <v>75</v>
      </c>
      <c r="D101" s="39" t="s">
        <v>164</v>
      </c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1:43" x14ac:dyDescent="0.2">
      <c r="A102" s="2" t="s">
        <v>41</v>
      </c>
      <c r="C102" s="1" t="s">
        <v>165</v>
      </c>
      <c r="D102" t="s">
        <v>166</v>
      </c>
      <c r="E102" t="s">
        <v>47</v>
      </c>
      <c r="F102">
        <v>142.91149999999999</v>
      </c>
      <c r="G102" s="35">
        <v>0</v>
      </c>
      <c r="H102">
        <f>F102*AE102</f>
        <v>0</v>
      </c>
      <c r="I102">
        <f>J102-H102</f>
        <v>0</v>
      </c>
      <c r="J102">
        <f>F102*G102</f>
        <v>0</v>
      </c>
      <c r="K102">
        <v>2.4309999999999998E-2</v>
      </c>
      <c r="L102">
        <f>F102*K102</f>
        <v>3.4741785649999994</v>
      </c>
      <c r="M102" t="s">
        <v>48</v>
      </c>
      <c r="N102">
        <v>1</v>
      </c>
      <c r="O102">
        <f>IF(N102=5,I102,0)</f>
        <v>0</v>
      </c>
      <c r="Z102">
        <f>IF(AD102=0,J102,0)</f>
        <v>0</v>
      </c>
      <c r="AA102">
        <f>IF(AD102=15,J102,0)</f>
        <v>0</v>
      </c>
      <c r="AB102">
        <f>IF(AD102=21,J102,0)</f>
        <v>0</v>
      </c>
      <c r="AD102">
        <v>21</v>
      </c>
      <c r="AE102">
        <f>G102*AG102</f>
        <v>0</v>
      </c>
      <c r="AF102">
        <f>G102*(1-AG102)</f>
        <v>0</v>
      </c>
      <c r="AG102">
        <v>0.36682407407407408</v>
      </c>
      <c r="AM102">
        <f>F102*AE102</f>
        <v>0</v>
      </c>
      <c r="AN102">
        <f>F102*AF102</f>
        <v>0</v>
      </c>
      <c r="AO102" t="s">
        <v>92</v>
      </c>
      <c r="AP102" t="s">
        <v>82</v>
      </c>
      <c r="AQ102" s="12" t="s">
        <v>51</v>
      </c>
    </row>
    <row r="103" spans="1:43" x14ac:dyDescent="0.2">
      <c r="D103" s="13" t="s">
        <v>127</v>
      </c>
      <c r="E103" s="13"/>
      <c r="F103" s="13">
        <v>16.802499999999998</v>
      </c>
    </row>
    <row r="104" spans="1:43" x14ac:dyDescent="0.2">
      <c r="D104" s="13" t="s">
        <v>167</v>
      </c>
      <c r="E104" s="13"/>
      <c r="F104" s="13">
        <v>0.87724999999999997</v>
      </c>
    </row>
    <row r="105" spans="1:43" x14ac:dyDescent="0.2">
      <c r="D105" s="13" t="s">
        <v>129</v>
      </c>
      <c r="E105" s="13"/>
      <c r="F105" s="13">
        <v>2.5905</v>
      </c>
    </row>
    <row r="106" spans="1:43" x14ac:dyDescent="0.2">
      <c r="D106" s="13" t="s">
        <v>168</v>
      </c>
      <c r="E106" s="13"/>
      <c r="F106" s="13">
        <v>5.2965</v>
      </c>
    </row>
    <row r="107" spans="1:43" x14ac:dyDescent="0.2">
      <c r="D107" s="13" t="s">
        <v>133</v>
      </c>
      <c r="E107" s="13"/>
      <c r="F107" s="13">
        <v>3.7124999999999999</v>
      </c>
    </row>
    <row r="108" spans="1:43" x14ac:dyDescent="0.2">
      <c r="D108" s="13" t="s">
        <v>147</v>
      </c>
      <c r="E108" s="13"/>
      <c r="F108" s="13">
        <v>4.62</v>
      </c>
    </row>
    <row r="109" spans="1:43" x14ac:dyDescent="0.2">
      <c r="D109" s="13" t="s">
        <v>149</v>
      </c>
      <c r="E109" s="13"/>
      <c r="F109" s="13">
        <v>1.0257499999999999</v>
      </c>
    </row>
    <row r="110" spans="1:43" x14ac:dyDescent="0.2">
      <c r="D110" s="13" t="s">
        <v>151</v>
      </c>
      <c r="E110" s="13"/>
      <c r="F110" s="13">
        <v>1.4795</v>
      </c>
    </row>
    <row r="111" spans="1:43" x14ac:dyDescent="0.2">
      <c r="D111" s="13" t="s">
        <v>143</v>
      </c>
      <c r="E111" s="13"/>
      <c r="F111" s="13">
        <v>4.0672499999999996</v>
      </c>
    </row>
    <row r="112" spans="1:43" x14ac:dyDescent="0.2">
      <c r="D112" s="13" t="s">
        <v>145</v>
      </c>
      <c r="E112" s="13"/>
      <c r="F112" s="13">
        <v>3.63</v>
      </c>
    </row>
    <row r="113" spans="1:43" x14ac:dyDescent="0.2">
      <c r="D113" s="13" t="s">
        <v>157</v>
      </c>
      <c r="E113" s="13"/>
      <c r="F113" s="13">
        <v>1.617</v>
      </c>
    </row>
    <row r="114" spans="1:43" x14ac:dyDescent="0.2">
      <c r="D114" s="13" t="s">
        <v>153</v>
      </c>
      <c r="E114" s="13"/>
      <c r="F114" s="13">
        <v>1.21</v>
      </c>
    </row>
    <row r="115" spans="1:43" x14ac:dyDescent="0.2">
      <c r="D115" s="13" t="s">
        <v>155</v>
      </c>
      <c r="E115" s="13"/>
      <c r="F115" s="13">
        <v>0.81399999999999995</v>
      </c>
    </row>
    <row r="116" spans="1:43" x14ac:dyDescent="0.2">
      <c r="D116" s="13" t="s">
        <v>169</v>
      </c>
      <c r="E116" s="13"/>
      <c r="F116" s="13">
        <v>1.6087499999999999</v>
      </c>
    </row>
    <row r="117" spans="1:43" x14ac:dyDescent="0.2">
      <c r="D117" s="13" t="s">
        <v>170</v>
      </c>
      <c r="E117" s="13"/>
      <c r="F117" s="13">
        <v>61.56</v>
      </c>
    </row>
    <row r="118" spans="1:43" x14ac:dyDescent="0.2">
      <c r="D118" s="13" t="s">
        <v>171</v>
      </c>
      <c r="E118" s="13"/>
      <c r="F118" s="13">
        <v>32</v>
      </c>
    </row>
    <row r="119" spans="1:43" ht="12.75" customHeight="1" x14ac:dyDescent="0.2">
      <c r="C119" s="16" t="s">
        <v>75</v>
      </c>
      <c r="D119" s="39" t="s">
        <v>172</v>
      </c>
      <c r="E119" s="39"/>
      <c r="F119" s="39"/>
      <c r="G119" s="39"/>
      <c r="H119" s="39"/>
      <c r="I119" s="39"/>
      <c r="J119" s="39"/>
      <c r="K119" s="39"/>
      <c r="L119" s="39"/>
      <c r="M119" s="39"/>
    </row>
    <row r="120" spans="1:43" x14ac:dyDescent="0.2">
      <c r="A120" s="2" t="s">
        <v>173</v>
      </c>
      <c r="C120" s="1" t="s">
        <v>174</v>
      </c>
      <c r="D120" t="s">
        <v>175</v>
      </c>
      <c r="E120" t="s">
        <v>47</v>
      </c>
      <c r="F120">
        <v>27.283249999999999</v>
      </c>
      <c r="G120" s="35">
        <v>0</v>
      </c>
      <c r="H120">
        <f>F120*AE120</f>
        <v>0</v>
      </c>
      <c r="I120">
        <f>J120-H120</f>
        <v>0</v>
      </c>
      <c r="J120">
        <f>F120*G120</f>
        <v>0</v>
      </c>
      <c r="K120">
        <v>1.8190000000000001E-2</v>
      </c>
      <c r="L120">
        <f>F120*K120</f>
        <v>0.49628231750000001</v>
      </c>
      <c r="M120" t="s">
        <v>48</v>
      </c>
      <c r="N120">
        <v>1</v>
      </c>
      <c r="O120">
        <f>IF(N120=5,I120,0)</f>
        <v>0</v>
      </c>
      <c r="Z120">
        <f>IF(AD120=0,J120,0)</f>
        <v>0</v>
      </c>
      <c r="AA120">
        <f>IF(AD120=15,J120,0)</f>
        <v>0</v>
      </c>
      <c r="AB120">
        <f>IF(AD120=21,J120,0)</f>
        <v>0</v>
      </c>
      <c r="AD120">
        <v>21</v>
      </c>
      <c r="AE120">
        <f>G120*AG120</f>
        <v>0</v>
      </c>
      <c r="AF120">
        <f>G120*(1-AG120)</f>
        <v>0</v>
      </c>
      <c r="AG120">
        <v>0.43086749300408866</v>
      </c>
      <c r="AM120">
        <f>F120*AE120</f>
        <v>0</v>
      </c>
      <c r="AN120">
        <f>F120*AF120</f>
        <v>0</v>
      </c>
      <c r="AO120" t="s">
        <v>92</v>
      </c>
      <c r="AP120" t="s">
        <v>82</v>
      </c>
      <c r="AQ120" s="12" t="s">
        <v>51</v>
      </c>
    </row>
    <row r="121" spans="1:43" x14ac:dyDescent="0.2">
      <c r="D121" s="13" t="s">
        <v>176</v>
      </c>
      <c r="E121" s="13"/>
      <c r="F121" s="13">
        <v>5.3624999999999998</v>
      </c>
    </row>
    <row r="122" spans="1:43" x14ac:dyDescent="0.2">
      <c r="D122" s="13" t="s">
        <v>177</v>
      </c>
      <c r="E122" s="13"/>
      <c r="F122" s="13">
        <v>0.40425</v>
      </c>
    </row>
    <row r="123" spans="1:43" x14ac:dyDescent="0.2">
      <c r="D123" s="13" t="s">
        <v>178</v>
      </c>
      <c r="E123" s="13"/>
      <c r="F123" s="13">
        <v>1.3694999999999999</v>
      </c>
    </row>
    <row r="124" spans="1:43" x14ac:dyDescent="0.2">
      <c r="D124" s="13" t="s">
        <v>179</v>
      </c>
      <c r="E124" s="13"/>
      <c r="F124" s="13">
        <v>1.2375</v>
      </c>
    </row>
    <row r="125" spans="1:43" x14ac:dyDescent="0.2">
      <c r="D125" s="13" t="s">
        <v>180</v>
      </c>
      <c r="E125" s="13"/>
      <c r="F125" s="13">
        <v>0.54174999999999995</v>
      </c>
    </row>
    <row r="126" spans="1:43" x14ac:dyDescent="0.2">
      <c r="D126" s="13" t="s">
        <v>181</v>
      </c>
      <c r="E126" s="13"/>
      <c r="F126" s="13">
        <v>1.32</v>
      </c>
    </row>
    <row r="127" spans="1:43" x14ac:dyDescent="0.2">
      <c r="D127" s="13" t="s">
        <v>182</v>
      </c>
      <c r="E127" s="13"/>
      <c r="F127" s="13">
        <v>0.20075000000000001</v>
      </c>
    </row>
    <row r="128" spans="1:43" x14ac:dyDescent="0.2">
      <c r="D128" s="13" t="s">
        <v>179</v>
      </c>
      <c r="E128" s="13"/>
      <c r="F128" s="13">
        <v>1.2375</v>
      </c>
    </row>
    <row r="129" spans="1:43" x14ac:dyDescent="0.2">
      <c r="D129" s="13" t="s">
        <v>183</v>
      </c>
      <c r="E129" s="13"/>
      <c r="F129" s="13">
        <v>1.2375</v>
      </c>
    </row>
    <row r="130" spans="1:43" x14ac:dyDescent="0.2">
      <c r="D130" s="13" t="s">
        <v>184</v>
      </c>
      <c r="E130" s="13"/>
      <c r="F130" s="13">
        <v>0.24199999999999999</v>
      </c>
    </row>
    <row r="131" spans="1:43" x14ac:dyDescent="0.2">
      <c r="D131" s="13" t="s">
        <v>185</v>
      </c>
      <c r="E131" s="13"/>
      <c r="F131" s="13">
        <v>14.13</v>
      </c>
    </row>
    <row r="132" spans="1:43" ht="12.75" customHeight="1" x14ac:dyDescent="0.2">
      <c r="C132" s="16" t="s">
        <v>75</v>
      </c>
      <c r="D132" s="39" t="s">
        <v>186</v>
      </c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1:43" x14ac:dyDescent="0.2">
      <c r="A133" s="2" t="s">
        <v>53</v>
      </c>
      <c r="C133" s="1" t="s">
        <v>187</v>
      </c>
      <c r="D133" t="s">
        <v>188</v>
      </c>
      <c r="E133" t="s">
        <v>47</v>
      </c>
      <c r="F133">
        <v>188.35945000000001</v>
      </c>
      <c r="G133" s="35">
        <v>0</v>
      </c>
      <c r="H133">
        <f>F133*AE133</f>
        <v>0</v>
      </c>
      <c r="I133">
        <f>J133-H133</f>
        <v>0</v>
      </c>
      <c r="J133">
        <f>F133*G133</f>
        <v>0</v>
      </c>
      <c r="K133">
        <v>4.0000000000000003E-5</v>
      </c>
      <c r="L133">
        <f>F133*K133</f>
        <v>7.5343780000000013E-3</v>
      </c>
      <c r="M133" t="s">
        <v>48</v>
      </c>
      <c r="N133">
        <v>1</v>
      </c>
      <c r="O133">
        <f>IF(N133=5,I133,0)</f>
        <v>0</v>
      </c>
      <c r="Z133">
        <f>IF(AD133=0,J133,0)</f>
        <v>0</v>
      </c>
      <c r="AA133">
        <f>IF(AD133=15,J133,0)</f>
        <v>0</v>
      </c>
      <c r="AB133">
        <f>IF(AD133=21,J133,0)</f>
        <v>0</v>
      </c>
      <c r="AD133">
        <v>21</v>
      </c>
      <c r="AE133">
        <f>G133*AG133</f>
        <v>0</v>
      </c>
      <c r="AF133">
        <f>G133*(1-AG133)</f>
        <v>0</v>
      </c>
      <c r="AG133">
        <v>0.30361990950226247</v>
      </c>
      <c r="AM133">
        <f>F133*AE133</f>
        <v>0</v>
      </c>
      <c r="AN133">
        <f>F133*AF133</f>
        <v>0</v>
      </c>
      <c r="AO133" t="s">
        <v>92</v>
      </c>
      <c r="AP133" t="s">
        <v>82</v>
      </c>
      <c r="AQ133" s="12" t="s">
        <v>51</v>
      </c>
    </row>
    <row r="134" spans="1:43" x14ac:dyDescent="0.2">
      <c r="D134" s="13" t="s">
        <v>189</v>
      </c>
      <c r="E134" s="13"/>
      <c r="F134" s="13">
        <v>31.2</v>
      </c>
    </row>
    <row r="135" spans="1:43" x14ac:dyDescent="0.2">
      <c r="D135" s="13" t="s">
        <v>190</v>
      </c>
      <c r="E135" s="13"/>
      <c r="F135" s="13">
        <v>6.75</v>
      </c>
    </row>
    <row r="136" spans="1:43" x14ac:dyDescent="0.2">
      <c r="D136" s="13" t="s">
        <v>191</v>
      </c>
      <c r="E136" s="13"/>
      <c r="F136" s="13">
        <v>5.9261999999999997</v>
      </c>
    </row>
    <row r="137" spans="1:43" x14ac:dyDescent="0.2">
      <c r="D137" s="13" t="s">
        <v>192</v>
      </c>
      <c r="E137" s="13"/>
      <c r="F137" s="13">
        <v>1.2642</v>
      </c>
    </row>
    <row r="138" spans="1:43" x14ac:dyDescent="0.2">
      <c r="D138" s="13" t="s">
        <v>193</v>
      </c>
      <c r="E138" s="13"/>
      <c r="F138" s="13">
        <v>7.3382500000000004</v>
      </c>
    </row>
    <row r="139" spans="1:43" x14ac:dyDescent="0.2">
      <c r="D139" s="13" t="s">
        <v>194</v>
      </c>
      <c r="E139" s="13"/>
      <c r="F139" s="13">
        <v>7.7175000000000002</v>
      </c>
    </row>
    <row r="140" spans="1:43" x14ac:dyDescent="0.2">
      <c r="D140" s="13" t="s">
        <v>195</v>
      </c>
      <c r="E140" s="13"/>
      <c r="F140" s="13">
        <v>7.2</v>
      </c>
    </row>
    <row r="141" spans="1:43" x14ac:dyDescent="0.2">
      <c r="D141" s="13" t="s">
        <v>196</v>
      </c>
      <c r="E141" s="13"/>
      <c r="F141" s="13">
        <v>1.095</v>
      </c>
    </row>
    <row r="142" spans="1:43" x14ac:dyDescent="0.2">
      <c r="D142" s="13" t="s">
        <v>197</v>
      </c>
      <c r="E142" s="13"/>
      <c r="F142" s="13">
        <v>2.508</v>
      </c>
    </row>
    <row r="143" spans="1:43" x14ac:dyDescent="0.2">
      <c r="D143" s="13" t="s">
        <v>198</v>
      </c>
      <c r="E143" s="13"/>
      <c r="F143" s="13">
        <v>4.32</v>
      </c>
    </row>
    <row r="144" spans="1:43" x14ac:dyDescent="0.2">
      <c r="D144" s="13" t="s">
        <v>199</v>
      </c>
      <c r="E144" s="13"/>
      <c r="F144" s="13">
        <v>1.5488</v>
      </c>
    </row>
    <row r="145" spans="1:43" x14ac:dyDescent="0.2">
      <c r="D145" s="13" t="s">
        <v>200</v>
      </c>
      <c r="E145" s="13"/>
      <c r="F145" s="13">
        <v>3.3969999999999998</v>
      </c>
    </row>
    <row r="146" spans="1:43" x14ac:dyDescent="0.2">
      <c r="D146" s="13" t="s">
        <v>201</v>
      </c>
      <c r="E146" s="13"/>
      <c r="F146" s="13">
        <v>0.92700000000000005</v>
      </c>
    </row>
    <row r="147" spans="1:43" x14ac:dyDescent="0.2">
      <c r="D147" s="13" t="s">
        <v>202</v>
      </c>
      <c r="E147" s="13"/>
      <c r="F147" s="13">
        <v>3.5874999999999999</v>
      </c>
    </row>
    <row r="148" spans="1:43" x14ac:dyDescent="0.2">
      <c r="D148" s="13" t="s">
        <v>203</v>
      </c>
      <c r="E148" s="13"/>
      <c r="F148" s="13">
        <v>103.58</v>
      </c>
    </row>
    <row r="149" spans="1:43" x14ac:dyDescent="0.2">
      <c r="A149" s="2" t="s">
        <v>204</v>
      </c>
      <c r="C149" s="1" t="s">
        <v>205</v>
      </c>
      <c r="D149" t="s">
        <v>206</v>
      </c>
      <c r="E149" t="s">
        <v>91</v>
      </c>
      <c r="F149">
        <v>274.68</v>
      </c>
      <c r="G149" s="35">
        <v>0</v>
      </c>
      <c r="H149">
        <f>F149*AE149</f>
        <v>0</v>
      </c>
      <c r="I149">
        <f>J149-H149</f>
        <v>0</v>
      </c>
      <c r="J149">
        <f>F149*G149</f>
        <v>0</v>
      </c>
      <c r="K149">
        <v>3.6999999999999999E-4</v>
      </c>
      <c r="L149">
        <f>F149*K149</f>
        <v>0.1016316</v>
      </c>
      <c r="M149" t="s">
        <v>48</v>
      </c>
      <c r="N149">
        <v>1</v>
      </c>
      <c r="O149">
        <f>IF(N149=5,I149,0)</f>
        <v>0</v>
      </c>
      <c r="Z149">
        <f>IF(AD149=0,J149,0)</f>
        <v>0</v>
      </c>
      <c r="AA149">
        <f>IF(AD149=15,J149,0)</f>
        <v>0</v>
      </c>
      <c r="AB149">
        <f>IF(AD149=21,J149,0)</f>
        <v>0</v>
      </c>
      <c r="AD149">
        <v>21</v>
      </c>
      <c r="AE149">
        <f>G149*AG149</f>
        <v>0</v>
      </c>
      <c r="AF149">
        <f>G149*(1-AG149)</f>
        <v>0</v>
      </c>
      <c r="AG149">
        <v>0.57792792792792802</v>
      </c>
      <c r="AM149">
        <f>F149*AE149</f>
        <v>0</v>
      </c>
      <c r="AN149">
        <f>F149*AF149</f>
        <v>0</v>
      </c>
      <c r="AO149" t="s">
        <v>92</v>
      </c>
      <c r="AP149" t="s">
        <v>82</v>
      </c>
      <c r="AQ149" s="12" t="s">
        <v>51</v>
      </c>
    </row>
    <row r="150" spans="1:43" x14ac:dyDescent="0.2">
      <c r="D150" s="13" t="s">
        <v>207</v>
      </c>
      <c r="E150" s="13"/>
      <c r="F150" s="13">
        <v>86.83</v>
      </c>
    </row>
    <row r="151" spans="1:43" x14ac:dyDescent="0.2">
      <c r="D151" s="13" t="s">
        <v>208</v>
      </c>
      <c r="E151" s="13"/>
      <c r="F151" s="13">
        <v>98.465000000000003</v>
      </c>
    </row>
    <row r="152" spans="1:43" x14ac:dyDescent="0.2">
      <c r="D152" s="13" t="s">
        <v>209</v>
      </c>
      <c r="E152" s="13"/>
      <c r="F152" s="13">
        <v>89.385000000000005</v>
      </c>
    </row>
    <row r="153" spans="1:43" x14ac:dyDescent="0.2">
      <c r="A153" s="14"/>
      <c r="B153" s="15"/>
      <c r="C153" s="15" t="s">
        <v>210</v>
      </c>
      <c r="D153" s="12" t="s">
        <v>211</v>
      </c>
      <c r="E153" s="12"/>
      <c r="F153" s="12"/>
      <c r="G153" s="12"/>
      <c r="H153" s="12">
        <f>SUM(H154:H154)</f>
        <v>0</v>
      </c>
      <c r="I153" s="12">
        <f>SUM(I154:I154)</f>
        <v>0</v>
      </c>
      <c r="J153" s="12">
        <f>H153+I153</f>
        <v>0</v>
      </c>
      <c r="K153" s="12"/>
      <c r="L153" s="12">
        <f>SUM(L154:L154)</f>
        <v>0.86907299999999998</v>
      </c>
      <c r="M153" s="12"/>
      <c r="P153" s="12">
        <f>IF(Q153="PR",J153,SUM(O154:O154))</f>
        <v>0</v>
      </c>
      <c r="Q153" s="12" t="s">
        <v>43</v>
      </c>
      <c r="R153" s="12">
        <f>IF(Q153="HS",H153,0)</f>
        <v>0</v>
      </c>
      <c r="S153" s="12">
        <f>IF(Q153="HS",I153-P153,0)</f>
        <v>0</v>
      </c>
      <c r="T153" s="12">
        <f>IF(Q153="PS",H153,0)</f>
        <v>0</v>
      </c>
      <c r="U153" s="12">
        <f>IF(Q153="PS",I153-P153,0)</f>
        <v>0</v>
      </c>
      <c r="V153" s="12">
        <f>IF(Q153="MP",H153,0)</f>
        <v>0</v>
      </c>
      <c r="W153" s="12">
        <f>IF(Q153="MP",I153-P153,0)</f>
        <v>0</v>
      </c>
      <c r="X153" s="12">
        <f>IF(Q153="OM",H153,0)</f>
        <v>0</v>
      </c>
      <c r="Y153" s="12">
        <v>63</v>
      </c>
      <c r="AI153">
        <f>SUM(Z154:Z154)</f>
        <v>0</v>
      </c>
      <c r="AJ153">
        <f>SUM(AA154:AA154)</f>
        <v>0</v>
      </c>
      <c r="AK153">
        <f>SUM(AB154:AB154)</f>
        <v>0</v>
      </c>
    </row>
    <row r="154" spans="1:43" x14ac:dyDescent="0.2">
      <c r="A154" s="2" t="s">
        <v>212</v>
      </c>
      <c r="C154" s="1" t="s">
        <v>509</v>
      </c>
      <c r="D154" t="s">
        <v>213</v>
      </c>
      <c r="E154" t="s">
        <v>47</v>
      </c>
      <c r="F154">
        <v>2.15</v>
      </c>
      <c r="G154" s="35">
        <v>0</v>
      </c>
      <c r="H154">
        <f>F154*AE154</f>
        <v>0</v>
      </c>
      <c r="I154">
        <f>J154-H154</f>
        <v>0</v>
      </c>
      <c r="J154">
        <f>F154*G154</f>
        <v>0</v>
      </c>
      <c r="K154">
        <v>0.40422000000000002</v>
      </c>
      <c r="L154">
        <f>F154*K154</f>
        <v>0.86907299999999998</v>
      </c>
      <c r="M154" t="s">
        <v>48</v>
      </c>
      <c r="N154">
        <v>1</v>
      </c>
      <c r="O154">
        <f>IF(N154=5,I154,0)</f>
        <v>0</v>
      </c>
      <c r="Z154">
        <f>IF(AD154=0,J154,0)</f>
        <v>0</v>
      </c>
      <c r="AA154">
        <f>IF(AD154=15,J154,0)</f>
        <v>0</v>
      </c>
      <c r="AB154">
        <f>IF(AD154=21,J154,0)</f>
        <v>0</v>
      </c>
      <c r="AD154">
        <v>21</v>
      </c>
      <c r="AE154">
        <f>G154*AG154</f>
        <v>0</v>
      </c>
      <c r="AF154">
        <f>G154*(1-AG154)</f>
        <v>0</v>
      </c>
      <c r="AG154">
        <v>0.37242774566473985</v>
      </c>
      <c r="AM154">
        <f>F154*AE154</f>
        <v>0</v>
      </c>
      <c r="AN154">
        <f>F154*AF154</f>
        <v>0</v>
      </c>
      <c r="AO154" t="s">
        <v>214</v>
      </c>
      <c r="AP154" t="s">
        <v>82</v>
      </c>
      <c r="AQ154" s="12" t="s">
        <v>51</v>
      </c>
    </row>
    <row r="155" spans="1:43" x14ac:dyDescent="0.2">
      <c r="D155" s="13" t="s">
        <v>215</v>
      </c>
      <c r="E155" s="13"/>
      <c r="F155" s="13">
        <v>2.15</v>
      </c>
    </row>
    <row r="156" spans="1:43" x14ac:dyDescent="0.2">
      <c r="A156" s="14"/>
      <c r="B156" s="15"/>
      <c r="C156" s="15" t="s">
        <v>216</v>
      </c>
      <c r="D156" s="12" t="s">
        <v>217</v>
      </c>
      <c r="E156" s="12"/>
      <c r="F156" s="12"/>
      <c r="G156" s="12"/>
      <c r="H156" s="12">
        <f>SUM(H157:H169)</f>
        <v>0</v>
      </c>
      <c r="I156" s="12">
        <f>SUM(I157:I169)</f>
        <v>0</v>
      </c>
      <c r="J156" s="12">
        <f>H156+I156</f>
        <v>0</v>
      </c>
      <c r="K156" s="12"/>
      <c r="L156" s="12">
        <f>SUM(L157:L169)</f>
        <v>1.4955222420000001</v>
      </c>
      <c r="M156" s="12"/>
      <c r="P156" s="12">
        <f>IF(Q156="PR",J156,SUM(O157:O169))</f>
        <v>0</v>
      </c>
      <c r="Q156" s="12" t="s">
        <v>218</v>
      </c>
      <c r="R156" s="12">
        <f>IF(Q156="HS",H156,0)</f>
        <v>0</v>
      </c>
      <c r="S156" s="12">
        <f>IF(Q156="HS",I156-P156,0)</f>
        <v>0</v>
      </c>
      <c r="T156" s="12">
        <f>IF(Q156="PS",H156,0)</f>
        <v>0</v>
      </c>
      <c r="U156" s="12">
        <f>IF(Q156="PS",I156-P156,0)</f>
        <v>0</v>
      </c>
      <c r="V156" s="12">
        <f>IF(Q156="MP",H156,0)</f>
        <v>0</v>
      </c>
      <c r="W156" s="12">
        <f>IF(Q156="MP",I156-P156,0)</f>
        <v>0</v>
      </c>
      <c r="X156" s="12">
        <f>IF(Q156="OM",H156,0)</f>
        <v>0</v>
      </c>
      <c r="Y156" s="12">
        <v>711</v>
      </c>
      <c r="AI156">
        <f>SUM(Z157:Z169)</f>
        <v>0</v>
      </c>
      <c r="AJ156">
        <f>SUM(AA157:AA169)</f>
        <v>0</v>
      </c>
      <c r="AK156">
        <f>SUM(AB157:AB169)</f>
        <v>0</v>
      </c>
    </row>
    <row r="157" spans="1:43" x14ac:dyDescent="0.2">
      <c r="A157" s="2" t="s">
        <v>219</v>
      </c>
      <c r="C157" s="1" t="s">
        <v>220</v>
      </c>
      <c r="D157" t="s">
        <v>221</v>
      </c>
      <c r="E157" t="s">
        <v>47</v>
      </c>
      <c r="F157">
        <v>226.87299999999999</v>
      </c>
      <c r="G157" s="35">
        <v>0</v>
      </c>
      <c r="H157">
        <f>F157*AE157</f>
        <v>0</v>
      </c>
      <c r="I157">
        <f>J157-H157</f>
        <v>0</v>
      </c>
      <c r="J157">
        <f>F157*G157</f>
        <v>0</v>
      </c>
      <c r="K157">
        <v>5.1999999999999995E-4</v>
      </c>
      <c r="L157">
        <f>F157*K157</f>
        <v>0.11797395999999999</v>
      </c>
      <c r="M157" t="s">
        <v>48</v>
      </c>
      <c r="N157">
        <v>1</v>
      </c>
      <c r="O157">
        <f>IF(N157=5,I157,0)</f>
        <v>0</v>
      </c>
      <c r="Z157">
        <f>IF(AD157=0,J157,0)</f>
        <v>0</v>
      </c>
      <c r="AA157">
        <f>IF(AD157=15,J157,0)</f>
        <v>0</v>
      </c>
      <c r="AB157">
        <f>IF(AD157=21,J157,0)</f>
        <v>0</v>
      </c>
      <c r="AD157">
        <v>21</v>
      </c>
      <c r="AE157">
        <f>G157*AG157</f>
        <v>0</v>
      </c>
      <c r="AF157">
        <f>G157*(1-AG157)</f>
        <v>0</v>
      </c>
      <c r="AG157">
        <v>0.50210970464135019</v>
      </c>
      <c r="AM157">
        <f>F157*AE157</f>
        <v>0</v>
      </c>
      <c r="AN157">
        <f>F157*AF157</f>
        <v>0</v>
      </c>
      <c r="AO157" t="s">
        <v>222</v>
      </c>
      <c r="AP157" t="s">
        <v>223</v>
      </c>
      <c r="AQ157" s="12" t="s">
        <v>51</v>
      </c>
    </row>
    <row r="158" spans="1:43" x14ac:dyDescent="0.2">
      <c r="D158" s="13" t="s">
        <v>224</v>
      </c>
      <c r="E158" s="13"/>
      <c r="F158" s="13">
        <v>189.87299999999999</v>
      </c>
    </row>
    <row r="159" spans="1:43" x14ac:dyDescent="0.2">
      <c r="D159" s="13" t="s">
        <v>225</v>
      </c>
      <c r="E159" s="13"/>
      <c r="F159" s="13">
        <v>37</v>
      </c>
    </row>
    <row r="160" spans="1:43" ht="12.75" customHeight="1" x14ac:dyDescent="0.2">
      <c r="C160" s="16" t="s">
        <v>75</v>
      </c>
      <c r="D160" s="39" t="s">
        <v>226</v>
      </c>
      <c r="E160" s="39"/>
      <c r="F160" s="39"/>
      <c r="G160" s="39"/>
      <c r="H160" s="39"/>
      <c r="I160" s="39"/>
      <c r="J160" s="39"/>
      <c r="K160" s="39"/>
      <c r="L160" s="39"/>
      <c r="M160" s="39"/>
    </row>
    <row r="161" spans="1:43" x14ac:dyDescent="0.2">
      <c r="A161" s="2" t="s">
        <v>63</v>
      </c>
      <c r="C161" s="1" t="s">
        <v>227</v>
      </c>
      <c r="D161" t="s">
        <v>228</v>
      </c>
      <c r="E161" t="s">
        <v>47</v>
      </c>
      <c r="F161">
        <v>226.87299999999999</v>
      </c>
      <c r="G161" s="35">
        <v>0</v>
      </c>
      <c r="H161">
        <f>F161*AE161</f>
        <v>0</v>
      </c>
      <c r="I161">
        <f>J161-H161</f>
        <v>0</v>
      </c>
      <c r="J161">
        <f>F161*G161</f>
        <v>0</v>
      </c>
      <c r="K161">
        <v>5.2399999999999999E-3</v>
      </c>
      <c r="L161">
        <f>F161*K161</f>
        <v>1.18881452</v>
      </c>
      <c r="M161" t="s">
        <v>48</v>
      </c>
      <c r="N161">
        <v>1</v>
      </c>
      <c r="O161">
        <f>IF(N161=5,I161,0)</f>
        <v>0</v>
      </c>
      <c r="Z161">
        <f>IF(AD161=0,J161,0)</f>
        <v>0</v>
      </c>
      <c r="AA161">
        <f>IF(AD161=15,J161,0)</f>
        <v>0</v>
      </c>
      <c r="AB161">
        <f>IF(AD161=21,J161,0)</f>
        <v>0</v>
      </c>
      <c r="AD161">
        <v>21</v>
      </c>
      <c r="AE161">
        <f>G161*AG161</f>
        <v>0</v>
      </c>
      <c r="AF161">
        <f>G161*(1-AG161)</f>
        <v>0</v>
      </c>
      <c r="AG161">
        <v>0.50997782705099781</v>
      </c>
      <c r="AM161">
        <f>F161*AE161</f>
        <v>0</v>
      </c>
      <c r="AN161">
        <f>F161*AF161</f>
        <v>0</v>
      </c>
      <c r="AO161" t="s">
        <v>222</v>
      </c>
      <c r="AP161" t="s">
        <v>223</v>
      </c>
      <c r="AQ161" s="12" t="s">
        <v>51</v>
      </c>
    </row>
    <row r="162" spans="1:43" x14ac:dyDescent="0.2">
      <c r="D162" s="13" t="s">
        <v>224</v>
      </c>
      <c r="E162" s="13"/>
      <c r="F162" s="13">
        <v>189.87299999999999</v>
      </c>
    </row>
    <row r="163" spans="1:43" x14ac:dyDescent="0.2">
      <c r="D163" s="13" t="s">
        <v>225</v>
      </c>
      <c r="E163" s="13"/>
      <c r="F163" s="13">
        <v>37</v>
      </c>
    </row>
    <row r="164" spans="1:43" ht="12.75" customHeight="1" x14ac:dyDescent="0.2">
      <c r="C164" s="16" t="s">
        <v>75</v>
      </c>
      <c r="D164" s="39" t="s">
        <v>229</v>
      </c>
      <c r="E164" s="39"/>
      <c r="F164" s="39"/>
      <c r="G164" s="39"/>
      <c r="H164" s="39"/>
      <c r="I164" s="39"/>
      <c r="J164" s="39"/>
      <c r="K164" s="39"/>
      <c r="L164" s="39"/>
      <c r="M164" s="39"/>
    </row>
    <row r="165" spans="1:43" x14ac:dyDescent="0.2">
      <c r="A165" s="2" t="s">
        <v>230</v>
      </c>
      <c r="C165" s="1" t="s">
        <v>231</v>
      </c>
      <c r="D165" t="s">
        <v>232</v>
      </c>
      <c r="E165" t="s">
        <v>47</v>
      </c>
      <c r="F165">
        <v>189.87299999999999</v>
      </c>
      <c r="G165" s="35">
        <v>0</v>
      </c>
      <c r="H165">
        <f>F165*AE165</f>
        <v>0</v>
      </c>
      <c r="I165">
        <f>J165-H165</f>
        <v>0</v>
      </c>
      <c r="J165">
        <f>F165*G165</f>
        <v>0</v>
      </c>
      <c r="K165">
        <v>8.0000000000000007E-5</v>
      </c>
      <c r="L165">
        <f>F165*K165</f>
        <v>1.5189840000000001E-2</v>
      </c>
      <c r="M165" t="s">
        <v>48</v>
      </c>
      <c r="N165">
        <v>1</v>
      </c>
      <c r="O165">
        <f>IF(N165=5,I165,0)</f>
        <v>0</v>
      </c>
      <c r="Z165">
        <f>IF(AD165=0,J165,0)</f>
        <v>0</v>
      </c>
      <c r="AA165">
        <f>IF(AD165=15,J165,0)</f>
        <v>0</v>
      </c>
      <c r="AB165">
        <f>IF(AD165=21,J165,0)</f>
        <v>0</v>
      </c>
      <c r="AD165">
        <v>21</v>
      </c>
      <c r="AE165">
        <f>G165*AG165</f>
        <v>0</v>
      </c>
      <c r="AF165">
        <f>G165*(1-AG165)</f>
        <v>0</v>
      </c>
      <c r="AG165">
        <v>0.27260915966776483</v>
      </c>
      <c r="AM165">
        <f>F165*AE165</f>
        <v>0</v>
      </c>
      <c r="AN165">
        <f>F165*AF165</f>
        <v>0</v>
      </c>
      <c r="AO165" t="s">
        <v>222</v>
      </c>
      <c r="AP165" t="s">
        <v>223</v>
      </c>
      <c r="AQ165" s="12" t="s">
        <v>51</v>
      </c>
    </row>
    <row r="166" spans="1:43" x14ac:dyDescent="0.2">
      <c r="D166" s="13" t="s">
        <v>224</v>
      </c>
      <c r="E166" s="13"/>
      <c r="F166" s="13">
        <v>189.87299999999999</v>
      </c>
    </row>
    <row r="167" spans="1:43" x14ac:dyDescent="0.2">
      <c r="A167" s="2" t="s">
        <v>233</v>
      </c>
      <c r="C167" s="1" t="s">
        <v>234</v>
      </c>
      <c r="D167" t="s">
        <v>235</v>
      </c>
      <c r="E167" t="s">
        <v>47</v>
      </c>
      <c r="F167">
        <v>205.06283999999999</v>
      </c>
      <c r="G167" s="35">
        <v>0</v>
      </c>
      <c r="H167">
        <f>F167*AE167</f>
        <v>0</v>
      </c>
      <c r="I167">
        <f>J167-H167</f>
        <v>0</v>
      </c>
      <c r="J167">
        <f>F167*G167</f>
        <v>0</v>
      </c>
      <c r="K167">
        <v>5.5000000000000003E-4</v>
      </c>
      <c r="L167">
        <f>F167*K167</f>
        <v>0.112784562</v>
      </c>
      <c r="M167" t="s">
        <v>48</v>
      </c>
      <c r="N167">
        <v>1</v>
      </c>
      <c r="O167">
        <f>IF(N167=5,I167,0)</f>
        <v>0</v>
      </c>
      <c r="Z167">
        <f>IF(AD167=0,J167,0)</f>
        <v>0</v>
      </c>
      <c r="AA167">
        <f>IF(AD167=15,J167,0)</f>
        <v>0</v>
      </c>
      <c r="AB167">
        <f>IF(AD167=21,J167,0)</f>
        <v>0</v>
      </c>
      <c r="AD167">
        <v>21</v>
      </c>
      <c r="AE167">
        <f>G167*AG167</f>
        <v>0</v>
      </c>
      <c r="AF167">
        <f>G167*(1-AG167)</f>
        <v>0</v>
      </c>
      <c r="AG167">
        <v>1</v>
      </c>
      <c r="AM167">
        <f>F167*AE167</f>
        <v>0</v>
      </c>
      <c r="AN167">
        <f>F167*AF167</f>
        <v>0</v>
      </c>
      <c r="AO167" t="s">
        <v>222</v>
      </c>
      <c r="AP167" t="s">
        <v>223</v>
      </c>
      <c r="AQ167" s="12" t="s">
        <v>51</v>
      </c>
    </row>
    <row r="168" spans="1:43" x14ac:dyDescent="0.2">
      <c r="D168" s="13" t="s">
        <v>236</v>
      </c>
      <c r="E168" s="13"/>
      <c r="F168" s="13">
        <v>205.06283999999999</v>
      </c>
    </row>
    <row r="169" spans="1:43" x14ac:dyDescent="0.2">
      <c r="A169" s="2" t="s">
        <v>237</v>
      </c>
      <c r="C169" s="1" t="s">
        <v>238</v>
      </c>
      <c r="D169" t="s">
        <v>239</v>
      </c>
      <c r="E169" t="s">
        <v>47</v>
      </c>
      <c r="F169">
        <v>189.87299999999999</v>
      </c>
      <c r="G169" s="35">
        <v>0</v>
      </c>
      <c r="H169">
        <f>F169*AE169</f>
        <v>0</v>
      </c>
      <c r="I169">
        <f>J169-H169</f>
        <v>0</v>
      </c>
      <c r="J169">
        <f>F169*G169</f>
        <v>0</v>
      </c>
      <c r="K169">
        <v>3.2000000000000003E-4</v>
      </c>
      <c r="L169">
        <f>F169*K169</f>
        <v>6.0759360000000005E-2</v>
      </c>
      <c r="M169" t="s">
        <v>48</v>
      </c>
      <c r="N169">
        <v>1</v>
      </c>
      <c r="O169">
        <f>IF(N169=5,I169,0)</f>
        <v>0</v>
      </c>
      <c r="Z169">
        <f>IF(AD169=0,J169,0)</f>
        <v>0</v>
      </c>
      <c r="AA169">
        <f>IF(AD169=15,J169,0)</f>
        <v>0</v>
      </c>
      <c r="AB169">
        <f>IF(AD169=21,J169,0)</f>
        <v>0</v>
      </c>
      <c r="AD169">
        <v>21</v>
      </c>
      <c r="AE169">
        <f>G169*AG169</f>
        <v>0</v>
      </c>
      <c r="AF169">
        <f>G169*(1-AG169)</f>
        <v>0</v>
      </c>
      <c r="AG169">
        <v>0.32619371016612686</v>
      </c>
      <c r="AM169">
        <f>F169*AE169</f>
        <v>0</v>
      </c>
      <c r="AN169">
        <f>F169*AF169</f>
        <v>0</v>
      </c>
      <c r="AO169" t="s">
        <v>222</v>
      </c>
      <c r="AP169" t="s">
        <v>223</v>
      </c>
      <c r="AQ169" s="12" t="s">
        <v>51</v>
      </c>
    </row>
    <row r="170" spans="1:43" x14ac:dyDescent="0.2">
      <c r="D170" s="13" t="s">
        <v>224</v>
      </c>
      <c r="E170" s="13"/>
      <c r="F170" s="13">
        <v>189.87299999999999</v>
      </c>
    </row>
    <row r="171" spans="1:43" ht="12.75" customHeight="1" x14ac:dyDescent="0.2">
      <c r="C171" s="16" t="s">
        <v>75</v>
      </c>
      <c r="D171" s="39" t="s">
        <v>240</v>
      </c>
      <c r="E171" s="39"/>
      <c r="F171" s="39"/>
      <c r="G171" s="39"/>
      <c r="H171" s="39"/>
      <c r="I171" s="39"/>
      <c r="J171" s="39"/>
      <c r="K171" s="39"/>
      <c r="L171" s="39"/>
      <c r="M171" s="39"/>
    </row>
    <row r="172" spans="1:43" x14ac:dyDescent="0.2">
      <c r="A172" s="14"/>
      <c r="B172" s="15"/>
      <c r="C172" s="15" t="s">
        <v>241</v>
      </c>
      <c r="D172" s="12" t="s">
        <v>242</v>
      </c>
      <c r="E172" s="12"/>
      <c r="F172" s="12"/>
      <c r="G172" s="12"/>
      <c r="H172" s="12">
        <f>SUM(H173:H175)</f>
        <v>0</v>
      </c>
      <c r="I172" s="12">
        <f>SUM(I173:I175)</f>
        <v>0</v>
      </c>
      <c r="J172" s="12">
        <f>H172+I172</f>
        <v>0</v>
      </c>
      <c r="K172" s="12"/>
      <c r="L172" s="12">
        <f>SUM(L173:L175)</f>
        <v>5.8479999999999997E-2</v>
      </c>
      <c r="M172" s="12"/>
      <c r="P172" s="12">
        <f>IF(Q172="PR",J172,SUM(O173:O175))</f>
        <v>0</v>
      </c>
      <c r="Q172" s="12" t="s">
        <v>218</v>
      </c>
      <c r="R172" s="12">
        <f>IF(Q172="HS",H172,0)</f>
        <v>0</v>
      </c>
      <c r="S172" s="12">
        <f>IF(Q172="HS",I172-P172,0)</f>
        <v>0</v>
      </c>
      <c r="T172" s="12">
        <f>IF(Q172="PS",H172,0)</f>
        <v>0</v>
      </c>
      <c r="U172" s="12">
        <f>IF(Q172="PS",I172-P172,0)</f>
        <v>0</v>
      </c>
      <c r="V172" s="12">
        <f>IF(Q172="MP",H172,0)</f>
        <v>0</v>
      </c>
      <c r="W172" s="12">
        <f>IF(Q172="MP",I172-P172,0)</f>
        <v>0</v>
      </c>
      <c r="X172" s="12">
        <f>IF(Q172="OM",H172,0)</f>
        <v>0</v>
      </c>
      <c r="Y172" s="12">
        <v>712</v>
      </c>
      <c r="AI172">
        <f>SUM(Z173:Z175)</f>
        <v>0</v>
      </c>
      <c r="AJ172">
        <f>SUM(AA173:AA175)</f>
        <v>0</v>
      </c>
      <c r="AK172">
        <f>SUM(AB173:AB175)</f>
        <v>0</v>
      </c>
    </row>
    <row r="173" spans="1:43" x14ac:dyDescent="0.2">
      <c r="A173" s="2" t="s">
        <v>243</v>
      </c>
      <c r="C173" s="1" t="s">
        <v>244</v>
      </c>
      <c r="D173" t="s">
        <v>245</v>
      </c>
      <c r="E173" t="s">
        <v>47</v>
      </c>
      <c r="F173">
        <v>2.15</v>
      </c>
      <c r="G173" s="35">
        <v>0</v>
      </c>
      <c r="H173">
        <f>F173*AE173</f>
        <v>0</v>
      </c>
      <c r="I173">
        <f>J173-H173</f>
        <v>0</v>
      </c>
      <c r="J173">
        <f>F173*G173</f>
        <v>0</v>
      </c>
      <c r="K173">
        <v>6.0000000000000001E-3</v>
      </c>
      <c r="L173">
        <f>F173*K173</f>
        <v>1.29E-2</v>
      </c>
      <c r="M173" t="s">
        <v>48</v>
      </c>
      <c r="N173">
        <v>1</v>
      </c>
      <c r="O173">
        <f>IF(N173=5,I173,0)</f>
        <v>0</v>
      </c>
      <c r="Z173">
        <f>IF(AD173=0,J173,0)</f>
        <v>0</v>
      </c>
      <c r="AA173">
        <f>IF(AD173=15,J173,0)</f>
        <v>0</v>
      </c>
      <c r="AB173">
        <f>IF(AD173=21,J173,0)</f>
        <v>0</v>
      </c>
      <c r="AD173">
        <v>21</v>
      </c>
      <c r="AE173">
        <f>G173*AG173</f>
        <v>0</v>
      </c>
      <c r="AF173">
        <f>G173*(1-AG173)</f>
        <v>0</v>
      </c>
      <c r="AG173">
        <v>0</v>
      </c>
      <c r="AM173">
        <f>F173*AE173</f>
        <v>0</v>
      </c>
      <c r="AN173">
        <f>F173*AF173</f>
        <v>0</v>
      </c>
      <c r="AO173" t="s">
        <v>246</v>
      </c>
      <c r="AP173" t="s">
        <v>223</v>
      </c>
      <c r="AQ173" s="12" t="s">
        <v>51</v>
      </c>
    </row>
    <row r="174" spans="1:43" x14ac:dyDescent="0.2">
      <c r="D174" s="13" t="s">
        <v>247</v>
      </c>
      <c r="E174" s="13"/>
      <c r="F174" s="13">
        <v>2.15</v>
      </c>
    </row>
    <row r="175" spans="1:43" x14ac:dyDescent="0.2">
      <c r="A175" s="2" t="s">
        <v>248</v>
      </c>
      <c r="C175" s="1" t="s">
        <v>249</v>
      </c>
      <c r="D175" t="s">
        <v>250</v>
      </c>
      <c r="E175" t="s">
        <v>47</v>
      </c>
      <c r="F175">
        <v>8.6</v>
      </c>
      <c r="G175" s="35">
        <v>0</v>
      </c>
      <c r="H175">
        <f>F175*AE175</f>
        <v>0</v>
      </c>
      <c r="I175">
        <f>J175-H175</f>
        <v>0</v>
      </c>
      <c r="J175">
        <f>F175*G175</f>
        <v>0</v>
      </c>
      <c r="K175">
        <v>5.3E-3</v>
      </c>
      <c r="L175">
        <f>F175*K175</f>
        <v>4.5579999999999996E-2</v>
      </c>
      <c r="M175" t="s">
        <v>48</v>
      </c>
      <c r="N175">
        <v>1</v>
      </c>
      <c r="O175">
        <f>IF(N175=5,I175,0)</f>
        <v>0</v>
      </c>
      <c r="Z175">
        <f>IF(AD175=0,J175,0)</f>
        <v>0</v>
      </c>
      <c r="AA175">
        <f>IF(AD175=15,J175,0)</f>
        <v>0</v>
      </c>
      <c r="AB175">
        <f>IF(AD175=21,J175,0)</f>
        <v>0</v>
      </c>
      <c r="AD175">
        <v>21</v>
      </c>
      <c r="AE175">
        <f>G175*AG175</f>
        <v>0</v>
      </c>
      <c r="AF175">
        <f>G175*(1-AG175)</f>
        <v>0</v>
      </c>
      <c r="AG175">
        <v>0.69848440210808871</v>
      </c>
      <c r="AM175">
        <f>F175*AE175</f>
        <v>0</v>
      </c>
      <c r="AN175">
        <f>F175*AF175</f>
        <v>0</v>
      </c>
      <c r="AO175" t="s">
        <v>246</v>
      </c>
      <c r="AP175" t="s">
        <v>223</v>
      </c>
      <c r="AQ175" s="12" t="s">
        <v>51</v>
      </c>
    </row>
    <row r="176" spans="1:43" x14ac:dyDescent="0.2">
      <c r="D176" s="13" t="s">
        <v>251</v>
      </c>
      <c r="E176" s="13"/>
      <c r="F176" s="13">
        <v>8.6</v>
      </c>
    </row>
    <row r="177" spans="1:43" ht="12.75" customHeight="1" x14ac:dyDescent="0.2">
      <c r="C177" s="16" t="s">
        <v>75</v>
      </c>
      <c r="D177" s="39" t="s">
        <v>252</v>
      </c>
      <c r="E177" s="39"/>
      <c r="F177" s="39"/>
      <c r="G177" s="39"/>
      <c r="H177" s="39"/>
      <c r="I177" s="39"/>
      <c r="J177" s="39"/>
      <c r="K177" s="39"/>
      <c r="L177" s="39"/>
      <c r="M177" s="39"/>
    </row>
    <row r="178" spans="1:43" x14ac:dyDescent="0.2">
      <c r="A178" s="14"/>
      <c r="B178" s="15"/>
      <c r="C178" s="15" t="s">
        <v>253</v>
      </c>
      <c r="D178" s="12" t="s">
        <v>254</v>
      </c>
      <c r="E178" s="12"/>
      <c r="F178" s="12"/>
      <c r="G178" s="12"/>
      <c r="H178" s="12">
        <f>SUM(H179:H205)</f>
        <v>0</v>
      </c>
      <c r="I178" s="12">
        <f>SUM(I179:I205)</f>
        <v>0</v>
      </c>
      <c r="J178" s="12">
        <f>H178+I178</f>
        <v>0</v>
      </c>
      <c r="K178" s="12"/>
      <c r="L178" s="12">
        <f>SUM(L179:L205)</f>
        <v>26.361820000000002</v>
      </c>
      <c r="M178" s="12"/>
      <c r="P178" s="12">
        <f>IF(Q178="PR",J178,SUM(O179:O205))</f>
        <v>0</v>
      </c>
      <c r="Q178" s="12" t="s">
        <v>218</v>
      </c>
      <c r="R178" s="12">
        <f>IF(Q178="HS",H178,0)</f>
        <v>0</v>
      </c>
      <c r="S178" s="12">
        <f>IF(Q178="HS",I178-P178,0)</f>
        <v>0</v>
      </c>
      <c r="T178" s="12">
        <f>IF(Q178="PS",H178,0)</f>
        <v>0</v>
      </c>
      <c r="U178" s="12">
        <f>IF(Q178="PS",I178-P178,0)</f>
        <v>0</v>
      </c>
      <c r="V178" s="12">
        <f>IF(Q178="MP",H178,0)</f>
        <v>0</v>
      </c>
      <c r="W178" s="12">
        <f>IF(Q178="MP",I178-P178,0)</f>
        <v>0</v>
      </c>
      <c r="X178" s="12">
        <f>IF(Q178="OM",H178,0)</f>
        <v>0</v>
      </c>
      <c r="Y178" s="12">
        <v>713</v>
      </c>
      <c r="AI178">
        <f>SUM(Z179:Z205)</f>
        <v>0</v>
      </c>
      <c r="AJ178">
        <f>SUM(AA179:AA205)</f>
        <v>0</v>
      </c>
      <c r="AK178">
        <f>SUM(AB179:AB205)</f>
        <v>0</v>
      </c>
    </row>
    <row r="179" spans="1:43" x14ac:dyDescent="0.2">
      <c r="A179" s="2" t="s">
        <v>255</v>
      </c>
      <c r="C179" s="1" t="s">
        <v>256</v>
      </c>
      <c r="D179" t="s">
        <v>257</v>
      </c>
      <c r="E179" t="s">
        <v>47</v>
      </c>
      <c r="F179">
        <v>1790.39</v>
      </c>
      <c r="G179" s="35">
        <v>0</v>
      </c>
      <c r="H179">
        <f>F179*AE179</f>
        <v>0</v>
      </c>
      <c r="I179">
        <f>J179-H179</f>
        <v>0</v>
      </c>
      <c r="J179">
        <f>F179*G179</f>
        <v>0</v>
      </c>
      <c r="K179">
        <v>0</v>
      </c>
      <c r="L179">
        <f>F179*K179</f>
        <v>0</v>
      </c>
      <c r="M179" t="s">
        <v>48</v>
      </c>
      <c r="N179">
        <v>1</v>
      </c>
      <c r="O179">
        <f>IF(N179=5,I179,0)</f>
        <v>0</v>
      </c>
      <c r="Z179">
        <f>IF(AD179=0,J179,0)</f>
        <v>0</v>
      </c>
      <c r="AA179">
        <f>IF(AD179=15,J179,0)</f>
        <v>0</v>
      </c>
      <c r="AB179">
        <f>IF(AD179=21,J179,0)</f>
        <v>0</v>
      </c>
      <c r="AD179">
        <v>21</v>
      </c>
      <c r="AE179">
        <f>G179*AG179</f>
        <v>0</v>
      </c>
      <c r="AF179">
        <f>G179*(1-AG179)</f>
        <v>0</v>
      </c>
      <c r="AG179">
        <v>0.14869888475836432</v>
      </c>
      <c r="AM179">
        <f>F179*AE179</f>
        <v>0</v>
      </c>
      <c r="AN179">
        <f>F179*AF179</f>
        <v>0</v>
      </c>
      <c r="AO179" t="s">
        <v>258</v>
      </c>
      <c r="AP179" t="s">
        <v>223</v>
      </c>
      <c r="AQ179" s="12" t="s">
        <v>51</v>
      </c>
    </row>
    <row r="180" spans="1:43" x14ac:dyDescent="0.2">
      <c r="D180" s="13" t="s">
        <v>259</v>
      </c>
      <c r="E180" s="13"/>
      <c r="F180" s="13">
        <v>597.82000000000005</v>
      </c>
    </row>
    <row r="181" spans="1:43" x14ac:dyDescent="0.2">
      <c r="D181" s="13" t="s">
        <v>260</v>
      </c>
      <c r="E181" s="13"/>
      <c r="F181" s="13">
        <v>86.13</v>
      </c>
    </row>
    <row r="182" spans="1:43" x14ac:dyDescent="0.2">
      <c r="D182" s="13" t="s">
        <v>84</v>
      </c>
      <c r="E182" s="13"/>
      <c r="F182" s="13">
        <v>589.24</v>
      </c>
    </row>
    <row r="183" spans="1:43" x14ac:dyDescent="0.2">
      <c r="D183" s="13" t="s">
        <v>261</v>
      </c>
      <c r="E183" s="13"/>
      <c r="F183" s="13">
        <v>261.2</v>
      </c>
    </row>
    <row r="184" spans="1:43" x14ac:dyDescent="0.2">
      <c r="D184" s="13" t="s">
        <v>85</v>
      </c>
      <c r="E184" s="13"/>
      <c r="F184" s="13">
        <v>256</v>
      </c>
    </row>
    <row r="185" spans="1:43" x14ac:dyDescent="0.2">
      <c r="A185" s="2" t="s">
        <v>262</v>
      </c>
      <c r="C185" s="1" t="s">
        <v>263</v>
      </c>
      <c r="D185" t="s">
        <v>264</v>
      </c>
      <c r="E185" t="s">
        <v>265</v>
      </c>
      <c r="F185">
        <v>14324.4</v>
      </c>
      <c r="G185" s="35">
        <v>0</v>
      </c>
      <c r="H185">
        <f>F185*AE185</f>
        <v>0</v>
      </c>
      <c r="I185">
        <f>J185-H185</f>
        <v>0</v>
      </c>
      <c r="J185">
        <f>F185*G185</f>
        <v>0</v>
      </c>
      <c r="K185">
        <v>0</v>
      </c>
      <c r="L185">
        <f>F185*K185</f>
        <v>0</v>
      </c>
      <c r="M185" t="s">
        <v>48</v>
      </c>
      <c r="N185">
        <v>1</v>
      </c>
      <c r="O185">
        <f>IF(N185=5,I185,0)</f>
        <v>0</v>
      </c>
      <c r="Z185">
        <f>IF(AD185=0,J185,0)</f>
        <v>0</v>
      </c>
      <c r="AA185">
        <f>IF(AD185=15,J185,0)</f>
        <v>0</v>
      </c>
      <c r="AB185">
        <f>IF(AD185=21,J185,0)</f>
        <v>0</v>
      </c>
      <c r="AD185">
        <v>21</v>
      </c>
      <c r="AE185">
        <f>G185*AG185</f>
        <v>0</v>
      </c>
      <c r="AF185">
        <f>G185*(1-AG185)</f>
        <v>0</v>
      </c>
      <c r="AG185">
        <v>1</v>
      </c>
      <c r="AM185">
        <f>F185*AE185</f>
        <v>0</v>
      </c>
      <c r="AN185">
        <f>F185*AF185</f>
        <v>0</v>
      </c>
      <c r="AO185" t="s">
        <v>258</v>
      </c>
      <c r="AP185" t="s">
        <v>223</v>
      </c>
      <c r="AQ185" s="12" t="s">
        <v>51</v>
      </c>
    </row>
    <row r="186" spans="1:43" x14ac:dyDescent="0.2">
      <c r="D186" s="13" t="s">
        <v>266</v>
      </c>
      <c r="E186" s="13"/>
      <c r="F186" s="13">
        <v>5471.6</v>
      </c>
    </row>
    <row r="187" spans="1:43" x14ac:dyDescent="0.2">
      <c r="D187" s="13" t="s">
        <v>267</v>
      </c>
      <c r="E187" s="13"/>
      <c r="F187" s="13">
        <v>6804.8</v>
      </c>
    </row>
    <row r="188" spans="1:43" x14ac:dyDescent="0.2">
      <c r="D188" s="13" t="s">
        <v>268</v>
      </c>
      <c r="E188" s="13"/>
      <c r="F188" s="13">
        <v>2048</v>
      </c>
    </row>
    <row r="189" spans="1:43" x14ac:dyDescent="0.2">
      <c r="A189" s="2" t="s">
        <v>269</v>
      </c>
      <c r="C189" s="1" t="s">
        <v>270</v>
      </c>
      <c r="D189" t="s">
        <v>271</v>
      </c>
      <c r="E189" t="s">
        <v>272</v>
      </c>
      <c r="F189">
        <v>11.3437</v>
      </c>
      <c r="G189" s="35">
        <v>0</v>
      </c>
      <c r="H189">
        <f>F189*AE189</f>
        <v>0</v>
      </c>
      <c r="I189">
        <f>J189-H189</f>
        <v>0</v>
      </c>
      <c r="J189">
        <f>F189*G189</f>
        <v>0</v>
      </c>
      <c r="K189">
        <v>0</v>
      </c>
      <c r="L189">
        <f>F189*K189</f>
        <v>0</v>
      </c>
      <c r="M189" t="s">
        <v>48</v>
      </c>
      <c r="N189">
        <v>5</v>
      </c>
      <c r="O189">
        <f>IF(N189=5,I189,0)</f>
        <v>0</v>
      </c>
      <c r="Z189">
        <f>IF(AD189=0,J189,0)</f>
        <v>0</v>
      </c>
      <c r="AA189">
        <f>IF(AD189=15,J189,0)</f>
        <v>0</v>
      </c>
      <c r="AB189">
        <f>IF(AD189=21,J189,0)</f>
        <v>0</v>
      </c>
      <c r="AD189">
        <v>21</v>
      </c>
      <c r="AE189">
        <f>G189*AG189</f>
        <v>0</v>
      </c>
      <c r="AF189">
        <f>G189*(1-AG189)</f>
        <v>0</v>
      </c>
      <c r="AG189">
        <v>0</v>
      </c>
      <c r="AM189">
        <f>F189*AE189</f>
        <v>0</v>
      </c>
      <c r="AN189">
        <f>F189*AF189</f>
        <v>0</v>
      </c>
      <c r="AO189" t="s">
        <v>258</v>
      </c>
      <c r="AP189" t="s">
        <v>223</v>
      </c>
      <c r="AQ189" s="12" t="s">
        <v>51</v>
      </c>
    </row>
    <row r="190" spans="1:43" x14ac:dyDescent="0.2">
      <c r="A190" s="2" t="s">
        <v>273</v>
      </c>
      <c r="C190" s="1" t="s">
        <v>274</v>
      </c>
      <c r="D190" t="s">
        <v>275</v>
      </c>
      <c r="E190" t="s">
        <v>47</v>
      </c>
      <c r="F190">
        <v>572.51</v>
      </c>
      <c r="G190" s="35">
        <v>0</v>
      </c>
      <c r="H190">
        <f>F190*AE190</f>
        <v>0</v>
      </c>
      <c r="I190">
        <f>J190-H190</f>
        <v>0</v>
      </c>
      <c r="J190">
        <f>F190*G190</f>
        <v>0</v>
      </c>
      <c r="K190">
        <v>6.0000000000000001E-3</v>
      </c>
      <c r="L190">
        <f>F190*K190</f>
        <v>3.43506</v>
      </c>
      <c r="M190" t="s">
        <v>48</v>
      </c>
      <c r="N190">
        <v>1</v>
      </c>
      <c r="O190">
        <f>IF(N190=5,I190,0)</f>
        <v>0</v>
      </c>
      <c r="Z190">
        <f>IF(AD190=0,J190,0)</f>
        <v>0</v>
      </c>
      <c r="AA190">
        <f>IF(AD190=15,J190,0)</f>
        <v>0</v>
      </c>
      <c r="AB190">
        <f>IF(AD190=21,J190,0)</f>
        <v>0</v>
      </c>
      <c r="AD190">
        <v>21</v>
      </c>
      <c r="AE190">
        <f>G190*AG190</f>
        <v>0</v>
      </c>
      <c r="AF190">
        <f>G190*(1-AG190)</f>
        <v>0</v>
      </c>
      <c r="AG190">
        <v>1</v>
      </c>
      <c r="AM190">
        <f>F190*AE190</f>
        <v>0</v>
      </c>
      <c r="AN190">
        <f>F190*AF190</f>
        <v>0</v>
      </c>
      <c r="AO190" t="s">
        <v>258</v>
      </c>
      <c r="AP190" t="s">
        <v>223</v>
      </c>
      <c r="AQ190" s="12" t="s">
        <v>51</v>
      </c>
    </row>
    <row r="191" spans="1:43" x14ac:dyDescent="0.2">
      <c r="D191" s="13" t="s">
        <v>276</v>
      </c>
      <c r="E191" s="13"/>
      <c r="F191" s="13">
        <v>185.19</v>
      </c>
    </row>
    <row r="192" spans="1:43" x14ac:dyDescent="0.2">
      <c r="D192" s="13" t="s">
        <v>277</v>
      </c>
      <c r="E192" s="13"/>
      <c r="F192" s="13">
        <v>287.32</v>
      </c>
    </row>
    <row r="193" spans="1:43" x14ac:dyDescent="0.2">
      <c r="D193" s="13" t="s">
        <v>278</v>
      </c>
      <c r="E193" s="13"/>
      <c r="F193" s="13">
        <v>100</v>
      </c>
    </row>
    <row r="194" spans="1:43" x14ac:dyDescent="0.2">
      <c r="A194" s="2" t="s">
        <v>279</v>
      </c>
      <c r="C194" s="1" t="s">
        <v>280</v>
      </c>
      <c r="D194" t="s">
        <v>281</v>
      </c>
      <c r="E194" t="s">
        <v>47</v>
      </c>
      <c r="F194">
        <v>1371.52</v>
      </c>
      <c r="G194" s="35">
        <v>0</v>
      </c>
      <c r="H194">
        <f>F194*AE194</f>
        <v>0</v>
      </c>
      <c r="I194">
        <f>J194-H194</f>
        <v>0</v>
      </c>
      <c r="J194">
        <f>F194*G194</f>
        <v>0</v>
      </c>
      <c r="K194">
        <v>8.9999999999999993E-3</v>
      </c>
      <c r="L194">
        <f>F194*K194</f>
        <v>12.343679999999999</v>
      </c>
      <c r="M194" t="s">
        <v>48</v>
      </c>
      <c r="N194">
        <v>1</v>
      </c>
      <c r="O194">
        <f>IF(N194=5,I194,0)</f>
        <v>0</v>
      </c>
      <c r="Z194">
        <f>IF(AD194=0,J194,0)</f>
        <v>0</v>
      </c>
      <c r="AA194">
        <f>IF(AD194=15,J194,0)</f>
        <v>0</v>
      </c>
      <c r="AB194">
        <f>IF(AD194=21,J194,0)</f>
        <v>0</v>
      </c>
      <c r="AD194">
        <v>21</v>
      </c>
      <c r="AE194">
        <f>G194*AG194</f>
        <v>0</v>
      </c>
      <c r="AF194">
        <f>G194*(1-AG194)</f>
        <v>0</v>
      </c>
      <c r="AG194">
        <v>1</v>
      </c>
      <c r="AM194">
        <f>F194*AE194</f>
        <v>0</v>
      </c>
      <c r="AN194">
        <f>F194*AF194</f>
        <v>0</v>
      </c>
      <c r="AO194" t="s">
        <v>258</v>
      </c>
      <c r="AP194" t="s">
        <v>223</v>
      </c>
      <c r="AQ194" s="12" t="s">
        <v>51</v>
      </c>
    </row>
    <row r="195" spans="1:43" x14ac:dyDescent="0.2">
      <c r="D195" s="13" t="s">
        <v>282</v>
      </c>
      <c r="E195" s="13"/>
      <c r="F195" s="13">
        <v>567.36</v>
      </c>
    </row>
    <row r="196" spans="1:43" x14ac:dyDescent="0.2">
      <c r="D196" s="13" t="s">
        <v>283</v>
      </c>
      <c r="E196" s="13"/>
      <c r="F196" s="13">
        <v>648.16</v>
      </c>
    </row>
    <row r="197" spans="1:43" x14ac:dyDescent="0.2">
      <c r="D197" s="13" t="s">
        <v>284</v>
      </c>
      <c r="E197" s="13"/>
      <c r="F197" s="13">
        <v>156</v>
      </c>
    </row>
    <row r="198" spans="1:43" x14ac:dyDescent="0.2">
      <c r="A198" s="2" t="s">
        <v>285</v>
      </c>
      <c r="C198" s="1" t="s">
        <v>286</v>
      </c>
      <c r="D198" t="s">
        <v>287</v>
      </c>
      <c r="E198" t="s">
        <v>47</v>
      </c>
      <c r="F198">
        <v>518</v>
      </c>
      <c r="G198" s="35">
        <v>0</v>
      </c>
      <c r="H198">
        <f>F198*AE198</f>
        <v>0</v>
      </c>
      <c r="I198">
        <f>J198-H198</f>
        <v>0</v>
      </c>
      <c r="J198">
        <f>F198*G198</f>
        <v>0</v>
      </c>
      <c r="K198">
        <v>3.3800000000000002E-3</v>
      </c>
      <c r="L198">
        <f>F198*K198</f>
        <v>1.7508400000000002</v>
      </c>
      <c r="M198" t="s">
        <v>48</v>
      </c>
      <c r="N198">
        <v>1</v>
      </c>
      <c r="O198">
        <f>IF(N198=5,I198,0)</f>
        <v>0</v>
      </c>
      <c r="Z198">
        <f>IF(AD198=0,J198,0)</f>
        <v>0</v>
      </c>
      <c r="AA198">
        <f>IF(AD198=15,J198,0)</f>
        <v>0</v>
      </c>
      <c r="AB198">
        <f>IF(AD198=21,J198,0)</f>
        <v>0</v>
      </c>
      <c r="AD198">
        <v>21</v>
      </c>
      <c r="AE198">
        <f>G198*AG198</f>
        <v>0</v>
      </c>
      <c r="AF198">
        <f>G198*(1-AG198)</f>
        <v>0</v>
      </c>
      <c r="AG198">
        <v>0.17972465581977473</v>
      </c>
      <c r="AM198">
        <f>F198*AE198</f>
        <v>0</v>
      </c>
      <c r="AN198">
        <f>F198*AF198</f>
        <v>0</v>
      </c>
      <c r="AO198" t="s">
        <v>258</v>
      </c>
      <c r="AP198" t="s">
        <v>223</v>
      </c>
      <c r="AQ198" s="12" t="s">
        <v>51</v>
      </c>
    </row>
    <row r="199" spans="1:43" x14ac:dyDescent="0.2">
      <c r="D199" s="13" t="s">
        <v>288</v>
      </c>
      <c r="E199" s="13"/>
      <c r="F199" s="13">
        <v>362</v>
      </c>
    </row>
    <row r="200" spans="1:43" x14ac:dyDescent="0.2">
      <c r="D200" s="13" t="s">
        <v>289</v>
      </c>
      <c r="E200" s="13"/>
      <c r="F200" s="13">
        <v>156</v>
      </c>
    </row>
    <row r="201" spans="1:43" ht="12.75" customHeight="1" x14ac:dyDescent="0.2">
      <c r="C201" s="16" t="s">
        <v>75</v>
      </c>
      <c r="D201" s="39" t="s">
        <v>290</v>
      </c>
      <c r="E201" s="39"/>
      <c r="F201" s="39"/>
      <c r="G201" s="39"/>
      <c r="H201" s="39"/>
      <c r="I201" s="39"/>
      <c r="J201" s="39"/>
      <c r="K201" s="39"/>
      <c r="L201" s="39"/>
      <c r="M201" s="39"/>
    </row>
    <row r="202" spans="1:43" x14ac:dyDescent="0.2">
      <c r="A202" s="2" t="s">
        <v>291</v>
      </c>
      <c r="C202" s="1" t="s">
        <v>274</v>
      </c>
      <c r="D202" t="s">
        <v>275</v>
      </c>
      <c r="E202" t="s">
        <v>47</v>
      </c>
      <c r="F202">
        <v>562.20000000000005</v>
      </c>
      <c r="G202" s="35">
        <v>0</v>
      </c>
      <c r="H202">
        <f>F202*AE202</f>
        <v>0</v>
      </c>
      <c r="I202">
        <f>J202-H202</f>
        <v>0</v>
      </c>
      <c r="J202">
        <f>F202*G202</f>
        <v>0</v>
      </c>
      <c r="K202">
        <v>6.0000000000000001E-3</v>
      </c>
      <c r="L202">
        <f>F202*K202</f>
        <v>3.3732000000000002</v>
      </c>
      <c r="M202" t="s">
        <v>48</v>
      </c>
      <c r="N202">
        <v>1</v>
      </c>
      <c r="O202">
        <f>IF(N202=5,I202,0)</f>
        <v>0</v>
      </c>
      <c r="Z202">
        <f>IF(AD202=0,J202,0)</f>
        <v>0</v>
      </c>
      <c r="AA202">
        <f>IF(AD202=15,J202,0)</f>
        <v>0</v>
      </c>
      <c r="AB202">
        <f>IF(AD202=21,J202,0)</f>
        <v>0</v>
      </c>
      <c r="AD202">
        <v>21</v>
      </c>
      <c r="AE202">
        <f>G202*AG202</f>
        <v>0</v>
      </c>
      <c r="AF202">
        <f>G202*(1-AG202)</f>
        <v>0</v>
      </c>
      <c r="AG202">
        <v>1</v>
      </c>
      <c r="AM202">
        <f>F202*AE202</f>
        <v>0</v>
      </c>
      <c r="AN202">
        <f>F202*AF202</f>
        <v>0</v>
      </c>
      <c r="AO202" t="s">
        <v>258</v>
      </c>
      <c r="AP202" t="s">
        <v>223</v>
      </c>
      <c r="AQ202" s="12" t="s">
        <v>51</v>
      </c>
    </row>
    <row r="203" spans="1:43" x14ac:dyDescent="0.2">
      <c r="D203" s="13" t="s">
        <v>292</v>
      </c>
      <c r="E203" s="13"/>
      <c r="F203" s="13">
        <v>484.2</v>
      </c>
    </row>
    <row r="204" spans="1:43" x14ac:dyDescent="0.2">
      <c r="D204" s="13" t="s">
        <v>293</v>
      </c>
      <c r="E204" s="13"/>
      <c r="F204" s="13">
        <v>78</v>
      </c>
    </row>
    <row r="205" spans="1:43" x14ac:dyDescent="0.2">
      <c r="A205" s="2" t="s">
        <v>294</v>
      </c>
      <c r="C205" s="1" t="s">
        <v>295</v>
      </c>
      <c r="D205" t="s">
        <v>296</v>
      </c>
      <c r="E205" t="s">
        <v>47</v>
      </c>
      <c r="F205">
        <v>669</v>
      </c>
      <c r="G205" s="35">
        <v>0</v>
      </c>
      <c r="H205">
        <f>F205*AE205</f>
        <v>0</v>
      </c>
      <c r="I205">
        <f>J205-H205</f>
        <v>0</v>
      </c>
      <c r="J205">
        <f>F205*G205</f>
        <v>0</v>
      </c>
      <c r="K205">
        <v>8.1600000000000006E-3</v>
      </c>
      <c r="L205">
        <f>F205*K205</f>
        <v>5.4590400000000008</v>
      </c>
      <c r="M205" t="s">
        <v>48</v>
      </c>
      <c r="N205">
        <v>1</v>
      </c>
      <c r="O205">
        <f>IF(N205=5,I205,0)</f>
        <v>0</v>
      </c>
      <c r="Z205">
        <f>IF(AD205=0,J205,0)</f>
        <v>0</v>
      </c>
      <c r="AA205">
        <f>IF(AD205=15,J205,0)</f>
        <v>0</v>
      </c>
      <c r="AB205">
        <f>IF(AD205=21,J205,0)</f>
        <v>0</v>
      </c>
      <c r="AD205">
        <v>21</v>
      </c>
      <c r="AE205">
        <f>G205*AG205</f>
        <v>0</v>
      </c>
      <c r="AF205">
        <f>G205*(1-AG205)</f>
        <v>0</v>
      </c>
      <c r="AG205">
        <v>0.80445754716981133</v>
      </c>
      <c r="AM205">
        <f>F205*AE205</f>
        <v>0</v>
      </c>
      <c r="AN205">
        <f>F205*AF205</f>
        <v>0</v>
      </c>
      <c r="AO205" t="s">
        <v>258</v>
      </c>
      <c r="AP205" t="s">
        <v>223</v>
      </c>
      <c r="AQ205" s="12" t="s">
        <v>51</v>
      </c>
    </row>
    <row r="206" spans="1:43" x14ac:dyDescent="0.2">
      <c r="D206" s="13" t="s">
        <v>288</v>
      </c>
      <c r="E206" s="13"/>
      <c r="F206" s="13">
        <v>362</v>
      </c>
    </row>
    <row r="207" spans="1:43" x14ac:dyDescent="0.2">
      <c r="D207" s="13" t="s">
        <v>297</v>
      </c>
      <c r="E207" s="13"/>
      <c r="F207" s="13">
        <v>205</v>
      </c>
    </row>
    <row r="208" spans="1:43" x14ac:dyDescent="0.2">
      <c r="D208" s="13" t="s">
        <v>298</v>
      </c>
      <c r="E208" s="13"/>
      <c r="F208" s="13">
        <v>102</v>
      </c>
    </row>
    <row r="209" spans="1:43" ht="12.75" customHeight="1" x14ac:dyDescent="0.2">
      <c r="C209" s="16" t="s">
        <v>75</v>
      </c>
      <c r="D209" s="39" t="s">
        <v>299</v>
      </c>
      <c r="E209" s="39"/>
      <c r="F209" s="39"/>
      <c r="G209" s="39"/>
      <c r="H209" s="39"/>
      <c r="I209" s="39"/>
      <c r="J209" s="39"/>
      <c r="K209" s="39"/>
      <c r="L209" s="39"/>
      <c r="M209" s="39"/>
    </row>
    <row r="210" spans="1:43" x14ac:dyDescent="0.2">
      <c r="A210" s="14"/>
      <c r="B210" s="15"/>
      <c r="C210" s="15" t="s">
        <v>300</v>
      </c>
      <c r="D210" s="12" t="s">
        <v>301</v>
      </c>
      <c r="E210" s="12"/>
      <c r="F210" s="12"/>
      <c r="G210" s="12"/>
      <c r="H210" s="12">
        <f>SUM(H211:H211)</f>
        <v>0</v>
      </c>
      <c r="I210" s="12">
        <f>SUM(I211:I211)</f>
        <v>0</v>
      </c>
      <c r="J210" s="12">
        <f>H210+I210</f>
        <v>0</v>
      </c>
      <c r="K210" s="12"/>
      <c r="L210" s="12">
        <f>SUM(L211:L211)</f>
        <v>0.8338000000000001</v>
      </c>
      <c r="M210" s="12"/>
      <c r="P210" s="12">
        <f>IF(Q210="PR",J210,SUM(O211:O211))</f>
        <v>0</v>
      </c>
      <c r="Q210" s="12" t="s">
        <v>218</v>
      </c>
      <c r="R210" s="12">
        <f>IF(Q210="HS",H210,0)</f>
        <v>0</v>
      </c>
      <c r="S210" s="12">
        <f>IF(Q210="HS",I210-P210,0)</f>
        <v>0</v>
      </c>
      <c r="T210" s="12">
        <f>IF(Q210="PS",H210,0)</f>
        <v>0</v>
      </c>
      <c r="U210" s="12">
        <f>IF(Q210="PS",I210-P210,0)</f>
        <v>0</v>
      </c>
      <c r="V210" s="12">
        <f>IF(Q210="MP",H210,0)</f>
        <v>0</v>
      </c>
      <c r="W210" s="12">
        <f>IF(Q210="MP",I210-P210,0)</f>
        <v>0</v>
      </c>
      <c r="X210" s="12">
        <f>IF(Q210="OM",H210,0)</f>
        <v>0</v>
      </c>
      <c r="Y210" s="12">
        <v>721</v>
      </c>
      <c r="AI210">
        <f>SUM(Z211:Z211)</f>
        <v>0</v>
      </c>
      <c r="AJ210">
        <f>SUM(AA211:AA211)</f>
        <v>0</v>
      </c>
      <c r="AK210">
        <f>SUM(AB211:AB211)</f>
        <v>0</v>
      </c>
    </row>
    <row r="211" spans="1:43" x14ac:dyDescent="0.2">
      <c r="A211" s="2" t="s">
        <v>302</v>
      </c>
      <c r="C211" s="1" t="s">
        <v>303</v>
      </c>
      <c r="D211" t="s">
        <v>304</v>
      </c>
      <c r="E211" t="s">
        <v>265</v>
      </c>
      <c r="F211">
        <v>11</v>
      </c>
      <c r="G211" s="35">
        <v>0</v>
      </c>
      <c r="H211">
        <f>F211*AE211</f>
        <v>0</v>
      </c>
      <c r="I211">
        <f>J211-H211</f>
        <v>0</v>
      </c>
      <c r="J211">
        <f>F211*G211</f>
        <v>0</v>
      </c>
      <c r="K211">
        <v>7.5800000000000006E-2</v>
      </c>
      <c r="L211">
        <f>F211*K211</f>
        <v>0.8338000000000001</v>
      </c>
      <c r="M211" t="s">
        <v>48</v>
      </c>
      <c r="N211">
        <v>1</v>
      </c>
      <c r="O211">
        <f>IF(N211=5,I211,0)</f>
        <v>0</v>
      </c>
      <c r="Z211">
        <f>IF(AD211=0,J211,0)</f>
        <v>0</v>
      </c>
      <c r="AA211">
        <f>IF(AD211=15,J211,0)</f>
        <v>0</v>
      </c>
      <c r="AB211">
        <f>IF(AD211=21,J211,0)</f>
        <v>0</v>
      </c>
      <c r="AD211">
        <v>21</v>
      </c>
      <c r="AE211">
        <f>G211*AG211</f>
        <v>0</v>
      </c>
      <c r="AF211">
        <f>G211*(1-AG211)</f>
        <v>0</v>
      </c>
      <c r="AG211">
        <v>0.75808823529411762</v>
      </c>
      <c r="AM211">
        <f>F211*AE211</f>
        <v>0</v>
      </c>
      <c r="AN211">
        <f>F211*AF211</f>
        <v>0</v>
      </c>
      <c r="AO211" t="s">
        <v>305</v>
      </c>
      <c r="AP211" t="s">
        <v>306</v>
      </c>
      <c r="AQ211" s="12" t="s">
        <v>51</v>
      </c>
    </row>
    <row r="212" spans="1:43" x14ac:dyDescent="0.2">
      <c r="D212" s="13" t="s">
        <v>307</v>
      </c>
      <c r="E212" s="13"/>
      <c r="F212" s="13">
        <v>11</v>
      </c>
    </row>
    <row r="213" spans="1:43" x14ac:dyDescent="0.2">
      <c r="A213" s="14"/>
      <c r="B213" s="15"/>
      <c r="C213" s="15" t="s">
        <v>308</v>
      </c>
      <c r="D213" s="12" t="s">
        <v>309</v>
      </c>
      <c r="E213" s="12"/>
      <c r="F213" s="12"/>
      <c r="G213" s="12"/>
      <c r="H213" s="12">
        <f>SUM(H214:H230)</f>
        <v>0</v>
      </c>
      <c r="I213" s="12">
        <f>SUM(I214:I230)</f>
        <v>0</v>
      </c>
      <c r="J213" s="12">
        <f>H213+I213</f>
        <v>0</v>
      </c>
      <c r="K213" s="12"/>
      <c r="L213" s="12">
        <f>SUM(L214:L230)</f>
        <v>1.0607842000000001</v>
      </c>
      <c r="M213" s="12"/>
      <c r="P213" s="12">
        <f>IF(Q213="PR",J213,SUM(O214:O230))</f>
        <v>0</v>
      </c>
      <c r="Q213" s="12" t="s">
        <v>218</v>
      </c>
      <c r="R213" s="12">
        <f>IF(Q213="HS",H213,0)</f>
        <v>0</v>
      </c>
      <c r="S213" s="12">
        <f>IF(Q213="HS",I213-P213,0)</f>
        <v>0</v>
      </c>
      <c r="T213" s="12">
        <f>IF(Q213="PS",H213,0)</f>
        <v>0</v>
      </c>
      <c r="U213" s="12">
        <f>IF(Q213="PS",I213-P213,0)</f>
        <v>0</v>
      </c>
      <c r="V213" s="12">
        <f>IF(Q213="MP",H213,0)</f>
        <v>0</v>
      </c>
      <c r="W213" s="12">
        <f>IF(Q213="MP",I213-P213,0)</f>
        <v>0</v>
      </c>
      <c r="X213" s="12">
        <f>IF(Q213="OM",H213,0)</f>
        <v>0</v>
      </c>
      <c r="Y213" s="12">
        <v>764</v>
      </c>
      <c r="AI213">
        <f>SUM(Z214:Z230)</f>
        <v>0</v>
      </c>
      <c r="AJ213">
        <f>SUM(AA214:AA230)</f>
        <v>0</v>
      </c>
      <c r="AK213">
        <f>SUM(AB214:AB230)</f>
        <v>0</v>
      </c>
    </row>
    <row r="214" spans="1:43" x14ac:dyDescent="0.2">
      <c r="A214" s="2" t="s">
        <v>310</v>
      </c>
      <c r="C214" s="1" t="s">
        <v>311</v>
      </c>
      <c r="D214" t="s">
        <v>312</v>
      </c>
      <c r="E214" t="s">
        <v>91</v>
      </c>
      <c r="F214">
        <v>14.92</v>
      </c>
      <c r="G214" s="35">
        <v>0</v>
      </c>
      <c r="H214">
        <f>F214*AE214</f>
        <v>0</v>
      </c>
      <c r="I214">
        <f>J214-H214</f>
        <v>0</v>
      </c>
      <c r="J214">
        <f>F214*G214</f>
        <v>0</v>
      </c>
      <c r="K214">
        <v>2.3E-3</v>
      </c>
      <c r="L214">
        <f>F214*K214</f>
        <v>3.4315999999999999E-2</v>
      </c>
      <c r="M214" t="s">
        <v>48</v>
      </c>
      <c r="N214">
        <v>1</v>
      </c>
      <c r="O214">
        <f>IF(N214=5,I214,0)</f>
        <v>0</v>
      </c>
      <c r="Z214">
        <f>IF(AD214=0,J214,0)</f>
        <v>0</v>
      </c>
      <c r="AA214">
        <f>IF(AD214=15,J214,0)</f>
        <v>0</v>
      </c>
      <c r="AB214">
        <f>IF(AD214=21,J214,0)</f>
        <v>0</v>
      </c>
      <c r="AD214">
        <v>21</v>
      </c>
      <c r="AE214">
        <f>G214*AG214</f>
        <v>0</v>
      </c>
      <c r="AF214">
        <f>G214*(1-AG214)</f>
        <v>0</v>
      </c>
      <c r="AG214">
        <v>0</v>
      </c>
      <c r="AM214">
        <f>F214*AE214</f>
        <v>0</v>
      </c>
      <c r="AN214">
        <f>F214*AF214</f>
        <v>0</v>
      </c>
      <c r="AO214" t="s">
        <v>313</v>
      </c>
      <c r="AP214" t="s">
        <v>314</v>
      </c>
      <c r="AQ214" s="12" t="s">
        <v>51</v>
      </c>
    </row>
    <row r="215" spans="1:43" x14ac:dyDescent="0.2">
      <c r="D215" s="13" t="s">
        <v>315</v>
      </c>
      <c r="E215" s="13"/>
      <c r="F215" s="13">
        <v>14.92</v>
      </c>
    </row>
    <row r="216" spans="1:43" x14ac:dyDescent="0.2">
      <c r="A216" s="2" t="s">
        <v>316</v>
      </c>
      <c r="C216" s="1" t="s">
        <v>317</v>
      </c>
      <c r="D216" t="s">
        <v>318</v>
      </c>
      <c r="E216" t="s">
        <v>91</v>
      </c>
      <c r="F216">
        <v>102.9</v>
      </c>
      <c r="G216" s="35">
        <v>0</v>
      </c>
      <c r="H216">
        <f>F216*AE216</f>
        <v>0</v>
      </c>
      <c r="I216">
        <f>J216-H216</f>
        <v>0</v>
      </c>
      <c r="J216">
        <f>F216*G216</f>
        <v>0</v>
      </c>
      <c r="K216">
        <v>3.3600000000000001E-3</v>
      </c>
      <c r="L216">
        <f>F216*K216</f>
        <v>0.34574400000000005</v>
      </c>
      <c r="M216" t="s">
        <v>48</v>
      </c>
      <c r="N216">
        <v>1</v>
      </c>
      <c r="O216">
        <f>IF(N216=5,I216,0)</f>
        <v>0</v>
      </c>
      <c r="Z216">
        <f>IF(AD216=0,J216,0)</f>
        <v>0</v>
      </c>
      <c r="AA216">
        <f>IF(AD216=15,J216,0)</f>
        <v>0</v>
      </c>
      <c r="AB216">
        <f>IF(AD216=21,J216,0)</f>
        <v>0</v>
      </c>
      <c r="AD216">
        <v>21</v>
      </c>
      <c r="AE216">
        <f>G216*AG216</f>
        <v>0</v>
      </c>
      <c r="AF216">
        <f>G216*(1-AG216)</f>
        <v>0</v>
      </c>
      <c r="AG216">
        <v>0</v>
      </c>
      <c r="AM216">
        <f>F216*AE216</f>
        <v>0</v>
      </c>
      <c r="AN216">
        <f>F216*AF216</f>
        <v>0</v>
      </c>
      <c r="AO216" t="s">
        <v>313</v>
      </c>
      <c r="AP216" t="s">
        <v>314</v>
      </c>
      <c r="AQ216" s="12" t="s">
        <v>51</v>
      </c>
    </row>
    <row r="217" spans="1:43" x14ac:dyDescent="0.2">
      <c r="D217" s="13" t="s">
        <v>319</v>
      </c>
      <c r="E217" s="13"/>
      <c r="F217" s="13">
        <v>102.9</v>
      </c>
    </row>
    <row r="218" spans="1:43" x14ac:dyDescent="0.2">
      <c r="A218" s="2" t="s">
        <v>320</v>
      </c>
      <c r="C218" s="1" t="s">
        <v>321</v>
      </c>
      <c r="D218" t="s">
        <v>322</v>
      </c>
      <c r="E218" t="s">
        <v>91</v>
      </c>
      <c r="F218">
        <v>5.6</v>
      </c>
      <c r="G218" s="35">
        <v>0</v>
      </c>
      <c r="H218">
        <f>F218*AE218</f>
        <v>0</v>
      </c>
      <c r="I218">
        <f>J218-H218</f>
        <v>0</v>
      </c>
      <c r="J218">
        <f>F218*G218</f>
        <v>0</v>
      </c>
      <c r="K218">
        <v>3.2599999999999999E-3</v>
      </c>
      <c r="L218">
        <f>F218*K218</f>
        <v>1.8255999999999998E-2</v>
      </c>
      <c r="M218" t="s">
        <v>48</v>
      </c>
      <c r="N218">
        <v>1</v>
      </c>
      <c r="O218">
        <f>IF(N218=5,I218,0)</f>
        <v>0</v>
      </c>
      <c r="Z218">
        <f>IF(AD218=0,J218,0)</f>
        <v>0</v>
      </c>
      <c r="AA218">
        <f>IF(AD218=15,J218,0)</f>
        <v>0</v>
      </c>
      <c r="AB218">
        <f>IF(AD218=21,J218,0)</f>
        <v>0</v>
      </c>
      <c r="AD218">
        <v>21</v>
      </c>
      <c r="AE218">
        <f>G218*AG218</f>
        <v>0</v>
      </c>
      <c r="AF218">
        <f>G218*(1-AG218)</f>
        <v>0</v>
      </c>
      <c r="AG218">
        <v>0</v>
      </c>
      <c r="AM218">
        <f>F218*AE218</f>
        <v>0</v>
      </c>
      <c r="AN218">
        <f>F218*AF218</f>
        <v>0</v>
      </c>
      <c r="AO218" t="s">
        <v>313</v>
      </c>
      <c r="AP218" t="s">
        <v>314</v>
      </c>
      <c r="AQ218" s="12" t="s">
        <v>51</v>
      </c>
    </row>
    <row r="219" spans="1:43" x14ac:dyDescent="0.2">
      <c r="D219" s="13" t="s">
        <v>323</v>
      </c>
      <c r="E219" s="13"/>
      <c r="F219" s="13">
        <v>5.6</v>
      </c>
    </row>
    <row r="220" spans="1:43" x14ac:dyDescent="0.2">
      <c r="A220" s="2" t="s">
        <v>324</v>
      </c>
      <c r="C220" s="1" t="s">
        <v>325</v>
      </c>
      <c r="D220" t="s">
        <v>326</v>
      </c>
      <c r="E220" t="s">
        <v>91</v>
      </c>
      <c r="F220">
        <v>176.65</v>
      </c>
      <c r="G220" s="35">
        <v>0</v>
      </c>
      <c r="H220">
        <f>F220*AE220</f>
        <v>0</v>
      </c>
      <c r="I220">
        <f>J220-H220</f>
        <v>0</v>
      </c>
      <c r="J220">
        <f>F220*G220</f>
        <v>0</v>
      </c>
      <c r="K220">
        <v>2.8600000000000001E-3</v>
      </c>
      <c r="L220">
        <f>F220*K220</f>
        <v>0.50521900000000008</v>
      </c>
      <c r="M220" t="s">
        <v>48</v>
      </c>
      <c r="N220">
        <v>1</v>
      </c>
      <c r="O220">
        <f>IF(N220=5,I220,0)</f>
        <v>0</v>
      </c>
      <c r="Z220">
        <f>IF(AD220=0,J220,0)</f>
        <v>0</v>
      </c>
      <c r="AA220">
        <f>IF(AD220=15,J220,0)</f>
        <v>0</v>
      </c>
      <c r="AB220">
        <f>IF(AD220=21,J220,0)</f>
        <v>0</v>
      </c>
      <c r="AD220">
        <v>21</v>
      </c>
      <c r="AE220">
        <f>G220*AG220</f>
        <v>0</v>
      </c>
      <c r="AF220">
        <f>G220*(1-AG220)</f>
        <v>0</v>
      </c>
      <c r="AG220">
        <v>0</v>
      </c>
      <c r="AM220">
        <f>F220*AE220</f>
        <v>0</v>
      </c>
      <c r="AN220">
        <f>F220*AF220</f>
        <v>0</v>
      </c>
      <c r="AO220" t="s">
        <v>313</v>
      </c>
      <c r="AP220" t="s">
        <v>314</v>
      </c>
      <c r="AQ220" s="12" t="s">
        <v>51</v>
      </c>
    </row>
    <row r="221" spans="1:43" x14ac:dyDescent="0.2">
      <c r="D221" s="13" t="s">
        <v>327</v>
      </c>
      <c r="E221" s="13"/>
      <c r="F221" s="13">
        <v>176.65</v>
      </c>
    </row>
    <row r="222" spans="1:43" x14ac:dyDescent="0.2">
      <c r="A222" s="2" t="s">
        <v>328</v>
      </c>
      <c r="C222" s="1" t="s">
        <v>329</v>
      </c>
      <c r="D222" t="s">
        <v>330</v>
      </c>
      <c r="E222" t="s">
        <v>91</v>
      </c>
      <c r="F222">
        <v>8.6</v>
      </c>
      <c r="G222" s="35">
        <v>0</v>
      </c>
      <c r="H222">
        <f>F222*AE222</f>
        <v>0</v>
      </c>
      <c r="I222">
        <f>J222-H222</f>
        <v>0</v>
      </c>
      <c r="J222">
        <f>F222*G222</f>
        <v>0</v>
      </c>
      <c r="K222">
        <v>3.48E-3</v>
      </c>
      <c r="L222">
        <f>F222*K222</f>
        <v>2.9928E-2</v>
      </c>
      <c r="M222" t="s">
        <v>48</v>
      </c>
      <c r="N222">
        <v>1</v>
      </c>
      <c r="O222">
        <f>IF(N222=5,I222,0)</f>
        <v>0</v>
      </c>
      <c r="Z222">
        <f>IF(AD222=0,J222,0)</f>
        <v>0</v>
      </c>
      <c r="AA222">
        <f>IF(AD222=15,J222,0)</f>
        <v>0</v>
      </c>
      <c r="AB222">
        <f>IF(AD222=21,J222,0)</f>
        <v>0</v>
      </c>
      <c r="AD222">
        <v>21</v>
      </c>
      <c r="AE222">
        <f>G222*AG222</f>
        <v>0</v>
      </c>
      <c r="AF222">
        <f>G222*(1-AG222)</f>
        <v>0</v>
      </c>
      <c r="AG222">
        <v>0.88619452313503311</v>
      </c>
      <c r="AM222">
        <f>F222*AE222</f>
        <v>0</v>
      </c>
      <c r="AN222">
        <f>F222*AF222</f>
        <v>0</v>
      </c>
      <c r="AO222" t="s">
        <v>313</v>
      </c>
      <c r="AP222" t="s">
        <v>314</v>
      </c>
      <c r="AQ222" s="12" t="s">
        <v>51</v>
      </c>
    </row>
    <row r="223" spans="1:43" x14ac:dyDescent="0.2">
      <c r="D223" s="13" t="s">
        <v>331</v>
      </c>
      <c r="E223" s="13"/>
      <c r="F223" s="13">
        <v>8.6</v>
      </c>
    </row>
    <row r="224" spans="1:43" x14ac:dyDescent="0.2">
      <c r="A224" s="2" t="s">
        <v>332</v>
      </c>
      <c r="C224" s="1" t="s">
        <v>510</v>
      </c>
      <c r="D224" t="s">
        <v>333</v>
      </c>
      <c r="E224" t="s">
        <v>91</v>
      </c>
      <c r="F224">
        <v>14.92</v>
      </c>
      <c r="G224" s="35">
        <v>0</v>
      </c>
      <c r="H224">
        <f>F224*AE224</f>
        <v>0</v>
      </c>
      <c r="I224">
        <f>J224-H224</f>
        <v>0</v>
      </c>
      <c r="J224">
        <f>F224*G224</f>
        <v>0</v>
      </c>
      <c r="K224">
        <v>7.6099999999999996E-3</v>
      </c>
      <c r="L224">
        <f>F224*K224</f>
        <v>0.11354119999999999</v>
      </c>
      <c r="M224" t="s">
        <v>48</v>
      </c>
      <c r="N224">
        <v>1</v>
      </c>
      <c r="O224">
        <f>IF(N224=5,I224,0)</f>
        <v>0</v>
      </c>
      <c r="Z224">
        <f>IF(AD224=0,J224,0)</f>
        <v>0</v>
      </c>
      <c r="AA224">
        <f>IF(AD224=15,J224,0)</f>
        <v>0</v>
      </c>
      <c r="AB224">
        <f>IF(AD224=21,J224,0)</f>
        <v>0</v>
      </c>
      <c r="AD224">
        <v>21</v>
      </c>
      <c r="AE224">
        <f>G224*AG224</f>
        <v>0</v>
      </c>
      <c r="AF224">
        <f>G224*(1-AG224)</f>
        <v>0</v>
      </c>
      <c r="AG224">
        <v>0.756654525778929</v>
      </c>
      <c r="AM224">
        <f>F224*AE224</f>
        <v>0</v>
      </c>
      <c r="AN224">
        <f>F224*AF224</f>
        <v>0</v>
      </c>
      <c r="AO224" t="s">
        <v>313</v>
      </c>
      <c r="AP224" t="s">
        <v>314</v>
      </c>
      <c r="AQ224" s="12" t="s">
        <v>51</v>
      </c>
    </row>
    <row r="225" spans="1:43" ht="12.75" customHeight="1" x14ac:dyDescent="0.2">
      <c r="C225" s="16" t="s">
        <v>75</v>
      </c>
      <c r="D225" s="39" t="s">
        <v>334</v>
      </c>
      <c r="E225" s="39"/>
      <c r="F225" s="39"/>
      <c r="G225" s="39"/>
      <c r="H225" s="39"/>
      <c r="I225" s="39"/>
      <c r="J225" s="39"/>
      <c r="K225" s="39"/>
      <c r="L225" s="39"/>
      <c r="M225" s="39"/>
    </row>
    <row r="226" spans="1:43" x14ac:dyDescent="0.2">
      <c r="A226" s="2" t="s">
        <v>335</v>
      </c>
      <c r="C226" s="1" t="s">
        <v>336</v>
      </c>
      <c r="D226" t="s">
        <v>337</v>
      </c>
      <c r="E226" t="s">
        <v>265</v>
      </c>
      <c r="F226">
        <v>9</v>
      </c>
      <c r="G226" s="35">
        <v>0</v>
      </c>
      <c r="H226">
        <f>F226*AE226</f>
        <v>0</v>
      </c>
      <c r="I226">
        <f>J226-H226</f>
        <v>0</v>
      </c>
      <c r="J226">
        <f>F226*G226</f>
        <v>0</v>
      </c>
      <c r="K226">
        <v>6.0000000000000002E-5</v>
      </c>
      <c r="L226">
        <f>F226*K226</f>
        <v>5.4000000000000001E-4</v>
      </c>
      <c r="M226" t="s">
        <v>48</v>
      </c>
      <c r="N226">
        <v>1</v>
      </c>
      <c r="O226">
        <f>IF(N226=5,I226,0)</f>
        <v>0</v>
      </c>
      <c r="Z226">
        <f>IF(AD226=0,J226,0)</f>
        <v>0</v>
      </c>
      <c r="AA226">
        <f>IF(AD226=15,J226,0)</f>
        <v>0</v>
      </c>
      <c r="AB226">
        <f>IF(AD226=21,J226,0)</f>
        <v>0</v>
      </c>
      <c r="AD226">
        <v>21</v>
      </c>
      <c r="AE226">
        <f>G226*AG226</f>
        <v>0</v>
      </c>
      <c r="AF226">
        <f>G226*(1-AG226)</f>
        <v>0</v>
      </c>
      <c r="AG226">
        <v>0.55068334124848295</v>
      </c>
      <c r="AM226">
        <f>F226*AE226</f>
        <v>0</v>
      </c>
      <c r="AN226">
        <f>F226*AF226</f>
        <v>0</v>
      </c>
      <c r="AO226" t="s">
        <v>313</v>
      </c>
      <c r="AP226" t="s">
        <v>314</v>
      </c>
      <c r="AQ226" s="12" t="s">
        <v>51</v>
      </c>
    </row>
    <row r="227" spans="1:43" x14ac:dyDescent="0.2">
      <c r="D227" s="13" t="s">
        <v>338</v>
      </c>
      <c r="E227" s="13"/>
      <c r="F227" s="13">
        <v>9</v>
      </c>
    </row>
    <row r="228" spans="1:43" x14ac:dyDescent="0.2">
      <c r="A228" s="2" t="s">
        <v>339</v>
      </c>
      <c r="C228" s="1" t="s">
        <v>340</v>
      </c>
      <c r="D228" t="s">
        <v>341</v>
      </c>
      <c r="E228" t="s">
        <v>91</v>
      </c>
      <c r="F228">
        <v>176.65</v>
      </c>
      <c r="G228" s="35">
        <v>0</v>
      </c>
      <c r="H228">
        <f>F228*AE228</f>
        <v>0</v>
      </c>
      <c r="I228">
        <f>J228-H228</f>
        <v>0</v>
      </c>
      <c r="J228">
        <f>F228*G228</f>
        <v>0</v>
      </c>
      <c r="K228">
        <v>4.0000000000000003E-5</v>
      </c>
      <c r="L228">
        <f>F228*K228</f>
        <v>7.0660000000000011E-3</v>
      </c>
      <c r="M228" t="s">
        <v>48</v>
      </c>
      <c r="N228">
        <v>1</v>
      </c>
      <c r="O228">
        <f>IF(N228=5,I228,0)</f>
        <v>0</v>
      </c>
      <c r="Z228">
        <f>IF(AD228=0,J228,0)</f>
        <v>0</v>
      </c>
      <c r="AA228">
        <f>IF(AD228=15,J228,0)</f>
        <v>0</v>
      </c>
      <c r="AB228">
        <f>IF(AD228=21,J228,0)</f>
        <v>0</v>
      </c>
      <c r="AD228">
        <v>21</v>
      </c>
      <c r="AE228">
        <f>G228*AG228</f>
        <v>0</v>
      </c>
      <c r="AF228">
        <f>G228*(1-AG228)</f>
        <v>0</v>
      </c>
      <c r="AG228">
        <v>5.7070063694267523E-2</v>
      </c>
      <c r="AM228">
        <f>F228*AE228</f>
        <v>0</v>
      </c>
      <c r="AN228">
        <f>F228*AF228</f>
        <v>0</v>
      </c>
      <c r="AO228" t="s">
        <v>313</v>
      </c>
      <c r="AP228" t="s">
        <v>314</v>
      </c>
      <c r="AQ228" s="12" t="s">
        <v>51</v>
      </c>
    </row>
    <row r="229" spans="1:43" x14ac:dyDescent="0.2">
      <c r="D229" s="13" t="s">
        <v>327</v>
      </c>
      <c r="E229" s="13"/>
      <c r="F229" s="13">
        <v>176.65</v>
      </c>
    </row>
    <row r="230" spans="1:43" x14ac:dyDescent="0.2">
      <c r="A230" s="2" t="s">
        <v>342</v>
      </c>
      <c r="C230" s="1" t="s">
        <v>343</v>
      </c>
      <c r="D230" t="s">
        <v>344</v>
      </c>
      <c r="E230" t="s">
        <v>91</v>
      </c>
      <c r="F230">
        <v>102.9</v>
      </c>
      <c r="G230" s="35">
        <v>0</v>
      </c>
      <c r="H230">
        <f>F230*AE230</f>
        <v>0</v>
      </c>
      <c r="I230">
        <f>J230-H230</f>
        <v>0</v>
      </c>
      <c r="J230">
        <f>F230*G230</f>
        <v>0</v>
      </c>
      <c r="K230">
        <v>6.0000000000000002E-5</v>
      </c>
      <c r="L230">
        <f>F230*K230</f>
        <v>6.1740000000000007E-3</v>
      </c>
      <c r="M230" t="s">
        <v>48</v>
      </c>
      <c r="N230">
        <v>1</v>
      </c>
      <c r="O230">
        <f>IF(N230=5,I230,0)</f>
        <v>0</v>
      </c>
      <c r="Z230">
        <f>IF(AD230=0,J230,0)</f>
        <v>0</v>
      </c>
      <c r="AA230">
        <f>IF(AD230=15,J230,0)</f>
        <v>0</v>
      </c>
      <c r="AB230">
        <f>IF(AD230=21,J230,0)</f>
        <v>0</v>
      </c>
      <c r="AD230">
        <v>21</v>
      </c>
      <c r="AE230">
        <f>G230*AG230</f>
        <v>0</v>
      </c>
      <c r="AF230">
        <f>G230*(1-AG230)</f>
        <v>0</v>
      </c>
      <c r="AG230">
        <v>0.1193730407523511</v>
      </c>
      <c r="AM230">
        <f>F230*AE230</f>
        <v>0</v>
      </c>
      <c r="AN230">
        <f>F230*AF230</f>
        <v>0</v>
      </c>
      <c r="AO230" t="s">
        <v>313</v>
      </c>
      <c r="AP230" t="s">
        <v>314</v>
      </c>
      <c r="AQ230" s="12" t="s">
        <v>51</v>
      </c>
    </row>
    <row r="231" spans="1:43" x14ac:dyDescent="0.2">
      <c r="D231" s="13" t="s">
        <v>319</v>
      </c>
      <c r="E231" s="13"/>
      <c r="F231" s="13">
        <v>102.9</v>
      </c>
    </row>
    <row r="232" spans="1:43" x14ac:dyDescent="0.2">
      <c r="A232" s="14"/>
      <c r="B232" s="15"/>
      <c r="C232" s="15" t="s">
        <v>345</v>
      </c>
      <c r="D232" s="12" t="s">
        <v>346</v>
      </c>
      <c r="E232" s="12"/>
      <c r="F232" s="12"/>
      <c r="G232" s="12"/>
      <c r="H232" s="12">
        <f>SUM(H233:H236)</f>
        <v>0</v>
      </c>
      <c r="I232" s="12">
        <f>SUM(I233:I236)</f>
        <v>0</v>
      </c>
      <c r="J232" s="12">
        <f>H232+I232</f>
        <v>0</v>
      </c>
      <c r="K232" s="12"/>
      <c r="L232" s="12">
        <f>SUM(L233:L236)</f>
        <v>0.42339000000000004</v>
      </c>
      <c r="M232" s="12"/>
      <c r="P232" s="12">
        <f>IF(Q232="PR",J232,SUM(O233:O236))</f>
        <v>0</v>
      </c>
      <c r="Q232" s="12" t="s">
        <v>218</v>
      </c>
      <c r="R232" s="12">
        <f>IF(Q232="HS",H232,0)</f>
        <v>0</v>
      </c>
      <c r="S232" s="12">
        <f>IF(Q232="HS",I232-P232,0)</f>
        <v>0</v>
      </c>
      <c r="T232" s="12">
        <f>IF(Q232="PS",H232,0)</f>
        <v>0</v>
      </c>
      <c r="U232" s="12">
        <f>IF(Q232="PS",I232-P232,0)</f>
        <v>0</v>
      </c>
      <c r="V232" s="12">
        <f>IF(Q232="MP",H232,0)</f>
        <v>0</v>
      </c>
      <c r="W232" s="12">
        <f>IF(Q232="MP",I232-P232,0)</f>
        <v>0</v>
      </c>
      <c r="X232" s="12">
        <f>IF(Q232="OM",H232,0)</f>
        <v>0</v>
      </c>
      <c r="Y232" s="12">
        <v>766</v>
      </c>
      <c r="AI232">
        <f>SUM(Z233:Z236)</f>
        <v>0</v>
      </c>
      <c r="AJ232">
        <f>SUM(AA233:AA236)</f>
        <v>0</v>
      </c>
      <c r="AK232">
        <f>SUM(AB233:AB236)</f>
        <v>0</v>
      </c>
    </row>
    <row r="233" spans="1:43" x14ac:dyDescent="0.2">
      <c r="A233" s="2" t="s">
        <v>347</v>
      </c>
      <c r="C233" s="1" t="s">
        <v>348</v>
      </c>
      <c r="D233" t="s">
        <v>349</v>
      </c>
      <c r="E233" t="s">
        <v>265</v>
      </c>
      <c r="F233">
        <v>94</v>
      </c>
      <c r="G233" s="35">
        <v>0</v>
      </c>
      <c r="H233">
        <f>F233*AE233</f>
        <v>0</v>
      </c>
      <c r="I233">
        <f>J233-H233</f>
        <v>0</v>
      </c>
      <c r="J233">
        <f>F233*G233</f>
        <v>0</v>
      </c>
      <c r="K233">
        <v>1.0000000000000001E-5</v>
      </c>
      <c r="L233">
        <f>F233*K233</f>
        <v>9.4000000000000008E-4</v>
      </c>
      <c r="M233" t="s">
        <v>48</v>
      </c>
      <c r="N233">
        <v>1</v>
      </c>
      <c r="O233">
        <f>IF(N233=5,I233,0)</f>
        <v>0</v>
      </c>
      <c r="Z233">
        <f>IF(AD233=0,J233,0)</f>
        <v>0</v>
      </c>
      <c r="AA233">
        <f>IF(AD233=15,J233,0)</f>
        <v>0</v>
      </c>
      <c r="AB233">
        <f>IF(AD233=21,J233,0)</f>
        <v>0</v>
      </c>
      <c r="AD233">
        <v>21</v>
      </c>
      <c r="AE233">
        <f>G233*AG233</f>
        <v>0</v>
      </c>
      <c r="AF233">
        <f>G233*(1-AG233)</f>
        <v>0</v>
      </c>
      <c r="AG233">
        <v>1.9912578921806701E-2</v>
      </c>
      <c r="AM233">
        <f>F233*AE233</f>
        <v>0</v>
      </c>
      <c r="AN233">
        <f>F233*AF233</f>
        <v>0</v>
      </c>
      <c r="AO233" t="s">
        <v>350</v>
      </c>
      <c r="AP233" t="s">
        <v>314</v>
      </c>
      <c r="AQ233" s="12" t="s">
        <v>51</v>
      </c>
    </row>
    <row r="234" spans="1:43" x14ac:dyDescent="0.2">
      <c r="D234" s="13" t="s">
        <v>351</v>
      </c>
      <c r="E234" s="13"/>
      <c r="F234" s="13">
        <v>38</v>
      </c>
    </row>
    <row r="235" spans="1:43" x14ac:dyDescent="0.2">
      <c r="D235" s="13" t="s">
        <v>352</v>
      </c>
      <c r="E235" s="13"/>
      <c r="F235" s="13">
        <v>56</v>
      </c>
    </row>
    <row r="236" spans="1:43" x14ac:dyDescent="0.2">
      <c r="A236" s="2" t="s">
        <v>353</v>
      </c>
      <c r="C236" s="1" t="s">
        <v>354</v>
      </c>
      <c r="D236" t="s">
        <v>355</v>
      </c>
      <c r="E236" t="s">
        <v>91</v>
      </c>
      <c r="F236">
        <v>99.4</v>
      </c>
      <c r="G236" s="35">
        <v>0</v>
      </c>
      <c r="H236">
        <f>F236*AE236</f>
        <v>0</v>
      </c>
      <c r="I236">
        <f>J236-H236</f>
        <v>0</v>
      </c>
      <c r="J236">
        <f>F236*G236</f>
        <v>0</v>
      </c>
      <c r="K236">
        <v>4.2500000000000003E-3</v>
      </c>
      <c r="L236">
        <f>F236*K236</f>
        <v>0.42245000000000005</v>
      </c>
      <c r="M236" t="s">
        <v>48</v>
      </c>
      <c r="N236">
        <v>1</v>
      </c>
      <c r="O236">
        <f>IF(N236=5,I236,0)</f>
        <v>0</v>
      </c>
      <c r="Z236">
        <f>IF(AD236=0,J236,0)</f>
        <v>0</v>
      </c>
      <c r="AA236">
        <f>IF(AD236=15,J236,0)</f>
        <v>0</v>
      </c>
      <c r="AB236">
        <f>IF(AD236=21,J236,0)</f>
        <v>0</v>
      </c>
      <c r="AD236">
        <v>21</v>
      </c>
      <c r="AE236">
        <f>G236*AG236</f>
        <v>0</v>
      </c>
      <c r="AF236">
        <f>G236*(1-AG236)</f>
        <v>0</v>
      </c>
      <c r="AG236">
        <v>1</v>
      </c>
      <c r="AM236">
        <f>F236*AE236</f>
        <v>0</v>
      </c>
      <c r="AN236">
        <f>F236*AF236</f>
        <v>0</v>
      </c>
      <c r="AO236" t="s">
        <v>350</v>
      </c>
      <c r="AP236" t="s">
        <v>314</v>
      </c>
      <c r="AQ236" s="12" t="s">
        <v>51</v>
      </c>
    </row>
    <row r="237" spans="1:43" x14ac:dyDescent="0.2">
      <c r="D237" s="13" t="s">
        <v>356</v>
      </c>
      <c r="E237" s="13"/>
      <c r="F237" s="13">
        <v>48</v>
      </c>
    </row>
    <row r="238" spans="1:43" x14ac:dyDescent="0.2">
      <c r="D238" s="13" t="s">
        <v>357</v>
      </c>
      <c r="E238" s="13"/>
      <c r="F238" s="13">
        <v>51.4</v>
      </c>
    </row>
    <row r="239" spans="1:43" x14ac:dyDescent="0.2">
      <c r="A239" s="14"/>
      <c r="B239" s="15"/>
      <c r="C239" s="15" t="s">
        <v>358</v>
      </c>
      <c r="D239" s="12" t="s">
        <v>359</v>
      </c>
      <c r="E239" s="12"/>
      <c r="F239" s="12"/>
      <c r="G239" s="12"/>
      <c r="H239" s="12">
        <f>SUM(H240:H242)</f>
        <v>0</v>
      </c>
      <c r="I239" s="12">
        <f>SUM(I240:I242)</f>
        <v>0</v>
      </c>
      <c r="J239" s="12">
        <f>H239+I239</f>
        <v>0</v>
      </c>
      <c r="K239" s="12"/>
      <c r="L239" s="12">
        <f>SUM(L240:L242)</f>
        <v>0</v>
      </c>
      <c r="M239" s="12"/>
      <c r="P239" s="12">
        <f>IF(Q239="PR",J239,SUM(O240:O242))</f>
        <v>0</v>
      </c>
      <c r="Q239" s="12" t="s">
        <v>218</v>
      </c>
      <c r="R239" s="12">
        <f>IF(Q239="HS",H239,0)</f>
        <v>0</v>
      </c>
      <c r="S239" s="12">
        <f>IF(Q239="HS",I239-P239,0)</f>
        <v>0</v>
      </c>
      <c r="T239" s="12">
        <f>IF(Q239="PS",H239,0)</f>
        <v>0</v>
      </c>
      <c r="U239" s="12">
        <f>IF(Q239="PS",I239-P239,0)</f>
        <v>0</v>
      </c>
      <c r="V239" s="12">
        <f>IF(Q239="MP",H239,0)</f>
        <v>0</v>
      </c>
      <c r="W239" s="12">
        <f>IF(Q239="MP",I239-P239,0)</f>
        <v>0</v>
      </c>
      <c r="X239" s="12">
        <f>IF(Q239="OM",H239,0)</f>
        <v>0</v>
      </c>
      <c r="Y239" s="12">
        <v>767</v>
      </c>
      <c r="AI239">
        <f>SUM(Z240:Z242)</f>
        <v>0</v>
      </c>
      <c r="AJ239">
        <f>SUM(AA240:AA242)</f>
        <v>0</v>
      </c>
      <c r="AK239">
        <f>SUM(AB240:AB242)</f>
        <v>0</v>
      </c>
    </row>
    <row r="240" spans="1:43" x14ac:dyDescent="0.2">
      <c r="A240" s="2" t="s">
        <v>360</v>
      </c>
      <c r="C240" s="1" t="s">
        <v>361</v>
      </c>
      <c r="D240" t="s">
        <v>362</v>
      </c>
      <c r="E240" t="s">
        <v>363</v>
      </c>
      <c r="F240">
        <v>3</v>
      </c>
      <c r="G240" s="35">
        <v>0</v>
      </c>
      <c r="H240">
        <f>F240*AE240</f>
        <v>0</v>
      </c>
      <c r="I240">
        <f>J240-H240</f>
        <v>0</v>
      </c>
      <c r="J240">
        <f>F240*G240</f>
        <v>0</v>
      </c>
      <c r="K240">
        <v>0</v>
      </c>
      <c r="L240">
        <f>F240*K240</f>
        <v>0</v>
      </c>
      <c r="M240" t="s">
        <v>48</v>
      </c>
      <c r="N240">
        <v>1</v>
      </c>
      <c r="O240">
        <f>IF(N240=5,I240,0)</f>
        <v>0</v>
      </c>
      <c r="Z240">
        <f>IF(AD240=0,J240,0)</f>
        <v>0</v>
      </c>
      <c r="AA240">
        <f>IF(AD240=15,J240,0)</f>
        <v>0</v>
      </c>
      <c r="AB240">
        <f>IF(AD240=21,J240,0)</f>
        <v>0</v>
      </c>
      <c r="AD240">
        <v>21</v>
      </c>
      <c r="AE240">
        <f>G240*AG240</f>
        <v>0</v>
      </c>
      <c r="AF240">
        <f>G240*(1-AG240)</f>
        <v>0</v>
      </c>
      <c r="AG240">
        <v>0</v>
      </c>
      <c r="AM240">
        <f>F240*AE240</f>
        <v>0</v>
      </c>
      <c r="AN240">
        <f>F240*AF240</f>
        <v>0</v>
      </c>
      <c r="AO240" t="s">
        <v>364</v>
      </c>
      <c r="AP240" t="s">
        <v>314</v>
      </c>
      <c r="AQ240" s="12" t="s">
        <v>51</v>
      </c>
    </row>
    <row r="241" spans="1:43" x14ac:dyDescent="0.2">
      <c r="D241" s="13" t="s">
        <v>365</v>
      </c>
      <c r="E241" s="13"/>
      <c r="F241" s="13">
        <v>3</v>
      </c>
    </row>
    <row r="242" spans="1:43" x14ac:dyDescent="0.2">
      <c r="A242" s="2" t="s">
        <v>366</v>
      </c>
      <c r="C242" s="1" t="s">
        <v>367</v>
      </c>
      <c r="D242" t="s">
        <v>368</v>
      </c>
      <c r="E242" t="s">
        <v>369</v>
      </c>
      <c r="F242">
        <v>1</v>
      </c>
      <c r="G242" s="35">
        <v>0</v>
      </c>
      <c r="H242">
        <f>F242*AE242</f>
        <v>0</v>
      </c>
      <c r="I242">
        <f>J242-H242</f>
        <v>0</v>
      </c>
      <c r="J242">
        <f>F242*G242</f>
        <v>0</v>
      </c>
      <c r="K242">
        <v>0</v>
      </c>
      <c r="L242">
        <f>F242*K242</f>
        <v>0</v>
      </c>
      <c r="M242" t="s">
        <v>48</v>
      </c>
      <c r="N242">
        <v>1</v>
      </c>
      <c r="O242">
        <f>IF(N242=5,I242,0)</f>
        <v>0</v>
      </c>
      <c r="Z242">
        <f>IF(AD242=0,J242,0)</f>
        <v>0</v>
      </c>
      <c r="AA242">
        <f>IF(AD242=15,J242,0)</f>
        <v>0</v>
      </c>
      <c r="AB242">
        <f>IF(AD242=21,J242,0)</f>
        <v>0</v>
      </c>
      <c r="AD242">
        <v>21</v>
      </c>
      <c r="AE242">
        <f>G242*AG242</f>
        <v>0</v>
      </c>
      <c r="AF242">
        <f>G242*(1-AG242)</f>
        <v>0</v>
      </c>
      <c r="AG242">
        <v>0.7345505617977528</v>
      </c>
      <c r="AM242">
        <f>F242*AE242</f>
        <v>0</v>
      </c>
      <c r="AN242">
        <f>F242*AF242</f>
        <v>0</v>
      </c>
      <c r="AO242" t="s">
        <v>364</v>
      </c>
      <c r="AP242" t="s">
        <v>314</v>
      </c>
      <c r="AQ242" s="12" t="s">
        <v>51</v>
      </c>
    </row>
    <row r="243" spans="1:43" x14ac:dyDescent="0.2">
      <c r="D243" s="13" t="s">
        <v>370</v>
      </c>
      <c r="E243" s="13"/>
      <c r="F243" s="13">
        <v>1</v>
      </c>
    </row>
    <row r="244" spans="1:43" x14ac:dyDescent="0.2">
      <c r="A244" s="14"/>
      <c r="B244" s="15"/>
      <c r="C244" s="15" t="s">
        <v>371</v>
      </c>
      <c r="D244" s="12" t="s">
        <v>372</v>
      </c>
      <c r="E244" s="12"/>
      <c r="F244" s="12"/>
      <c r="G244" s="12"/>
      <c r="H244" s="12">
        <f>SUM(H245:H247)</f>
        <v>0</v>
      </c>
      <c r="I244" s="12">
        <f>SUM(I245:I247)</f>
        <v>0</v>
      </c>
      <c r="J244" s="12">
        <f>H244+I244</f>
        <v>0</v>
      </c>
      <c r="K244" s="12"/>
      <c r="L244" s="12">
        <f>SUM(L245:L247)</f>
        <v>3.4440000000000005E-2</v>
      </c>
      <c r="M244" s="12"/>
      <c r="P244" s="12">
        <f>IF(Q244="PR",J244,SUM(O245:O247))</f>
        <v>0</v>
      </c>
      <c r="Q244" s="12" t="s">
        <v>218</v>
      </c>
      <c r="R244" s="12">
        <f>IF(Q244="HS",H244,0)</f>
        <v>0</v>
      </c>
      <c r="S244" s="12">
        <f>IF(Q244="HS",I244-P244,0)</f>
        <v>0</v>
      </c>
      <c r="T244" s="12">
        <f>IF(Q244="PS",H244,0)</f>
        <v>0</v>
      </c>
      <c r="U244" s="12">
        <f>IF(Q244="PS",I244-P244,0)</f>
        <v>0</v>
      </c>
      <c r="V244" s="12">
        <f>IF(Q244="MP",H244,0)</f>
        <v>0</v>
      </c>
      <c r="W244" s="12">
        <f>IF(Q244="MP",I244-P244,0)</f>
        <v>0</v>
      </c>
      <c r="X244" s="12">
        <f>IF(Q244="OM",H244,0)</f>
        <v>0</v>
      </c>
      <c r="Y244" s="12">
        <v>783</v>
      </c>
      <c r="AI244">
        <f>SUM(Z245:Z247)</f>
        <v>0</v>
      </c>
      <c r="AJ244">
        <f>SUM(AA245:AA247)</f>
        <v>0</v>
      </c>
      <c r="AK244">
        <f>SUM(AB245:AB247)</f>
        <v>0</v>
      </c>
    </row>
    <row r="245" spans="1:43" x14ac:dyDescent="0.2">
      <c r="A245" s="2" t="s">
        <v>373</v>
      </c>
      <c r="C245" s="1" t="s">
        <v>374</v>
      </c>
      <c r="D245" t="s">
        <v>375</v>
      </c>
      <c r="E245" t="s">
        <v>47</v>
      </c>
      <c r="F245">
        <v>84</v>
      </c>
      <c r="G245" s="35">
        <v>0</v>
      </c>
      <c r="H245">
        <f>F245*AE245</f>
        <v>0</v>
      </c>
      <c r="I245">
        <f>J245-H245</f>
        <v>0</v>
      </c>
      <c r="J245">
        <f>F245*G245</f>
        <v>0</v>
      </c>
      <c r="K245">
        <v>1.0000000000000001E-5</v>
      </c>
      <c r="L245">
        <f>F245*K245</f>
        <v>8.4000000000000003E-4</v>
      </c>
      <c r="M245" t="s">
        <v>48</v>
      </c>
      <c r="N245">
        <v>1</v>
      </c>
      <c r="O245">
        <f>IF(N245=5,I245,0)</f>
        <v>0</v>
      </c>
      <c r="Z245">
        <f>IF(AD245=0,J245,0)</f>
        <v>0</v>
      </c>
      <c r="AA245">
        <f>IF(AD245=15,J245,0)</f>
        <v>0</v>
      </c>
      <c r="AB245">
        <f>IF(AD245=21,J245,0)</f>
        <v>0</v>
      </c>
      <c r="AD245">
        <v>21</v>
      </c>
      <c r="AE245">
        <f>G245*AG245</f>
        <v>0</v>
      </c>
      <c r="AF245">
        <f>G245*(1-AG245)</f>
        <v>0</v>
      </c>
      <c r="AG245">
        <v>4.85207100591716E-2</v>
      </c>
      <c r="AM245">
        <f>F245*AE245</f>
        <v>0</v>
      </c>
      <c r="AN245">
        <f>F245*AF245</f>
        <v>0</v>
      </c>
      <c r="AO245" t="s">
        <v>376</v>
      </c>
      <c r="AP245" t="s">
        <v>377</v>
      </c>
      <c r="AQ245" s="12" t="s">
        <v>51</v>
      </c>
    </row>
    <row r="246" spans="1:43" x14ac:dyDescent="0.2">
      <c r="D246" s="13" t="s">
        <v>378</v>
      </c>
      <c r="E246" s="13"/>
      <c r="F246" s="13">
        <v>84</v>
      </c>
    </row>
    <row r="247" spans="1:43" x14ac:dyDescent="0.2">
      <c r="A247" s="2" t="s">
        <v>379</v>
      </c>
      <c r="C247" s="1" t="s">
        <v>380</v>
      </c>
      <c r="D247" t="s">
        <v>381</v>
      </c>
      <c r="E247" t="s">
        <v>47</v>
      </c>
      <c r="F247">
        <v>84</v>
      </c>
      <c r="G247" s="35">
        <v>0</v>
      </c>
      <c r="H247">
        <f>F247*AE247</f>
        <v>0</v>
      </c>
      <c r="I247">
        <f>J247-H247</f>
        <v>0</v>
      </c>
      <c r="J247">
        <f>F247*G247</f>
        <v>0</v>
      </c>
      <c r="K247">
        <v>4.0000000000000002E-4</v>
      </c>
      <c r="L247">
        <f>F247*K247</f>
        <v>3.3600000000000005E-2</v>
      </c>
      <c r="M247" t="s">
        <v>48</v>
      </c>
      <c r="N247">
        <v>1</v>
      </c>
      <c r="O247">
        <f>IF(N247=5,I247,0)</f>
        <v>0</v>
      </c>
      <c r="Z247">
        <f>IF(AD247=0,J247,0)</f>
        <v>0</v>
      </c>
      <c r="AA247">
        <f>IF(AD247=15,J247,0)</f>
        <v>0</v>
      </c>
      <c r="AB247">
        <f>IF(AD247=21,J247,0)</f>
        <v>0</v>
      </c>
      <c r="AD247">
        <v>21</v>
      </c>
      <c r="AE247">
        <f>G247*AG247</f>
        <v>0</v>
      </c>
      <c r="AF247">
        <f>G247*(1-AG247)</f>
        <v>0</v>
      </c>
      <c r="AG247">
        <v>0.5478010887516056</v>
      </c>
      <c r="AM247">
        <f>F247*AE247</f>
        <v>0</v>
      </c>
      <c r="AN247">
        <f>F247*AF247</f>
        <v>0</v>
      </c>
      <c r="AO247" t="s">
        <v>376</v>
      </c>
      <c r="AP247" t="s">
        <v>377</v>
      </c>
      <c r="AQ247" s="12" t="s">
        <v>51</v>
      </c>
    </row>
    <row r="248" spans="1:43" x14ac:dyDescent="0.2">
      <c r="D248" s="13" t="s">
        <v>378</v>
      </c>
      <c r="E248" s="13"/>
      <c r="F248" s="13">
        <v>84</v>
      </c>
    </row>
    <row r="249" spans="1:43" x14ac:dyDescent="0.2">
      <c r="A249" s="14"/>
      <c r="B249" s="15"/>
      <c r="C249" s="15" t="s">
        <v>382</v>
      </c>
      <c r="D249" s="12" t="s">
        <v>383</v>
      </c>
      <c r="E249" s="12"/>
      <c r="F249" s="12"/>
      <c r="G249" s="12"/>
      <c r="H249" s="12">
        <f>SUM(H250:H250)</f>
        <v>0</v>
      </c>
      <c r="I249" s="12">
        <f>SUM(I250:I250)</f>
        <v>0</v>
      </c>
      <c r="J249" s="12">
        <f>H249+I249</f>
        <v>0</v>
      </c>
      <c r="K249" s="12"/>
      <c r="L249" s="12">
        <f>SUM(L250:L250)</f>
        <v>0</v>
      </c>
      <c r="M249" s="12"/>
      <c r="P249" s="12">
        <f>IF(Q249="PR",J249,SUM(O250:O250))</f>
        <v>0</v>
      </c>
      <c r="Q249" s="12" t="s">
        <v>43</v>
      </c>
      <c r="R249" s="12">
        <f>IF(Q249="HS",H249,0)</f>
        <v>0</v>
      </c>
      <c r="S249" s="12">
        <f>IF(Q249="HS",I249-P249,0)</f>
        <v>0</v>
      </c>
      <c r="T249" s="12">
        <f>IF(Q249="PS",H249,0)</f>
        <v>0</v>
      </c>
      <c r="U249" s="12">
        <f>IF(Q249="PS",I249-P249,0)</f>
        <v>0</v>
      </c>
      <c r="V249" s="12">
        <f>IF(Q249="MP",H249,0)</f>
        <v>0</v>
      </c>
      <c r="W249" s="12">
        <f>IF(Q249="MP",I249-P249,0)</f>
        <v>0</v>
      </c>
      <c r="X249" s="12">
        <f>IF(Q249="OM",H249,0)</f>
        <v>0</v>
      </c>
      <c r="Y249" s="12">
        <v>86</v>
      </c>
      <c r="AI249">
        <f>SUM(Z250:Z250)</f>
        <v>0</v>
      </c>
      <c r="AJ249">
        <f>SUM(AA250:AA250)</f>
        <v>0</v>
      </c>
      <c r="AK249">
        <f>SUM(AB250:AB250)</f>
        <v>0</v>
      </c>
    </row>
    <row r="250" spans="1:43" x14ac:dyDescent="0.2">
      <c r="A250" s="2" t="s">
        <v>384</v>
      </c>
      <c r="C250" s="1" t="s">
        <v>385</v>
      </c>
      <c r="D250" t="s">
        <v>386</v>
      </c>
      <c r="E250" t="s">
        <v>369</v>
      </c>
      <c r="F250">
        <v>1</v>
      </c>
      <c r="G250" s="35">
        <v>0</v>
      </c>
      <c r="H250">
        <f>F250*AE250</f>
        <v>0</v>
      </c>
      <c r="I250">
        <f>J250-H250</f>
        <v>0</v>
      </c>
      <c r="J250">
        <f>F250*G250</f>
        <v>0</v>
      </c>
      <c r="K250">
        <v>0</v>
      </c>
      <c r="L250">
        <f>F250*K250</f>
        <v>0</v>
      </c>
      <c r="M250" t="s">
        <v>48</v>
      </c>
      <c r="N250">
        <v>1</v>
      </c>
      <c r="O250">
        <f>IF(N250=5,I250,0)</f>
        <v>0</v>
      </c>
      <c r="Z250">
        <f>IF(AD250=0,J250,0)</f>
        <v>0</v>
      </c>
      <c r="AA250">
        <f>IF(AD250=15,J250,0)</f>
        <v>0</v>
      </c>
      <c r="AB250">
        <f>IF(AD250=21,J250,0)</f>
        <v>0</v>
      </c>
      <c r="AD250">
        <v>21</v>
      </c>
      <c r="AE250">
        <f>G250*AG250</f>
        <v>0</v>
      </c>
      <c r="AF250">
        <f>G250*(1-AG250)</f>
        <v>0</v>
      </c>
      <c r="AG250">
        <v>0</v>
      </c>
      <c r="AM250">
        <f>F250*AE250</f>
        <v>0</v>
      </c>
      <c r="AN250">
        <f>F250*AF250</f>
        <v>0</v>
      </c>
      <c r="AO250" t="s">
        <v>387</v>
      </c>
      <c r="AP250" t="s">
        <v>388</v>
      </c>
      <c r="AQ250" s="12" t="s">
        <v>51</v>
      </c>
    </row>
    <row r="251" spans="1:43" x14ac:dyDescent="0.2">
      <c r="D251" s="13" t="s">
        <v>370</v>
      </c>
      <c r="E251" s="13"/>
      <c r="F251" s="13">
        <v>1</v>
      </c>
    </row>
    <row r="252" spans="1:43" x14ac:dyDescent="0.2">
      <c r="A252" s="14"/>
      <c r="B252" s="15"/>
      <c r="C252" s="15" t="s">
        <v>389</v>
      </c>
      <c r="D252" s="12" t="s">
        <v>390</v>
      </c>
      <c r="E252" s="12"/>
      <c r="F252" s="12"/>
      <c r="G252" s="12"/>
      <c r="H252" s="12">
        <f>SUM(H253:H257)</f>
        <v>0</v>
      </c>
      <c r="I252" s="12">
        <f>SUM(I253:I257)</f>
        <v>0</v>
      </c>
      <c r="J252" s="12">
        <f>H252+I252</f>
        <v>0</v>
      </c>
      <c r="K252" s="12"/>
      <c r="L252" s="12">
        <f>SUM(L253:L257)</f>
        <v>25.49306</v>
      </c>
      <c r="M252" s="12"/>
      <c r="P252" s="12">
        <f>IF(Q252="PR",J252,SUM(O253:O257))</f>
        <v>0</v>
      </c>
      <c r="Q252" s="12" t="s">
        <v>43</v>
      </c>
      <c r="R252" s="12">
        <f>IF(Q252="HS",H252,0)</f>
        <v>0</v>
      </c>
      <c r="S252" s="12">
        <f>IF(Q252="HS",I252-P252,0)</f>
        <v>0</v>
      </c>
      <c r="T252" s="12">
        <f>IF(Q252="PS",H252,0)</f>
        <v>0</v>
      </c>
      <c r="U252" s="12">
        <f>IF(Q252="PS",I252-P252,0)</f>
        <v>0</v>
      </c>
      <c r="V252" s="12">
        <f>IF(Q252="MP",H252,0)</f>
        <v>0</v>
      </c>
      <c r="W252" s="12">
        <f>IF(Q252="MP",I252-P252,0)</f>
        <v>0</v>
      </c>
      <c r="X252" s="12">
        <f>IF(Q252="OM",H252,0)</f>
        <v>0</v>
      </c>
      <c r="Y252" s="12">
        <v>94</v>
      </c>
      <c r="AI252">
        <f>SUM(Z253:Z257)</f>
        <v>0</v>
      </c>
      <c r="AJ252">
        <f>SUM(AA253:AA257)</f>
        <v>0</v>
      </c>
      <c r="AK252">
        <f>SUM(AB253:AB257)</f>
        <v>0</v>
      </c>
    </row>
    <row r="253" spans="1:43" x14ac:dyDescent="0.2">
      <c r="A253" s="2" t="s">
        <v>391</v>
      </c>
      <c r="C253" s="1" t="s">
        <v>392</v>
      </c>
      <c r="D253" t="s">
        <v>393</v>
      </c>
      <c r="E253" t="s">
        <v>47</v>
      </c>
      <c r="F253">
        <v>1387</v>
      </c>
      <c r="G253" s="35">
        <v>0</v>
      </c>
      <c r="H253">
        <f>F253*AE253</f>
        <v>0</v>
      </c>
      <c r="I253">
        <f>J253-H253</f>
        <v>0</v>
      </c>
      <c r="J253">
        <f>F253*G253</f>
        <v>0</v>
      </c>
      <c r="K253">
        <v>1.8380000000000001E-2</v>
      </c>
      <c r="L253">
        <f>F253*K253</f>
        <v>25.49306</v>
      </c>
      <c r="M253" t="s">
        <v>48</v>
      </c>
      <c r="N253">
        <v>1</v>
      </c>
      <c r="O253">
        <f>IF(N253=5,I253,0)</f>
        <v>0</v>
      </c>
      <c r="Z253">
        <f>IF(AD253=0,J253,0)</f>
        <v>0</v>
      </c>
      <c r="AA253">
        <f>IF(AD253=15,J253,0)</f>
        <v>0</v>
      </c>
      <c r="AB253">
        <f>IF(AD253=21,J253,0)</f>
        <v>0</v>
      </c>
      <c r="AD253">
        <v>21</v>
      </c>
      <c r="AE253">
        <f>G253*AG253</f>
        <v>0</v>
      </c>
      <c r="AF253">
        <f>G253*(1-AG253)</f>
        <v>0</v>
      </c>
      <c r="AG253">
        <v>5.1194539249146758E-4</v>
      </c>
      <c r="AM253">
        <f>F253*AE253</f>
        <v>0</v>
      </c>
      <c r="AN253">
        <f>F253*AF253</f>
        <v>0</v>
      </c>
      <c r="AO253" t="s">
        <v>394</v>
      </c>
      <c r="AP253" t="s">
        <v>395</v>
      </c>
      <c r="AQ253" s="12" t="s">
        <v>51</v>
      </c>
    </row>
    <row r="254" spans="1:43" x14ac:dyDescent="0.2">
      <c r="D254" s="13" t="s">
        <v>396</v>
      </c>
      <c r="E254" s="13"/>
      <c r="F254" s="13">
        <v>1387</v>
      </c>
    </row>
    <row r="255" spans="1:43" x14ac:dyDescent="0.2">
      <c r="A255" s="2" t="s">
        <v>397</v>
      </c>
      <c r="C255" s="1" t="s">
        <v>398</v>
      </c>
      <c r="D255" t="s">
        <v>399</v>
      </c>
      <c r="E255" t="s">
        <v>47</v>
      </c>
      <c r="F255">
        <v>291270</v>
      </c>
      <c r="G255" s="35">
        <v>0</v>
      </c>
      <c r="H255">
        <f>F255*AE255</f>
        <v>0</v>
      </c>
      <c r="I255">
        <f>J255-H255</f>
        <v>0</v>
      </c>
      <c r="J255">
        <f>F255*G255</f>
        <v>0</v>
      </c>
      <c r="K255">
        <v>0</v>
      </c>
      <c r="L255">
        <f>F255*K255</f>
        <v>0</v>
      </c>
      <c r="M255" t="s">
        <v>48</v>
      </c>
      <c r="N255">
        <v>1</v>
      </c>
      <c r="O255">
        <f>IF(N255=5,I255,0)</f>
        <v>0</v>
      </c>
      <c r="Z255">
        <f>IF(AD255=0,J255,0)</f>
        <v>0</v>
      </c>
      <c r="AA255">
        <f>IF(AD255=15,J255,0)</f>
        <v>0</v>
      </c>
      <c r="AB255">
        <f>IF(AD255=21,J255,0)</f>
        <v>0</v>
      </c>
      <c r="AD255">
        <v>21</v>
      </c>
      <c r="AE255">
        <f>G255*AG255</f>
        <v>0</v>
      </c>
      <c r="AF255">
        <f>G255*(1-AG255)</f>
        <v>0</v>
      </c>
      <c r="AG255">
        <v>0</v>
      </c>
      <c r="AM255">
        <f>F255*AE255</f>
        <v>0</v>
      </c>
      <c r="AN255">
        <f>F255*AF255</f>
        <v>0</v>
      </c>
      <c r="AO255" t="s">
        <v>394</v>
      </c>
      <c r="AP255" t="s">
        <v>395</v>
      </c>
      <c r="AQ255" s="12" t="s">
        <v>51</v>
      </c>
    </row>
    <row r="256" spans="1:43" x14ac:dyDescent="0.2">
      <c r="D256" s="13" t="s">
        <v>400</v>
      </c>
      <c r="E256" s="13"/>
      <c r="F256" s="13">
        <v>291270</v>
      </c>
    </row>
    <row r="257" spans="1:43" x14ac:dyDescent="0.2">
      <c r="A257" s="2" t="s">
        <v>401</v>
      </c>
      <c r="C257" s="1" t="s">
        <v>402</v>
      </c>
      <c r="D257" t="s">
        <v>403</v>
      </c>
      <c r="E257" t="s">
        <v>47</v>
      </c>
      <c r="F257">
        <v>1387</v>
      </c>
      <c r="G257" s="35">
        <v>0</v>
      </c>
      <c r="H257">
        <f>F257*AE257</f>
        <v>0</v>
      </c>
      <c r="I257">
        <f>J257-H257</f>
        <v>0</v>
      </c>
      <c r="J257">
        <f>F257*G257</f>
        <v>0</v>
      </c>
      <c r="K257">
        <v>0</v>
      </c>
      <c r="L257">
        <f>F257*K257</f>
        <v>0</v>
      </c>
      <c r="M257" t="s">
        <v>48</v>
      </c>
      <c r="N257">
        <v>1</v>
      </c>
      <c r="O257">
        <f>IF(N257=5,I257,0)</f>
        <v>0</v>
      </c>
      <c r="Z257">
        <f>IF(AD257=0,J257,0)</f>
        <v>0</v>
      </c>
      <c r="AA257">
        <f>IF(AD257=15,J257,0)</f>
        <v>0</v>
      </c>
      <c r="AB257">
        <f>IF(AD257=21,J257,0)</f>
        <v>0</v>
      </c>
      <c r="AD257">
        <v>21</v>
      </c>
      <c r="AE257">
        <f>G257*AG257</f>
        <v>0</v>
      </c>
      <c r="AF257">
        <f>G257*(1-AG257)</f>
        <v>0</v>
      </c>
      <c r="AG257">
        <v>0</v>
      </c>
      <c r="AM257">
        <f>F257*AE257</f>
        <v>0</v>
      </c>
      <c r="AN257">
        <f>F257*AF257</f>
        <v>0</v>
      </c>
      <c r="AO257" t="s">
        <v>394</v>
      </c>
      <c r="AP257" t="s">
        <v>395</v>
      </c>
      <c r="AQ257" s="12" t="s">
        <v>51</v>
      </c>
    </row>
    <row r="258" spans="1:43" x14ac:dyDescent="0.2">
      <c r="D258" s="13" t="s">
        <v>396</v>
      </c>
      <c r="E258" s="13"/>
      <c r="F258" s="13">
        <v>1387</v>
      </c>
    </row>
    <row r="259" spans="1:43" x14ac:dyDescent="0.2">
      <c r="A259" s="14"/>
      <c r="B259" s="15"/>
      <c r="C259" s="15" t="s">
        <v>404</v>
      </c>
      <c r="D259" s="12" t="s">
        <v>405</v>
      </c>
      <c r="E259" s="12"/>
      <c r="F259" s="12"/>
      <c r="G259" s="12"/>
      <c r="H259" s="12">
        <f>SUM(H260:H264)</f>
        <v>0</v>
      </c>
      <c r="I259" s="12">
        <f>SUM(I260:I264)</f>
        <v>0</v>
      </c>
      <c r="J259" s="12">
        <f>H259+I259</f>
        <v>0</v>
      </c>
      <c r="K259" s="12"/>
      <c r="L259" s="12">
        <f>SUM(L260:L264)</f>
        <v>3.9647020000000004</v>
      </c>
      <c r="M259" s="12"/>
      <c r="P259" s="12">
        <f>IF(Q259="PR",J259,SUM(O260:O264))</f>
        <v>0</v>
      </c>
      <c r="Q259" s="12" t="s">
        <v>43</v>
      </c>
      <c r="R259" s="12">
        <f>IF(Q259="HS",H259,0)</f>
        <v>0</v>
      </c>
      <c r="S259" s="12">
        <f>IF(Q259="HS",I259-P259,0)</f>
        <v>0</v>
      </c>
      <c r="T259" s="12">
        <f>IF(Q259="PS",H259,0)</f>
        <v>0</v>
      </c>
      <c r="U259" s="12">
        <f>IF(Q259="PS",I259-P259,0)</f>
        <v>0</v>
      </c>
      <c r="V259" s="12">
        <f>IF(Q259="MP",H259,0)</f>
        <v>0</v>
      </c>
      <c r="W259" s="12">
        <f>IF(Q259="MP",I259-P259,0)</f>
        <v>0</v>
      </c>
      <c r="X259" s="12">
        <f>IF(Q259="OM",H259,0)</f>
        <v>0</v>
      </c>
      <c r="Y259" s="12">
        <v>96</v>
      </c>
      <c r="AI259">
        <f>SUM(Z260:Z264)</f>
        <v>0</v>
      </c>
      <c r="AJ259">
        <f>SUM(AA260:AA264)</f>
        <v>0</v>
      </c>
      <c r="AK259">
        <f>SUM(AB260:AB264)</f>
        <v>0</v>
      </c>
    </row>
    <row r="260" spans="1:43" x14ac:dyDescent="0.2">
      <c r="A260" s="2" t="s">
        <v>406</v>
      </c>
      <c r="C260" s="1" t="s">
        <v>407</v>
      </c>
      <c r="D260" t="s">
        <v>408</v>
      </c>
      <c r="E260" t="s">
        <v>91</v>
      </c>
      <c r="F260">
        <v>99.4</v>
      </c>
      <c r="G260" s="35">
        <v>0</v>
      </c>
      <c r="H260">
        <f>F260*AE260</f>
        <v>0</v>
      </c>
      <c r="I260">
        <f>J260-H260</f>
        <v>0</v>
      </c>
      <c r="J260">
        <f>F260*G260</f>
        <v>0</v>
      </c>
      <c r="K260">
        <v>1.383E-2</v>
      </c>
      <c r="L260">
        <f>F260*K260</f>
        <v>1.3747020000000001</v>
      </c>
      <c r="M260" t="s">
        <v>48</v>
      </c>
      <c r="N260">
        <v>1</v>
      </c>
      <c r="O260">
        <f>IF(N260=5,I260,0)</f>
        <v>0</v>
      </c>
      <c r="Z260">
        <f>IF(AD260=0,J260,0)</f>
        <v>0</v>
      </c>
      <c r="AA260">
        <f>IF(AD260=15,J260,0)</f>
        <v>0</v>
      </c>
      <c r="AB260">
        <f>IF(AD260=21,J260,0)</f>
        <v>0</v>
      </c>
      <c r="AD260">
        <v>21</v>
      </c>
      <c r="AE260">
        <f>G260*AG260</f>
        <v>0</v>
      </c>
      <c r="AF260">
        <f>G260*(1-AG260)</f>
        <v>0</v>
      </c>
      <c r="AG260">
        <v>0</v>
      </c>
      <c r="AM260">
        <f>F260*AE260</f>
        <v>0</v>
      </c>
      <c r="AN260">
        <f>F260*AF260</f>
        <v>0</v>
      </c>
      <c r="AO260" t="s">
        <v>409</v>
      </c>
      <c r="AP260" t="s">
        <v>395</v>
      </c>
      <c r="AQ260" s="12" t="s">
        <v>51</v>
      </c>
    </row>
    <row r="261" spans="1:43" x14ac:dyDescent="0.2">
      <c r="D261" s="13" t="s">
        <v>410</v>
      </c>
      <c r="E261" s="13"/>
      <c r="F261" s="13">
        <v>99.4</v>
      </c>
    </row>
    <row r="262" spans="1:43" x14ac:dyDescent="0.2">
      <c r="A262" s="2" t="s">
        <v>411</v>
      </c>
      <c r="C262" s="1" t="s">
        <v>412</v>
      </c>
      <c r="D262" t="s">
        <v>413</v>
      </c>
      <c r="E262" t="s">
        <v>47</v>
      </c>
      <c r="F262">
        <v>14.15</v>
      </c>
      <c r="G262" s="35">
        <v>0</v>
      </c>
      <c r="H262">
        <f>F262*AE262</f>
        <v>0</v>
      </c>
      <c r="I262">
        <f>J262-H262</f>
        <v>0</v>
      </c>
      <c r="J262">
        <f>F262*G262</f>
        <v>0</v>
      </c>
      <c r="K262">
        <v>0.18</v>
      </c>
      <c r="L262">
        <f>F262*K262</f>
        <v>2.5470000000000002</v>
      </c>
      <c r="M262" t="s">
        <v>48</v>
      </c>
      <c r="N262">
        <v>1</v>
      </c>
      <c r="O262">
        <f>IF(N262=5,I262,0)</f>
        <v>0</v>
      </c>
      <c r="Z262">
        <f>IF(AD262=0,J262,0)</f>
        <v>0</v>
      </c>
      <c r="AA262">
        <f>IF(AD262=15,J262,0)</f>
        <v>0</v>
      </c>
      <c r="AB262">
        <f>IF(AD262=21,J262,0)</f>
        <v>0</v>
      </c>
      <c r="AD262">
        <v>21</v>
      </c>
      <c r="AE262">
        <f>G262*AG262</f>
        <v>0</v>
      </c>
      <c r="AF262">
        <f>G262*(1-AG262)</f>
        <v>0</v>
      </c>
      <c r="AG262">
        <v>0</v>
      </c>
      <c r="AM262">
        <f>F262*AE262</f>
        <v>0</v>
      </c>
      <c r="AN262">
        <f>F262*AF262</f>
        <v>0</v>
      </c>
      <c r="AO262" t="s">
        <v>409</v>
      </c>
      <c r="AP262" t="s">
        <v>395</v>
      </c>
      <c r="AQ262" s="12" t="s">
        <v>51</v>
      </c>
    </row>
    <row r="263" spans="1:43" x14ac:dyDescent="0.2">
      <c r="D263" s="13" t="s">
        <v>414</v>
      </c>
      <c r="E263" s="13"/>
      <c r="F263" s="13">
        <v>14.15</v>
      </c>
    </row>
    <row r="264" spans="1:43" x14ac:dyDescent="0.2">
      <c r="A264" s="2" t="s">
        <v>415</v>
      </c>
      <c r="C264" s="1" t="s">
        <v>416</v>
      </c>
      <c r="D264" t="s">
        <v>417</v>
      </c>
      <c r="E264" t="s">
        <v>47</v>
      </c>
      <c r="F264">
        <v>2.15</v>
      </c>
      <c r="G264" s="35">
        <v>0</v>
      </c>
      <c r="H264">
        <f>F264*AE264</f>
        <v>0</v>
      </c>
      <c r="I264">
        <f>J264-H264</f>
        <v>0</v>
      </c>
      <c r="J264">
        <f>F264*G264</f>
        <v>0</v>
      </c>
      <c r="K264">
        <v>0.02</v>
      </c>
      <c r="L264">
        <f>F264*K264</f>
        <v>4.2999999999999997E-2</v>
      </c>
      <c r="M264" t="s">
        <v>48</v>
      </c>
      <c r="N264">
        <v>1</v>
      </c>
      <c r="O264">
        <f>IF(N264=5,I264,0)</f>
        <v>0</v>
      </c>
      <c r="Z264">
        <f>IF(AD264=0,J264,0)</f>
        <v>0</v>
      </c>
      <c r="AA264">
        <f>IF(AD264=15,J264,0)</f>
        <v>0</v>
      </c>
      <c r="AB264">
        <f>IF(AD264=21,J264,0)</f>
        <v>0</v>
      </c>
      <c r="AD264">
        <v>21</v>
      </c>
      <c r="AE264">
        <f>G264*AG264</f>
        <v>0</v>
      </c>
      <c r="AF264">
        <f>G264*(1-AG264)</f>
        <v>0</v>
      </c>
      <c r="AG264">
        <v>0</v>
      </c>
      <c r="AM264">
        <f>F264*AE264</f>
        <v>0</v>
      </c>
      <c r="AN264">
        <f>F264*AF264</f>
        <v>0</v>
      </c>
      <c r="AO264" t="s">
        <v>409</v>
      </c>
      <c r="AP264" t="s">
        <v>395</v>
      </c>
      <c r="AQ264" s="12" t="s">
        <v>51</v>
      </c>
    </row>
    <row r="265" spans="1:43" x14ac:dyDescent="0.2">
      <c r="D265" s="13" t="s">
        <v>418</v>
      </c>
      <c r="E265" s="13"/>
      <c r="F265" s="13">
        <v>2.15</v>
      </c>
    </row>
    <row r="266" spans="1:43" x14ac:dyDescent="0.2">
      <c r="A266" s="14"/>
      <c r="B266" s="15"/>
      <c r="C266" s="15" t="s">
        <v>419</v>
      </c>
      <c r="D266" s="12" t="s">
        <v>420</v>
      </c>
      <c r="E266" s="12"/>
      <c r="F266" s="12"/>
      <c r="G266" s="12"/>
      <c r="H266" s="12">
        <f>SUM(H267:H267)</f>
        <v>0</v>
      </c>
      <c r="I266" s="12">
        <f>SUM(I267:I267)</f>
        <v>0</v>
      </c>
      <c r="J266" s="12">
        <f>H266+I266</f>
        <v>0</v>
      </c>
      <c r="K266" s="12"/>
      <c r="L266" s="12">
        <f>SUM(L267:L267)</f>
        <v>17.422210000000003</v>
      </c>
      <c r="M266" s="12"/>
      <c r="P266" s="12">
        <f>IF(Q266="PR",J266,SUM(O267:O267))</f>
        <v>0</v>
      </c>
      <c r="Q266" s="12" t="s">
        <v>43</v>
      </c>
      <c r="R266" s="12">
        <f>IF(Q266="HS",H266,0)</f>
        <v>0</v>
      </c>
      <c r="S266" s="12">
        <f>IF(Q266="HS",I266-P266,0)</f>
        <v>0</v>
      </c>
      <c r="T266" s="12">
        <f>IF(Q266="PS",H266,0)</f>
        <v>0</v>
      </c>
      <c r="U266" s="12">
        <f>IF(Q266="PS",I266-P266,0)</f>
        <v>0</v>
      </c>
      <c r="V266" s="12">
        <f>IF(Q266="MP",H266,0)</f>
        <v>0</v>
      </c>
      <c r="W266" s="12">
        <f>IF(Q266="MP",I266-P266,0)</f>
        <v>0</v>
      </c>
      <c r="X266" s="12">
        <f>IF(Q266="OM",H266,0)</f>
        <v>0</v>
      </c>
      <c r="Y266" s="12">
        <v>97</v>
      </c>
      <c r="AI266">
        <f>SUM(Z267:Z267)</f>
        <v>0</v>
      </c>
      <c r="AJ266">
        <f>SUM(AA267:AA267)</f>
        <v>0</v>
      </c>
      <c r="AK266">
        <f>SUM(AB267:AB267)</f>
        <v>0</v>
      </c>
    </row>
    <row r="267" spans="1:43" x14ac:dyDescent="0.2">
      <c r="A267" s="2" t="s">
        <v>421</v>
      </c>
      <c r="C267" s="1" t="s">
        <v>422</v>
      </c>
      <c r="D267" t="s">
        <v>423</v>
      </c>
      <c r="E267" t="s">
        <v>47</v>
      </c>
      <c r="F267">
        <v>103.09</v>
      </c>
      <c r="G267" s="35">
        <v>0</v>
      </c>
      <c r="H267">
        <f>F267*AE267</f>
        <v>0</v>
      </c>
      <c r="I267">
        <f>J267-H267</f>
        <v>0</v>
      </c>
      <c r="J267">
        <f>F267*G267</f>
        <v>0</v>
      </c>
      <c r="K267">
        <v>0.16900000000000001</v>
      </c>
      <c r="L267">
        <f>F267*K267</f>
        <v>17.422210000000003</v>
      </c>
      <c r="M267" t="s">
        <v>48</v>
      </c>
      <c r="N267">
        <v>1</v>
      </c>
      <c r="O267">
        <f>IF(N267=5,I267,0)</f>
        <v>0</v>
      </c>
      <c r="Z267">
        <f>IF(AD267=0,J267,0)</f>
        <v>0</v>
      </c>
      <c r="AA267">
        <f>IF(AD267=15,J267,0)</f>
        <v>0</v>
      </c>
      <c r="AB267">
        <f>IF(AD267=21,J267,0)</f>
        <v>0</v>
      </c>
      <c r="AD267">
        <v>21</v>
      </c>
      <c r="AE267">
        <f>G267*AG267</f>
        <v>0</v>
      </c>
      <c r="AF267">
        <f>G267*(1-AG267)</f>
        <v>0</v>
      </c>
      <c r="AG267">
        <v>0</v>
      </c>
      <c r="AM267">
        <f>F267*AE267</f>
        <v>0</v>
      </c>
      <c r="AN267">
        <f>F267*AF267</f>
        <v>0</v>
      </c>
      <c r="AO267" t="s">
        <v>424</v>
      </c>
      <c r="AP267" t="s">
        <v>395</v>
      </c>
      <c r="AQ267" s="12" t="s">
        <v>51</v>
      </c>
    </row>
    <row r="268" spans="1:43" x14ac:dyDescent="0.2">
      <c r="D268" s="13" t="s">
        <v>425</v>
      </c>
      <c r="E268" s="13"/>
      <c r="F268" s="13">
        <v>103.09</v>
      </c>
    </row>
    <row r="269" spans="1:43" x14ac:dyDescent="0.2">
      <c r="A269" s="14"/>
      <c r="B269" s="15"/>
      <c r="C269" s="15" t="s">
        <v>426</v>
      </c>
      <c r="D269" s="12" t="s">
        <v>427</v>
      </c>
      <c r="E269" s="12"/>
      <c r="F269" s="12"/>
      <c r="G269" s="12"/>
      <c r="H269" s="12">
        <f>SUM(H270:H270)</f>
        <v>0</v>
      </c>
      <c r="I269" s="12">
        <f>SUM(I270:I270)</f>
        <v>0</v>
      </c>
      <c r="J269" s="12">
        <f>H269+I269</f>
        <v>0</v>
      </c>
      <c r="K269" s="12"/>
      <c r="L269" s="12">
        <f>SUM(L270:L270)</f>
        <v>0</v>
      </c>
      <c r="M269" s="12"/>
      <c r="P269" s="12">
        <f>IF(Q269="PR",J269,SUM(O270:O270))</f>
        <v>0</v>
      </c>
      <c r="Q269" s="12"/>
      <c r="R269" s="12">
        <f>IF(Q269="HS",H269,0)</f>
        <v>0</v>
      </c>
      <c r="S269" s="12">
        <f>IF(Q269="HS",I269-P269,0)</f>
        <v>0</v>
      </c>
      <c r="T269" s="12">
        <f>IF(Q269="PS",H269,0)</f>
        <v>0</v>
      </c>
      <c r="U269" s="12">
        <f>IF(Q269="PS",I269-P269,0)</f>
        <v>0</v>
      </c>
      <c r="V269" s="12">
        <f>IF(Q269="MP",H269,0)</f>
        <v>0</v>
      </c>
      <c r="W269" s="12">
        <f>IF(Q269="MP",I269-P269,0)</f>
        <v>0</v>
      </c>
      <c r="X269" s="12">
        <f>IF(Q269="OM",H269,0)</f>
        <v>0</v>
      </c>
      <c r="Y269" s="12" t="s">
        <v>426</v>
      </c>
      <c r="AI269">
        <f>SUM(Z270:Z270)</f>
        <v>0</v>
      </c>
      <c r="AJ269">
        <f>SUM(AA270:AA270)</f>
        <v>0</v>
      </c>
      <c r="AK269">
        <f>SUM(AB270:AB270)</f>
        <v>0</v>
      </c>
    </row>
    <row r="270" spans="1:43" x14ac:dyDescent="0.2">
      <c r="A270" s="2" t="s">
        <v>428</v>
      </c>
      <c r="C270" s="1" t="s">
        <v>429</v>
      </c>
      <c r="D270" t="s">
        <v>430</v>
      </c>
      <c r="E270" t="s">
        <v>272</v>
      </c>
      <c r="F270">
        <v>11.73</v>
      </c>
      <c r="G270" s="35">
        <v>0</v>
      </c>
      <c r="H270">
        <f>F270*AE270</f>
        <v>0</v>
      </c>
      <c r="I270">
        <f>J270-H270</f>
        <v>0</v>
      </c>
      <c r="J270">
        <f>F270*G270</f>
        <v>0</v>
      </c>
      <c r="K270">
        <v>0</v>
      </c>
      <c r="L270">
        <f>F270*K270</f>
        <v>0</v>
      </c>
      <c r="M270" t="s">
        <v>48</v>
      </c>
      <c r="N270">
        <v>5</v>
      </c>
      <c r="O270">
        <f>IF(N270=5,I270,0)</f>
        <v>0</v>
      </c>
      <c r="Z270">
        <f>IF(AD270=0,J270,0)</f>
        <v>0</v>
      </c>
      <c r="AA270">
        <f>IF(AD270=15,J270,0)</f>
        <v>0</v>
      </c>
      <c r="AB270">
        <f>IF(AD270=21,J270,0)</f>
        <v>0</v>
      </c>
      <c r="AD270">
        <v>21</v>
      </c>
      <c r="AE270">
        <f>G270*AG270</f>
        <v>0</v>
      </c>
      <c r="AF270">
        <f>G270*(1-AG270)</f>
        <v>0</v>
      </c>
      <c r="AG270">
        <v>0</v>
      </c>
      <c r="AM270">
        <f>F270*AE270</f>
        <v>0</v>
      </c>
      <c r="AN270">
        <f>F270*AF270</f>
        <v>0</v>
      </c>
      <c r="AO270" t="s">
        <v>431</v>
      </c>
      <c r="AP270" t="s">
        <v>395</v>
      </c>
      <c r="AQ270" s="12" t="s">
        <v>51</v>
      </c>
    </row>
    <row r="271" spans="1:43" x14ac:dyDescent="0.2">
      <c r="A271" s="14"/>
      <c r="B271" s="15"/>
      <c r="C271" s="15" t="s">
        <v>432</v>
      </c>
      <c r="D271" s="12" t="s">
        <v>433</v>
      </c>
      <c r="E271" s="12"/>
      <c r="F271" s="12"/>
      <c r="G271" s="12"/>
      <c r="H271" s="12">
        <f>SUM(H272:H276)</f>
        <v>0</v>
      </c>
      <c r="I271" s="12">
        <f>SUM(I272:I276)</f>
        <v>0</v>
      </c>
      <c r="J271" s="12">
        <f>H271+I271</f>
        <v>0</v>
      </c>
      <c r="K271" s="12"/>
      <c r="L271" s="12">
        <f>SUM(L272:L276)</f>
        <v>0.29942999999999997</v>
      </c>
      <c r="M271" s="12"/>
      <c r="P271" s="12">
        <f>IF(Q271="PR",J271,SUM(O272:O276))</f>
        <v>0</v>
      </c>
      <c r="Q271" s="12" t="s">
        <v>434</v>
      </c>
      <c r="R271" s="12">
        <f>IF(Q271="HS",H271,0)</f>
        <v>0</v>
      </c>
      <c r="S271" s="12">
        <f>IF(Q271="HS",I271-P271,0)</f>
        <v>0</v>
      </c>
      <c r="T271" s="12">
        <f>IF(Q271="PS",H271,0)</f>
        <v>0</v>
      </c>
      <c r="U271" s="12">
        <f>IF(Q271="PS",I271-P271,0)</f>
        <v>0</v>
      </c>
      <c r="V271" s="12">
        <f>IF(Q271="MP",H271,0)</f>
        <v>0</v>
      </c>
      <c r="W271" s="12">
        <f>IF(Q271="MP",I271-P271,0)</f>
        <v>0</v>
      </c>
      <c r="X271" s="12">
        <f>IF(Q271="OM",H271,0)</f>
        <v>0</v>
      </c>
      <c r="Y271" s="12" t="s">
        <v>432</v>
      </c>
      <c r="AI271">
        <f>SUM(Z272:Z276)</f>
        <v>0</v>
      </c>
      <c r="AJ271">
        <f>SUM(AA272:AA276)</f>
        <v>0</v>
      </c>
      <c r="AK271">
        <f>SUM(AB272:AB276)</f>
        <v>0</v>
      </c>
    </row>
    <row r="272" spans="1:43" x14ac:dyDescent="0.2">
      <c r="A272" s="2" t="s">
        <v>435</v>
      </c>
      <c r="C272" s="1" t="s">
        <v>511</v>
      </c>
      <c r="D272" t="s">
        <v>436</v>
      </c>
      <c r="E272" t="s">
        <v>437</v>
      </c>
      <c r="F272">
        <v>1</v>
      </c>
      <c r="G272" s="35">
        <v>0</v>
      </c>
      <c r="H272">
        <f>F272*AE272</f>
        <v>0</v>
      </c>
      <c r="I272">
        <f>J272-H272</f>
        <v>0</v>
      </c>
      <c r="J272">
        <f>F272*G272</f>
        <v>0</v>
      </c>
      <c r="K272">
        <v>0.29942999999999997</v>
      </c>
      <c r="L272">
        <f>F272*K272</f>
        <v>0.29942999999999997</v>
      </c>
      <c r="M272" t="s">
        <v>48</v>
      </c>
      <c r="N272">
        <v>1</v>
      </c>
      <c r="O272">
        <f>IF(N272=5,I272,0)</f>
        <v>0</v>
      </c>
      <c r="Z272">
        <f>IF(AD272=0,J272,0)</f>
        <v>0</v>
      </c>
      <c r="AA272">
        <f>IF(AD272=15,J272,0)</f>
        <v>0</v>
      </c>
      <c r="AB272">
        <f>IF(AD272=21,J272,0)</f>
        <v>0</v>
      </c>
      <c r="AD272">
        <v>21</v>
      </c>
      <c r="AE272">
        <f>G272*AG272</f>
        <v>0</v>
      </c>
      <c r="AF272">
        <f>G272*(1-AG272)</f>
        <v>0</v>
      </c>
      <c r="AG272">
        <v>0</v>
      </c>
      <c r="AM272">
        <f>F272*AE272</f>
        <v>0</v>
      </c>
      <c r="AN272">
        <f>F272*AF272</f>
        <v>0</v>
      </c>
      <c r="AO272" t="s">
        <v>438</v>
      </c>
      <c r="AP272" t="s">
        <v>395</v>
      </c>
      <c r="AQ272" s="12" t="s">
        <v>51</v>
      </c>
    </row>
    <row r="273" spans="1:43" x14ac:dyDescent="0.2">
      <c r="D273" s="13" t="s">
        <v>370</v>
      </c>
      <c r="E273" s="13"/>
      <c r="F273" s="13">
        <v>1</v>
      </c>
    </row>
    <row r="274" spans="1:43" x14ac:dyDescent="0.2">
      <c r="A274" s="2" t="s">
        <v>439</v>
      </c>
      <c r="C274" s="1" t="s">
        <v>512</v>
      </c>
      <c r="D274" t="s">
        <v>440</v>
      </c>
      <c r="E274" t="s">
        <v>369</v>
      </c>
      <c r="F274">
        <v>1</v>
      </c>
      <c r="G274" s="35">
        <v>0</v>
      </c>
      <c r="H274">
        <f>F274*AE274</f>
        <v>0</v>
      </c>
      <c r="I274">
        <f>J274-H274</f>
        <v>0</v>
      </c>
      <c r="J274">
        <f>F274*G274</f>
        <v>0</v>
      </c>
      <c r="K274">
        <v>0</v>
      </c>
      <c r="L274">
        <f>F274*K274</f>
        <v>0</v>
      </c>
      <c r="M274" t="s">
        <v>48</v>
      </c>
      <c r="N274">
        <v>1</v>
      </c>
      <c r="O274">
        <f>IF(N274=5,I274,0)</f>
        <v>0</v>
      </c>
      <c r="Z274">
        <f>IF(AD274=0,J274,0)</f>
        <v>0</v>
      </c>
      <c r="AA274">
        <f>IF(AD274=15,J274,0)</f>
        <v>0</v>
      </c>
      <c r="AB274">
        <f>IF(AD274=21,J274,0)</f>
        <v>0</v>
      </c>
      <c r="AD274">
        <v>21</v>
      </c>
      <c r="AE274">
        <f>G274*AG274</f>
        <v>0</v>
      </c>
      <c r="AF274">
        <f>G274*(1-AG274)</f>
        <v>0</v>
      </c>
      <c r="AG274">
        <v>0</v>
      </c>
      <c r="AM274">
        <f>F274*AE274</f>
        <v>0</v>
      </c>
      <c r="AN274">
        <f>F274*AF274</f>
        <v>0</v>
      </c>
      <c r="AO274" t="s">
        <v>438</v>
      </c>
      <c r="AP274" t="s">
        <v>395</v>
      </c>
      <c r="AQ274" s="12" t="s">
        <v>51</v>
      </c>
    </row>
    <row r="275" spans="1:43" x14ac:dyDescent="0.2">
      <c r="D275" s="13" t="s">
        <v>370</v>
      </c>
      <c r="E275" s="13"/>
      <c r="F275" s="13">
        <v>1</v>
      </c>
    </row>
    <row r="276" spans="1:43" x14ac:dyDescent="0.2">
      <c r="A276" s="2" t="s">
        <v>441</v>
      </c>
      <c r="C276" s="1" t="s">
        <v>513</v>
      </c>
      <c r="D276" t="s">
        <v>442</v>
      </c>
      <c r="E276" t="s">
        <v>369</v>
      </c>
      <c r="F276">
        <v>1</v>
      </c>
      <c r="G276" s="35">
        <v>0</v>
      </c>
      <c r="H276">
        <f>F276*AE276</f>
        <v>0</v>
      </c>
      <c r="I276">
        <f>J276-H276</f>
        <v>0</v>
      </c>
      <c r="J276">
        <f>F276*G276</f>
        <v>0</v>
      </c>
      <c r="K276">
        <v>0</v>
      </c>
      <c r="L276">
        <f>F276*K276</f>
        <v>0</v>
      </c>
      <c r="M276" t="s">
        <v>48</v>
      </c>
      <c r="N276">
        <v>1</v>
      </c>
      <c r="O276">
        <f>IF(N276=5,I276,0)</f>
        <v>0</v>
      </c>
      <c r="Z276">
        <f>IF(AD276=0,J276,0)</f>
        <v>0</v>
      </c>
      <c r="AA276">
        <f>IF(AD276=15,J276,0)</f>
        <v>0</v>
      </c>
      <c r="AB276">
        <f>IF(AD276=21,J276,0)</f>
        <v>0</v>
      </c>
      <c r="AD276">
        <v>21</v>
      </c>
      <c r="AE276">
        <f>G276*AG276</f>
        <v>0</v>
      </c>
      <c r="AF276">
        <f>G276*(1-AG276)</f>
        <v>0</v>
      </c>
      <c r="AG276">
        <v>0.76923076923076927</v>
      </c>
      <c r="AM276">
        <f>F276*AE276</f>
        <v>0</v>
      </c>
      <c r="AN276">
        <f>F276*AF276</f>
        <v>0</v>
      </c>
      <c r="AO276" t="s">
        <v>438</v>
      </c>
      <c r="AP276" t="s">
        <v>395</v>
      </c>
      <c r="AQ276" s="12" t="s">
        <v>51</v>
      </c>
    </row>
    <row r="277" spans="1:43" x14ac:dyDescent="0.2">
      <c r="D277" s="13" t="s">
        <v>370</v>
      </c>
      <c r="E277" s="13"/>
      <c r="F277" s="13">
        <v>1</v>
      </c>
    </row>
    <row r="278" spans="1:43" x14ac:dyDescent="0.2">
      <c r="A278" s="14"/>
      <c r="B278" s="15"/>
      <c r="C278" s="15" t="s">
        <v>443</v>
      </c>
      <c r="D278" s="12" t="s">
        <v>444</v>
      </c>
      <c r="E278" s="12"/>
      <c r="F278" s="12"/>
      <c r="G278" s="12"/>
      <c r="H278" s="12">
        <f>SUM(H279:H293)</f>
        <v>0</v>
      </c>
      <c r="I278" s="12">
        <f>SUM(I279:I293)</f>
        <v>0</v>
      </c>
      <c r="J278" s="12">
        <f>H278+I278</f>
        <v>0</v>
      </c>
      <c r="K278" s="12"/>
      <c r="L278" s="12">
        <f>SUM(L279:L293)</f>
        <v>0</v>
      </c>
      <c r="M278" s="12"/>
      <c r="P278" s="12">
        <f>IF(Q278="PR",J278,SUM(O279:O293))</f>
        <v>0</v>
      </c>
      <c r="Q278" s="12"/>
      <c r="R278" s="12">
        <f>IF(Q278="HS",H278,0)</f>
        <v>0</v>
      </c>
      <c r="S278" s="12">
        <f>IF(Q278="HS",I278-P278,0)</f>
        <v>0</v>
      </c>
      <c r="T278" s="12">
        <f>IF(Q278="PS",H278,0)</f>
        <v>0</v>
      </c>
      <c r="U278" s="12">
        <f>IF(Q278="PS",I278-P278,0)</f>
        <v>0</v>
      </c>
      <c r="V278" s="12">
        <f>IF(Q278="MP",H278,0)</f>
        <v>0</v>
      </c>
      <c r="W278" s="12">
        <f>IF(Q278="MP",I278-P278,0)</f>
        <v>0</v>
      </c>
      <c r="X278" s="12">
        <f>IF(Q278="OM",H278,0)</f>
        <v>0</v>
      </c>
      <c r="Y278" s="12" t="s">
        <v>443</v>
      </c>
      <c r="AI278">
        <f>SUM(Z279:Z293)</f>
        <v>0</v>
      </c>
      <c r="AJ278">
        <f>SUM(AA279:AA293)</f>
        <v>0</v>
      </c>
      <c r="AK278">
        <f>SUM(AB279:AB293)</f>
        <v>0</v>
      </c>
    </row>
    <row r="279" spans="1:43" x14ac:dyDescent="0.2">
      <c r="A279" s="2" t="s">
        <v>69</v>
      </c>
      <c r="C279" s="1" t="s">
        <v>445</v>
      </c>
      <c r="D279" t="s">
        <v>446</v>
      </c>
      <c r="E279" t="s">
        <v>272</v>
      </c>
      <c r="F279">
        <v>110.1872</v>
      </c>
      <c r="G279" s="35">
        <v>0</v>
      </c>
      <c r="H279">
        <f>F279*AE279</f>
        <v>0</v>
      </c>
      <c r="I279">
        <f>J279-H279</f>
        <v>0</v>
      </c>
      <c r="J279">
        <f>F279*G279</f>
        <v>0</v>
      </c>
      <c r="K279">
        <v>0</v>
      </c>
      <c r="L279">
        <f>F279*K279</f>
        <v>0</v>
      </c>
      <c r="M279" t="s">
        <v>48</v>
      </c>
      <c r="N279">
        <v>5</v>
      </c>
      <c r="O279">
        <f>IF(N279=5,I279,0)</f>
        <v>0</v>
      </c>
      <c r="Z279">
        <f>IF(AD279=0,J279,0)</f>
        <v>0</v>
      </c>
      <c r="AA279">
        <f>IF(AD279=15,J279,0)</f>
        <v>0</v>
      </c>
      <c r="AB279">
        <f>IF(AD279=21,J279,0)</f>
        <v>0</v>
      </c>
      <c r="AD279">
        <v>21</v>
      </c>
      <c r="AE279">
        <f>G279*AG279</f>
        <v>0</v>
      </c>
      <c r="AF279">
        <f>G279*(1-AG279)</f>
        <v>0</v>
      </c>
      <c r="AG279">
        <v>0</v>
      </c>
      <c r="AM279">
        <f>F279*AE279</f>
        <v>0</v>
      </c>
      <c r="AN279">
        <f>F279*AF279</f>
        <v>0</v>
      </c>
      <c r="AO279" t="s">
        <v>447</v>
      </c>
      <c r="AP279" t="s">
        <v>395</v>
      </c>
      <c r="AQ279" s="12" t="s">
        <v>51</v>
      </c>
    </row>
    <row r="280" spans="1:43" x14ac:dyDescent="0.2">
      <c r="D280" s="13" t="s">
        <v>448</v>
      </c>
      <c r="E280" s="13"/>
      <c r="F280" s="13">
        <v>88.8</v>
      </c>
    </row>
    <row r="281" spans="1:43" x14ac:dyDescent="0.2">
      <c r="D281" s="13" t="s">
        <v>449</v>
      </c>
      <c r="E281" s="13"/>
      <c r="F281" s="13">
        <v>21.3872</v>
      </c>
    </row>
    <row r="282" spans="1:43" x14ac:dyDescent="0.2">
      <c r="A282" s="2" t="s">
        <v>450</v>
      </c>
      <c r="C282" s="1" t="s">
        <v>451</v>
      </c>
      <c r="D282" t="s">
        <v>452</v>
      </c>
      <c r="E282" t="s">
        <v>272</v>
      </c>
      <c r="F282">
        <v>771.31039999999996</v>
      </c>
      <c r="G282" s="35">
        <v>0</v>
      </c>
      <c r="H282">
        <f>F282*AE282</f>
        <v>0</v>
      </c>
      <c r="I282">
        <f>J282-H282</f>
        <v>0</v>
      </c>
      <c r="J282">
        <f>F282*G282</f>
        <v>0</v>
      </c>
      <c r="K282">
        <v>0</v>
      </c>
      <c r="L282">
        <f>F282*K282</f>
        <v>0</v>
      </c>
      <c r="M282" t="s">
        <v>48</v>
      </c>
      <c r="N282">
        <v>5</v>
      </c>
      <c r="O282">
        <f>IF(N282=5,I282,0)</f>
        <v>0</v>
      </c>
      <c r="Z282">
        <f>IF(AD282=0,J282,0)</f>
        <v>0</v>
      </c>
      <c r="AA282">
        <f>IF(AD282=15,J282,0)</f>
        <v>0</v>
      </c>
      <c r="AB282">
        <f>IF(AD282=21,J282,0)</f>
        <v>0</v>
      </c>
      <c r="AD282">
        <v>21</v>
      </c>
      <c r="AE282">
        <f>G282*AG282</f>
        <v>0</v>
      </c>
      <c r="AF282">
        <f>G282*(1-AG282)</f>
        <v>0</v>
      </c>
      <c r="AG282">
        <v>0</v>
      </c>
      <c r="AM282">
        <f>F282*AE282</f>
        <v>0</v>
      </c>
      <c r="AN282">
        <f>F282*AF282</f>
        <v>0</v>
      </c>
      <c r="AO282" t="s">
        <v>447</v>
      </c>
      <c r="AP282" t="s">
        <v>395</v>
      </c>
      <c r="AQ282" s="12" t="s">
        <v>51</v>
      </c>
    </row>
    <row r="283" spans="1:43" x14ac:dyDescent="0.2">
      <c r="D283" s="13" t="s">
        <v>453</v>
      </c>
      <c r="E283" s="13"/>
      <c r="F283" s="13">
        <v>621.6</v>
      </c>
    </row>
    <row r="284" spans="1:43" x14ac:dyDescent="0.2">
      <c r="D284" s="13" t="s">
        <v>454</v>
      </c>
      <c r="E284" s="13"/>
      <c r="F284" s="13">
        <v>149.71039999999999</v>
      </c>
    </row>
    <row r="285" spans="1:43" x14ac:dyDescent="0.2">
      <c r="A285" s="2" t="s">
        <v>455</v>
      </c>
      <c r="C285" s="1" t="s">
        <v>456</v>
      </c>
      <c r="D285" t="s">
        <v>457</v>
      </c>
      <c r="E285" t="s">
        <v>272</v>
      </c>
      <c r="F285">
        <v>110.1872</v>
      </c>
      <c r="G285" s="35">
        <v>0</v>
      </c>
      <c r="H285">
        <f>F285*AE285</f>
        <v>0</v>
      </c>
      <c r="I285">
        <f>J285-H285</f>
        <v>0</v>
      </c>
      <c r="J285">
        <f>F285*G285</f>
        <v>0</v>
      </c>
      <c r="K285">
        <v>0</v>
      </c>
      <c r="L285">
        <f>F285*K285</f>
        <v>0</v>
      </c>
      <c r="M285" t="s">
        <v>48</v>
      </c>
      <c r="N285">
        <v>5</v>
      </c>
      <c r="O285">
        <f>IF(N285=5,I285,0)</f>
        <v>0</v>
      </c>
      <c r="Z285">
        <f>IF(AD285=0,J285,0)</f>
        <v>0</v>
      </c>
      <c r="AA285">
        <f>IF(AD285=15,J285,0)</f>
        <v>0</v>
      </c>
      <c r="AB285">
        <f>IF(AD285=21,J285,0)</f>
        <v>0</v>
      </c>
      <c r="AD285">
        <v>21</v>
      </c>
      <c r="AE285">
        <f>G285*AG285</f>
        <v>0</v>
      </c>
      <c r="AF285">
        <f>G285*(1-AG285)</f>
        <v>0</v>
      </c>
      <c r="AG285">
        <v>0</v>
      </c>
      <c r="AM285">
        <f>F285*AE285</f>
        <v>0</v>
      </c>
      <c r="AN285">
        <f>F285*AF285</f>
        <v>0</v>
      </c>
      <c r="AO285" t="s">
        <v>447</v>
      </c>
      <c r="AP285" t="s">
        <v>395</v>
      </c>
      <c r="AQ285" s="12" t="s">
        <v>51</v>
      </c>
    </row>
    <row r="286" spans="1:43" x14ac:dyDescent="0.2">
      <c r="D286" s="13" t="s">
        <v>448</v>
      </c>
      <c r="E286" s="13"/>
      <c r="F286" s="13">
        <v>88.8</v>
      </c>
    </row>
    <row r="287" spans="1:43" x14ac:dyDescent="0.2">
      <c r="D287" s="13" t="s">
        <v>449</v>
      </c>
      <c r="E287" s="13"/>
      <c r="F287" s="13">
        <v>21.3872</v>
      </c>
    </row>
    <row r="288" spans="1:43" x14ac:dyDescent="0.2">
      <c r="A288" s="2" t="s">
        <v>87</v>
      </c>
      <c r="C288" s="1" t="s">
        <v>458</v>
      </c>
      <c r="D288" t="s">
        <v>459</v>
      </c>
      <c r="E288" t="s">
        <v>272</v>
      </c>
      <c r="F288">
        <v>88.8</v>
      </c>
      <c r="G288" s="35">
        <v>0</v>
      </c>
      <c r="H288">
        <f>F288*AE288</f>
        <v>0</v>
      </c>
      <c r="I288">
        <f>J288-H288</f>
        <v>0</v>
      </c>
      <c r="J288">
        <f>F288*G288</f>
        <v>0</v>
      </c>
      <c r="K288">
        <v>0</v>
      </c>
      <c r="L288">
        <f>F288*K288</f>
        <v>0</v>
      </c>
      <c r="M288" t="s">
        <v>48</v>
      </c>
      <c r="N288">
        <v>5</v>
      </c>
      <c r="O288">
        <f>IF(N288=5,I288,0)</f>
        <v>0</v>
      </c>
      <c r="Z288">
        <f>IF(AD288=0,J288,0)</f>
        <v>0</v>
      </c>
      <c r="AA288">
        <f>IF(AD288=15,J288,0)</f>
        <v>0</v>
      </c>
      <c r="AB288">
        <f>IF(AD288=21,J288,0)</f>
        <v>0</v>
      </c>
      <c r="AD288">
        <v>21</v>
      </c>
      <c r="AE288">
        <f>G288*AG288</f>
        <v>0</v>
      </c>
      <c r="AF288">
        <f>G288*(1-AG288)</f>
        <v>0</v>
      </c>
      <c r="AG288">
        <v>0</v>
      </c>
      <c r="AM288">
        <f>F288*AE288</f>
        <v>0</v>
      </c>
      <c r="AN288">
        <f>F288*AF288</f>
        <v>0</v>
      </c>
      <c r="AO288" t="s">
        <v>447</v>
      </c>
      <c r="AP288" t="s">
        <v>395</v>
      </c>
      <c r="AQ288" s="12" t="s">
        <v>51</v>
      </c>
    </row>
    <row r="289" spans="1:43" x14ac:dyDescent="0.2">
      <c r="D289" s="13" t="s">
        <v>448</v>
      </c>
      <c r="E289" s="13"/>
      <c r="F289" s="13">
        <v>88.8</v>
      </c>
    </row>
    <row r="290" spans="1:43" x14ac:dyDescent="0.2">
      <c r="A290" s="2" t="s">
        <v>210</v>
      </c>
      <c r="C290" s="1" t="s">
        <v>460</v>
      </c>
      <c r="D290" t="s">
        <v>461</v>
      </c>
      <c r="E290" t="s">
        <v>272</v>
      </c>
      <c r="F290">
        <v>20.017199999999999</v>
      </c>
      <c r="G290" s="35">
        <v>0</v>
      </c>
      <c r="H290">
        <f>F290*AE290</f>
        <v>0</v>
      </c>
      <c r="I290">
        <f>J290-H290</f>
        <v>0</v>
      </c>
      <c r="J290">
        <f>F290*G290</f>
        <v>0</v>
      </c>
      <c r="K290">
        <v>0</v>
      </c>
      <c r="L290">
        <f>F290*K290</f>
        <v>0</v>
      </c>
      <c r="M290" t="s">
        <v>48</v>
      </c>
      <c r="N290">
        <v>5</v>
      </c>
      <c r="O290">
        <f>IF(N290=5,I290,0)</f>
        <v>0</v>
      </c>
      <c r="Z290">
        <f>IF(AD290=0,J290,0)</f>
        <v>0</v>
      </c>
      <c r="AA290">
        <f>IF(AD290=15,J290,0)</f>
        <v>0</v>
      </c>
      <c r="AB290">
        <f>IF(AD290=21,J290,0)</f>
        <v>0</v>
      </c>
      <c r="AD290">
        <v>21</v>
      </c>
      <c r="AE290">
        <f>G290*AG290</f>
        <v>0</v>
      </c>
      <c r="AF290">
        <f>G290*(1-AG290)</f>
        <v>0</v>
      </c>
      <c r="AG290">
        <v>0</v>
      </c>
      <c r="AM290">
        <f>F290*AE290</f>
        <v>0</v>
      </c>
      <c r="AN290">
        <f>F290*AF290</f>
        <v>0</v>
      </c>
      <c r="AO290" t="s">
        <v>447</v>
      </c>
      <c r="AP290" t="s">
        <v>395</v>
      </c>
      <c r="AQ290" s="12" t="s">
        <v>51</v>
      </c>
    </row>
    <row r="291" spans="1:43" x14ac:dyDescent="0.2">
      <c r="D291" s="13" t="s">
        <v>449</v>
      </c>
      <c r="E291" s="13"/>
      <c r="F291" s="13">
        <v>21.3872</v>
      </c>
    </row>
    <row r="292" spans="1:43" x14ac:dyDescent="0.2">
      <c r="D292" s="13" t="s">
        <v>462</v>
      </c>
      <c r="E292" s="13"/>
      <c r="F292" s="13">
        <v>-1.37</v>
      </c>
    </row>
    <row r="293" spans="1:43" x14ac:dyDescent="0.2">
      <c r="A293" s="2" t="s">
        <v>463</v>
      </c>
      <c r="C293" s="1" t="s">
        <v>464</v>
      </c>
      <c r="D293" t="s">
        <v>465</v>
      </c>
      <c r="E293" t="s">
        <v>272</v>
      </c>
      <c r="F293">
        <v>1.37</v>
      </c>
      <c r="G293" s="35">
        <v>0</v>
      </c>
      <c r="H293">
        <f>F293*AE293</f>
        <v>0</v>
      </c>
      <c r="I293">
        <f>J293-H293</f>
        <v>0</v>
      </c>
      <c r="J293">
        <f>F293*G293</f>
        <v>0</v>
      </c>
      <c r="K293">
        <v>0</v>
      </c>
      <c r="L293">
        <f>F293*K293</f>
        <v>0</v>
      </c>
      <c r="M293" t="s">
        <v>48</v>
      </c>
      <c r="N293">
        <v>5</v>
      </c>
      <c r="O293">
        <f>IF(N293=5,I293,0)</f>
        <v>0</v>
      </c>
      <c r="Z293">
        <f>IF(AD293=0,J293,0)</f>
        <v>0</v>
      </c>
      <c r="AA293">
        <f>IF(AD293=15,J293,0)</f>
        <v>0</v>
      </c>
      <c r="AB293">
        <f>IF(AD293=21,J293,0)</f>
        <v>0</v>
      </c>
      <c r="AD293">
        <v>21</v>
      </c>
      <c r="AE293">
        <f>G293*AG293</f>
        <v>0</v>
      </c>
      <c r="AF293">
        <f>G293*(1-AG293)</f>
        <v>0</v>
      </c>
      <c r="AG293">
        <v>0</v>
      </c>
      <c r="AM293">
        <f>F293*AE293</f>
        <v>0</v>
      </c>
      <c r="AN293">
        <f>F293*AF293</f>
        <v>0</v>
      </c>
      <c r="AO293" t="s">
        <v>447</v>
      </c>
      <c r="AP293" t="s">
        <v>395</v>
      </c>
      <c r="AQ293" s="12" t="s">
        <v>51</v>
      </c>
    </row>
    <row r="294" spans="1:43" x14ac:dyDescent="0.2">
      <c r="D294" s="13" t="s">
        <v>466</v>
      </c>
      <c r="E294" s="13"/>
      <c r="F294" s="13">
        <v>1.37</v>
      </c>
    </row>
    <row r="295" spans="1:43" x14ac:dyDescent="0.2">
      <c r="A295" s="17"/>
      <c r="B295" s="18"/>
      <c r="C295" s="18"/>
      <c r="D295" s="19"/>
      <c r="E295" s="19"/>
      <c r="F295" s="19"/>
      <c r="G295" s="19"/>
      <c r="H295" s="40" t="s">
        <v>467</v>
      </c>
      <c r="I295" s="40"/>
      <c r="J295" s="19">
        <f>J8+J11+J16+J21+J25+J31+J153+J156+J172+J178+J210+J213+J232+J239+J244+J249+J252+J259+J266+J269+J271+J278</f>
        <v>0</v>
      </c>
      <c r="K295" s="19"/>
      <c r="L295" s="19"/>
      <c r="M295" s="19"/>
    </row>
    <row r="296" spans="1:43" x14ac:dyDescent="0.2">
      <c r="A296" s="20" t="s">
        <v>468</v>
      </c>
    </row>
    <row r="297" spans="1:43" ht="12.75" customHeight="1" x14ac:dyDescent="0.2">
      <c r="A297" s="41"/>
      <c r="B297" s="42"/>
      <c r="C297" s="42"/>
      <c r="D297" s="43"/>
      <c r="E297" s="43"/>
      <c r="F297" s="43"/>
      <c r="G297" s="43"/>
      <c r="H297" s="43"/>
      <c r="I297" s="43"/>
      <c r="J297" s="43"/>
      <c r="K297" s="43"/>
      <c r="L297" s="43"/>
      <c r="M297" s="43"/>
    </row>
    <row r="298" spans="1:43" x14ac:dyDescent="0.2">
      <c r="B298" s="38"/>
      <c r="C298" s="38"/>
      <c r="D298" s="37"/>
      <c r="E298" s="37"/>
      <c r="F298" s="37"/>
      <c r="G298" s="37"/>
      <c r="H298" s="37"/>
    </row>
    <row r="299" spans="1:43" x14ac:dyDescent="0.2">
      <c r="B299" s="38"/>
      <c r="C299" s="38"/>
      <c r="D299" s="37"/>
      <c r="E299" s="37"/>
      <c r="F299" s="37"/>
      <c r="G299" s="37"/>
      <c r="H299" s="37"/>
    </row>
    <row r="300" spans="1:43" x14ac:dyDescent="0.2">
      <c r="B300" s="38"/>
      <c r="C300" s="38"/>
      <c r="D300" s="37"/>
      <c r="E300" s="37"/>
      <c r="F300" s="37"/>
      <c r="G300" s="37"/>
      <c r="H300" s="37"/>
    </row>
    <row r="301" spans="1:43" x14ac:dyDescent="0.2">
      <c r="B301" s="38"/>
      <c r="C301" s="38"/>
      <c r="D301" s="37"/>
      <c r="E301" s="37"/>
      <c r="F301" s="37"/>
      <c r="G301" s="37"/>
      <c r="H301" s="37"/>
    </row>
    <row r="302" spans="1:43" x14ac:dyDescent="0.2">
      <c r="B302" s="38"/>
      <c r="C302" s="38"/>
      <c r="D302" s="37"/>
      <c r="E302" s="37"/>
      <c r="F302" s="37"/>
      <c r="G302" s="37"/>
      <c r="H302" s="37"/>
    </row>
    <row r="303" spans="1:43" x14ac:dyDescent="0.2">
      <c r="B303" s="38"/>
      <c r="C303" s="38"/>
      <c r="D303" s="37"/>
      <c r="E303" s="37"/>
      <c r="F303" s="37"/>
      <c r="G303" s="37"/>
      <c r="H303" s="37"/>
    </row>
    <row r="304" spans="1:43" x14ac:dyDescent="0.2">
      <c r="B304" s="38"/>
      <c r="C304" s="38"/>
      <c r="D304" s="37"/>
      <c r="E304" s="37"/>
      <c r="F304" s="37"/>
      <c r="G304" s="37"/>
      <c r="H304" s="37"/>
    </row>
    <row r="305" spans="2:8" x14ac:dyDescent="0.2">
      <c r="B305" s="38"/>
      <c r="C305" s="38"/>
      <c r="D305" s="37"/>
      <c r="E305" s="37"/>
      <c r="F305" s="37"/>
      <c r="G305" s="37"/>
      <c r="H305" s="37"/>
    </row>
    <row r="306" spans="2:8" x14ac:dyDescent="0.2">
      <c r="B306" s="38"/>
      <c r="C306" s="38"/>
      <c r="D306" s="37"/>
      <c r="E306" s="37"/>
      <c r="F306" s="37"/>
      <c r="G306" s="37"/>
      <c r="H306" s="37"/>
    </row>
    <row r="307" spans="2:8" x14ac:dyDescent="0.2">
      <c r="B307" s="38"/>
      <c r="C307" s="38"/>
      <c r="D307" s="37"/>
      <c r="E307" s="37"/>
      <c r="F307" s="37"/>
      <c r="G307" s="37"/>
      <c r="H307" s="37"/>
    </row>
    <row r="308" spans="2:8" x14ac:dyDescent="0.2">
      <c r="B308" s="38"/>
      <c r="C308" s="38"/>
      <c r="D308" s="37"/>
      <c r="E308" s="37"/>
      <c r="F308" s="37"/>
      <c r="G308" s="37"/>
      <c r="H308" s="37"/>
    </row>
    <row r="309" spans="2:8" x14ac:dyDescent="0.2">
      <c r="B309" s="38"/>
      <c r="C309" s="38"/>
      <c r="D309" s="37"/>
      <c r="E309" s="37"/>
      <c r="F309" s="37"/>
      <c r="G309" s="37"/>
      <c r="H309" s="37"/>
    </row>
    <row r="310" spans="2:8" x14ac:dyDescent="0.2">
      <c r="B310" s="38"/>
      <c r="C310" s="38"/>
      <c r="D310" s="37"/>
      <c r="E310" s="37"/>
      <c r="F310" s="37"/>
      <c r="G310" s="37"/>
      <c r="H310" s="37"/>
    </row>
  </sheetData>
  <sheetProtection sheet="1" objects="1" scenarios="1"/>
  <protectedRanges>
    <protectedRange sqref="B298:H310" name="Oblast67"/>
    <protectedRange sqref="G290" name="Oblast65"/>
    <protectedRange sqref="G285" name="Oblast63"/>
    <protectedRange sqref="G279" name="Oblast61"/>
    <protectedRange sqref="G274" name="Oblast59"/>
    <protectedRange sqref="G270" name="Oblast57"/>
    <protectedRange sqref="G264" name="Oblast55"/>
    <protectedRange sqref="G260" name="Oblast53"/>
    <protectedRange sqref="G255" name="Oblast51"/>
    <protectedRange sqref="G250" name="Oblast49"/>
    <protectedRange sqref="G245" name="Oblast47"/>
    <protectedRange sqref="G240" name="Oblast45"/>
    <protectedRange sqref="G233" name="Oblast43"/>
    <protectedRange sqref="G228" name="Oblast41"/>
    <protectedRange sqref="G224" name="Oblast39"/>
    <protectedRange sqref="G220" name="Oblast37"/>
    <protectedRange sqref="G216" name="Oblast35"/>
    <protectedRange sqref="G211" name="Oblast33"/>
    <protectedRange sqref="G202" name="Oblast31"/>
    <protectedRange sqref="G194" name="Oblast29"/>
    <protectedRange sqref="G185" name="Oblast27"/>
    <protectedRange sqref="G175" name="Oblast25"/>
    <protectedRange sqref="G169" name="Oblast23"/>
    <protectedRange sqref="G165" name="Oblast21"/>
    <protectedRange sqref="G157" name="Oblast19"/>
    <protectedRange sqref="G149" name="Oblast17"/>
    <protectedRange sqref="G120" name="Oblast15"/>
    <protectedRange sqref="G102" name="Oblast14"/>
    <protectedRange sqref="G38" name="Oblast10"/>
    <protectedRange sqref="G32" name="Oblast8"/>
    <protectedRange sqref="G17" name="Oblast5"/>
    <protectedRange sqref="G9" name="Oblast3"/>
    <protectedRange sqref="G2:M5" name="Oblast1"/>
    <protectedRange sqref="D5" name="Oblast2"/>
    <protectedRange sqref="G12" name="Oblast4"/>
    <protectedRange sqref="G22" name="Oblast6"/>
    <protectedRange sqref="G26" name="Oblast7"/>
    <protectedRange sqref="G35" name="Oblast9"/>
    <protectedRange sqref="G54" name="Oblast11"/>
    <protectedRange sqref="G57" name="Oblast13"/>
    <protectedRange sqref="G133" name="Oblast16"/>
    <protectedRange sqref="G154" name="Oblast18"/>
    <protectedRange sqref="G161" name="Oblast20"/>
    <protectedRange sqref="G167" name="Oblast22"/>
    <protectedRange sqref="G173" name="Oblast24"/>
    <protectedRange sqref="G179" name="Oblast26"/>
    <protectedRange sqref="G189:G190" name="Oblast28"/>
    <protectedRange sqref="G198" name="Oblast30"/>
    <protectedRange sqref="G205" name="Oblast32"/>
    <protectedRange sqref="G214" name="Oblast34"/>
    <protectedRange sqref="G218" name="Oblast36"/>
    <protectedRange sqref="G222" name="Oblast38"/>
    <protectedRange sqref="G226" name="Oblast40"/>
    <protectedRange sqref="G230" name="Oblast42"/>
    <protectedRange sqref="G236" name="Oblast44"/>
    <protectedRange sqref="G242" name="Oblast46"/>
    <protectedRange sqref="G247" name="Oblast48"/>
    <protectedRange sqref="G253" name="Oblast50"/>
    <protectedRange sqref="G257" name="Oblast52"/>
    <protectedRange sqref="G262" name="Oblast54"/>
    <protectedRange sqref="G267" name="Oblast56"/>
    <protectedRange sqref="G272" name="Oblast58"/>
    <protectedRange sqref="G276" name="Oblast60"/>
    <protectedRange sqref="G282" name="Oblast62"/>
    <protectedRange sqref="G288" name="Oblast64"/>
    <protectedRange sqref="G293" name="Oblast66"/>
  </protectedRanges>
  <mergeCells count="40">
    <mergeCell ref="A1:M1"/>
    <mergeCell ref="A2:C2"/>
    <mergeCell ref="A3:C3"/>
    <mergeCell ref="A4:C4"/>
    <mergeCell ref="A5:C5"/>
    <mergeCell ref="E2:F2"/>
    <mergeCell ref="E3:F3"/>
    <mergeCell ref="E4:F4"/>
    <mergeCell ref="E5:F5"/>
    <mergeCell ref="G2:H2"/>
    <mergeCell ref="G3:H3"/>
    <mergeCell ref="G4:H4"/>
    <mergeCell ref="G5:H5"/>
    <mergeCell ref="J2:M2"/>
    <mergeCell ref="J3:M3"/>
    <mergeCell ref="J4:M4"/>
    <mergeCell ref="J5:M5"/>
    <mergeCell ref="A6:A7"/>
    <mergeCell ref="B6:B7"/>
    <mergeCell ref="C6:C7"/>
    <mergeCell ref="E6:E7"/>
    <mergeCell ref="F6:F7"/>
    <mergeCell ref="G6:G7"/>
    <mergeCell ref="D177:M177"/>
    <mergeCell ref="H6:J6"/>
    <mergeCell ref="K6:L6"/>
    <mergeCell ref="M6:M7"/>
    <mergeCell ref="D24:M24"/>
    <mergeCell ref="D30:M30"/>
    <mergeCell ref="D101:M101"/>
    <mergeCell ref="D119:M119"/>
    <mergeCell ref="D132:M132"/>
    <mergeCell ref="D160:M160"/>
    <mergeCell ref="D164:M164"/>
    <mergeCell ref="D171:M171"/>
    <mergeCell ref="D201:M201"/>
    <mergeCell ref="D209:M209"/>
    <mergeCell ref="D225:M225"/>
    <mergeCell ref="H295:I295"/>
    <mergeCell ref="A297:M297"/>
  </mergeCells>
  <pageMargins left="0.7" right="0.7" top="0.75" bottom="0.75" header="0.3" footer="0.3"/>
  <pageSetup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5"/>
  <sheetViews>
    <sheetView tabSelected="1" showRuler="0" zoomScaleNormal="100" workbookViewId="0">
      <selection activeCell="I4" sqref="I4"/>
    </sheetView>
  </sheetViews>
  <sheetFormatPr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9" ht="30" customHeight="1" x14ac:dyDescent="0.2">
      <c r="A1" s="90" t="s">
        <v>469</v>
      </c>
      <c r="B1" s="42"/>
      <c r="C1" s="42"/>
      <c r="D1" s="42"/>
      <c r="E1" s="42"/>
      <c r="F1" s="42"/>
      <c r="G1" s="42"/>
      <c r="H1" s="42"/>
      <c r="I1" s="42"/>
    </row>
    <row r="2" spans="1:9" ht="25.5" customHeight="1" x14ac:dyDescent="0.2">
      <c r="A2" s="91" t="s">
        <v>1</v>
      </c>
      <c r="B2" s="92"/>
      <c r="C2" s="18" t="s">
        <v>517</v>
      </c>
      <c r="D2" s="22"/>
      <c r="E2" s="22" t="s">
        <v>4</v>
      </c>
      <c r="F2" s="22" t="s">
        <v>514</v>
      </c>
      <c r="G2" s="22"/>
      <c r="H2" s="22" t="s">
        <v>470</v>
      </c>
      <c r="I2" s="24" t="s">
        <v>515</v>
      </c>
    </row>
    <row r="3" spans="1:9" ht="25.5" customHeight="1" x14ac:dyDescent="0.2">
      <c r="A3" s="93" t="s">
        <v>5</v>
      </c>
      <c r="B3" s="42"/>
      <c r="C3" s="1" t="s">
        <v>518</v>
      </c>
      <c r="D3" s="1"/>
      <c r="E3" s="1" t="s">
        <v>9</v>
      </c>
      <c r="F3" s="1" t="s">
        <v>516</v>
      </c>
      <c r="G3" s="1"/>
      <c r="H3" s="1" t="s">
        <v>470</v>
      </c>
      <c r="I3" s="25"/>
    </row>
    <row r="4" spans="1:9" ht="25.5" customHeight="1" x14ac:dyDescent="0.2">
      <c r="A4" s="93" t="s">
        <v>10</v>
      </c>
      <c r="B4" s="42"/>
      <c r="C4" s="1" t="s">
        <v>11</v>
      </c>
      <c r="D4" s="1"/>
      <c r="E4" s="1" t="s">
        <v>13</v>
      </c>
      <c r="F4" s="1"/>
      <c r="G4" s="1"/>
      <c r="H4" s="1" t="s">
        <v>470</v>
      </c>
      <c r="I4" s="25"/>
    </row>
    <row r="5" spans="1:9" ht="25.5" customHeight="1" x14ac:dyDescent="0.2">
      <c r="A5" s="93" t="s">
        <v>7</v>
      </c>
      <c r="B5" s="42"/>
      <c r="C5" s="1" t="s">
        <v>8</v>
      </c>
      <c r="D5" s="1"/>
      <c r="E5" s="1" t="s">
        <v>12</v>
      </c>
      <c r="F5" s="1"/>
      <c r="G5" s="1"/>
      <c r="H5" s="1" t="s">
        <v>471</v>
      </c>
      <c r="I5" s="26">
        <v>64</v>
      </c>
    </row>
    <row r="6" spans="1:9" ht="25.5" customHeight="1" x14ac:dyDescent="0.2">
      <c r="A6" s="86" t="s">
        <v>14</v>
      </c>
      <c r="B6" s="87"/>
      <c r="C6" s="23"/>
      <c r="D6" s="23"/>
      <c r="E6" s="23" t="s">
        <v>16</v>
      </c>
      <c r="F6" s="23"/>
      <c r="G6" s="23"/>
      <c r="H6" s="23" t="s">
        <v>472</v>
      </c>
      <c r="I6" s="27" t="s">
        <v>8</v>
      </c>
    </row>
    <row r="7" spans="1:9" ht="25.5" customHeight="1" x14ac:dyDescent="0.2">
      <c r="A7" s="88" t="s">
        <v>473</v>
      </c>
      <c r="B7" s="89"/>
      <c r="C7" s="89"/>
      <c r="D7" s="89"/>
      <c r="E7" s="89"/>
      <c r="F7" s="89"/>
      <c r="G7" s="89"/>
      <c r="H7" s="89"/>
      <c r="I7" s="89"/>
    </row>
    <row r="8" spans="1:9" ht="25.5" customHeight="1" x14ac:dyDescent="0.2">
      <c r="A8" s="33" t="s">
        <v>474</v>
      </c>
      <c r="B8" s="83" t="s">
        <v>475</v>
      </c>
      <c r="C8" s="84"/>
      <c r="D8" s="33" t="s">
        <v>476</v>
      </c>
      <c r="E8" s="83" t="s">
        <v>477</v>
      </c>
      <c r="F8" s="84"/>
      <c r="G8" s="33" t="s">
        <v>478</v>
      </c>
      <c r="H8" s="83" t="s">
        <v>479</v>
      </c>
      <c r="I8" s="84"/>
    </row>
    <row r="9" spans="1:9" ht="15" x14ac:dyDescent="0.2">
      <c r="A9" s="85" t="s">
        <v>480</v>
      </c>
      <c r="B9" s="29" t="s">
        <v>481</v>
      </c>
      <c r="C9" s="30">
        <f>SUM('Stavební rozpočet'!R8:R294)</f>
        <v>0</v>
      </c>
      <c r="D9" s="74" t="s">
        <v>482</v>
      </c>
      <c r="E9" s="75"/>
      <c r="F9" s="30"/>
      <c r="G9" s="74" t="s">
        <v>483</v>
      </c>
      <c r="H9" s="75"/>
      <c r="I9" s="30"/>
    </row>
    <row r="10" spans="1:9" ht="15" x14ac:dyDescent="0.2">
      <c r="A10" s="85"/>
      <c r="B10" s="29" t="s">
        <v>29</v>
      </c>
      <c r="C10" s="30">
        <f>SUM('Stavební rozpočet'!S8:S294)</f>
        <v>0</v>
      </c>
      <c r="D10" s="74" t="s">
        <v>484</v>
      </c>
      <c r="E10" s="75"/>
      <c r="F10" s="30"/>
      <c r="G10" s="74" t="s">
        <v>485</v>
      </c>
      <c r="H10" s="75"/>
      <c r="I10" s="30"/>
    </row>
    <row r="11" spans="1:9" ht="15" x14ac:dyDescent="0.2">
      <c r="A11" s="85" t="s">
        <v>486</v>
      </c>
      <c r="B11" s="29" t="s">
        <v>481</v>
      </c>
      <c r="C11" s="30">
        <f>SUM('Stavební rozpočet'!T8:T294)</f>
        <v>0</v>
      </c>
      <c r="D11" s="74" t="s">
        <v>487</v>
      </c>
      <c r="E11" s="75"/>
      <c r="F11" s="30"/>
      <c r="G11" s="74" t="s">
        <v>488</v>
      </c>
      <c r="H11" s="75"/>
      <c r="I11" s="30"/>
    </row>
    <row r="12" spans="1:9" ht="15" x14ac:dyDescent="0.2">
      <c r="A12" s="85"/>
      <c r="B12" s="29" t="s">
        <v>29</v>
      </c>
      <c r="C12" s="30">
        <f>SUM('Stavební rozpočet'!U8:U294)</f>
        <v>0</v>
      </c>
      <c r="D12" s="74"/>
      <c r="E12" s="75"/>
      <c r="F12" s="30"/>
      <c r="G12" s="74" t="s">
        <v>489</v>
      </c>
      <c r="H12" s="75"/>
      <c r="I12" s="30"/>
    </row>
    <row r="13" spans="1:9" ht="15" x14ac:dyDescent="0.2">
      <c r="A13" s="85" t="s">
        <v>490</v>
      </c>
      <c r="B13" s="29" t="s">
        <v>481</v>
      </c>
      <c r="C13" s="30">
        <f>SUM('Stavební rozpočet'!V8:V294)</f>
        <v>0</v>
      </c>
      <c r="D13" s="74"/>
      <c r="E13" s="75"/>
      <c r="F13" s="30"/>
      <c r="G13" s="74" t="s">
        <v>491</v>
      </c>
      <c r="H13" s="75"/>
      <c r="I13" s="30"/>
    </row>
    <row r="14" spans="1:9" ht="15" x14ac:dyDescent="0.2">
      <c r="A14" s="85"/>
      <c r="B14" s="29" t="s">
        <v>29</v>
      </c>
      <c r="C14" s="30">
        <f>SUM('Stavební rozpočet'!W8:W294)</f>
        <v>0</v>
      </c>
      <c r="D14" s="74"/>
      <c r="E14" s="75"/>
      <c r="F14" s="30"/>
      <c r="G14" s="74" t="s">
        <v>492</v>
      </c>
      <c r="H14" s="75"/>
      <c r="I14" s="30"/>
    </row>
    <row r="15" spans="1:9" ht="15.75" x14ac:dyDescent="0.2">
      <c r="A15" s="81" t="s">
        <v>493</v>
      </c>
      <c r="B15" s="75"/>
      <c r="C15" s="30">
        <f>SUM('Stavební rozpočet'!X8:X294)</f>
        <v>0</v>
      </c>
      <c r="D15" s="74"/>
      <c r="E15" s="75"/>
      <c r="F15" s="30"/>
      <c r="G15" s="28"/>
      <c r="H15" s="29"/>
      <c r="I15" s="30"/>
    </row>
    <row r="16" spans="1:9" ht="15.75" x14ac:dyDescent="0.2">
      <c r="A16" s="81" t="s">
        <v>494</v>
      </c>
      <c r="B16" s="75"/>
      <c r="C16" s="30">
        <f>SUM('Stavební rozpočet'!P8:P294)</f>
        <v>0</v>
      </c>
      <c r="D16" s="74"/>
      <c r="E16" s="75"/>
      <c r="F16" s="30"/>
      <c r="G16" s="28"/>
      <c r="H16" s="29"/>
      <c r="I16" s="30"/>
    </row>
    <row r="17" spans="1:9" ht="15.75" x14ac:dyDescent="0.2">
      <c r="A17" s="81" t="s">
        <v>495</v>
      </c>
      <c r="B17" s="75"/>
      <c r="C17" s="30">
        <f>SUM(C9:C16)</f>
        <v>0</v>
      </c>
      <c r="D17" s="81" t="s">
        <v>496</v>
      </c>
      <c r="E17" s="82"/>
      <c r="F17" s="30">
        <f>SUM(F9:F16)</f>
        <v>0</v>
      </c>
      <c r="G17" s="81" t="s">
        <v>497</v>
      </c>
      <c r="H17" s="82"/>
      <c r="I17" s="30">
        <f>SUM(I9:I16)</f>
        <v>0</v>
      </c>
    </row>
    <row r="18" spans="1:9" ht="15.75" x14ac:dyDescent="0.2">
      <c r="A18" s="21"/>
      <c r="B18" s="21"/>
      <c r="C18" s="21"/>
      <c r="D18" s="81" t="s">
        <v>498</v>
      </c>
      <c r="E18" s="82"/>
      <c r="F18" s="30"/>
      <c r="G18" s="81" t="s">
        <v>499</v>
      </c>
      <c r="H18" s="82"/>
      <c r="I18" s="30"/>
    </row>
    <row r="19" spans="1:9" ht="15.75" x14ac:dyDescent="0.2">
      <c r="A19" s="21"/>
      <c r="B19" s="21"/>
      <c r="C19" s="21"/>
      <c r="D19" s="21"/>
      <c r="E19" s="21"/>
      <c r="F19" s="21"/>
      <c r="G19" s="32"/>
      <c r="H19" s="32"/>
      <c r="I19" s="21"/>
    </row>
    <row r="20" spans="1:9" ht="15.75" x14ac:dyDescent="0.2">
      <c r="A20" s="21"/>
      <c r="B20" s="21"/>
      <c r="C20" s="21"/>
      <c r="D20" s="21"/>
      <c r="E20" s="21"/>
      <c r="F20" s="21"/>
      <c r="G20" s="32"/>
      <c r="H20" s="32"/>
      <c r="I20" s="21"/>
    </row>
    <row r="21" spans="1:9" ht="15" x14ac:dyDescent="0.2">
      <c r="A21" s="21"/>
      <c r="B21" s="21"/>
      <c r="C21" s="21"/>
      <c r="D21" s="21"/>
      <c r="E21" s="21"/>
      <c r="F21" s="21"/>
      <c r="G21" s="21"/>
      <c r="H21" s="21"/>
      <c r="I21" s="21"/>
    </row>
    <row r="22" spans="1:9" ht="15.75" x14ac:dyDescent="0.2">
      <c r="A22" s="79" t="s">
        <v>500</v>
      </c>
      <c r="B22" s="80"/>
      <c r="C22" s="31">
        <f>SUM('Stavební rozpočet'!Z9:Z294)*(1-C18/100)</f>
        <v>0</v>
      </c>
      <c r="D22" s="21"/>
      <c r="E22" s="21"/>
      <c r="F22" s="21"/>
      <c r="G22" s="21"/>
      <c r="H22" s="21"/>
      <c r="I22" s="21"/>
    </row>
    <row r="23" spans="1:9" ht="15.75" x14ac:dyDescent="0.2">
      <c r="A23" s="79" t="s">
        <v>501</v>
      </c>
      <c r="B23" s="80"/>
      <c r="C23" s="31">
        <f>SUM('Stavební rozpočet'!AB9:AB294)*(1-C18/100)+(F17+I17+F18+I18+I19+I20)</f>
        <v>0</v>
      </c>
      <c r="D23" s="79" t="s">
        <v>502</v>
      </c>
      <c r="E23" s="80"/>
      <c r="F23" s="31">
        <f>ROUND(C23*(15/100),2)</f>
        <v>0</v>
      </c>
      <c r="G23" s="79" t="s">
        <v>503</v>
      </c>
      <c r="H23" s="80"/>
      <c r="I23" s="31">
        <f>SUM(C22:C24)</f>
        <v>0</v>
      </c>
    </row>
    <row r="24" spans="1:9" ht="15.75" x14ac:dyDescent="0.2">
      <c r="A24" s="79" t="s">
        <v>504</v>
      </c>
      <c r="B24" s="80"/>
      <c r="C24" s="31"/>
      <c r="D24" s="79" t="s">
        <v>505</v>
      </c>
      <c r="E24" s="80"/>
      <c r="F24" s="31">
        <f>ROUND(C24*(21/100),2)</f>
        <v>0</v>
      </c>
      <c r="G24" s="79" t="s">
        <v>506</v>
      </c>
      <c r="H24" s="80"/>
      <c r="I24" s="31">
        <f>F23+F24+I23</f>
        <v>0</v>
      </c>
    </row>
    <row r="25" spans="1:9" ht="15" x14ac:dyDescent="0.2">
      <c r="A25" s="21"/>
      <c r="B25" s="21"/>
      <c r="C25" s="21"/>
      <c r="D25" s="21"/>
      <c r="E25" s="21"/>
      <c r="F25" s="21"/>
      <c r="G25" s="21"/>
      <c r="H25" s="21"/>
      <c r="I25" s="21"/>
    </row>
    <row r="26" spans="1:9" ht="15" x14ac:dyDescent="0.2">
      <c r="A26" s="76" t="s">
        <v>519</v>
      </c>
      <c r="B26" s="77"/>
      <c r="C26" s="78"/>
      <c r="D26" s="76" t="s">
        <v>520</v>
      </c>
      <c r="E26" s="77"/>
      <c r="F26" s="78"/>
      <c r="G26" s="76" t="s">
        <v>13</v>
      </c>
      <c r="H26" s="77"/>
      <c r="I26" s="78"/>
    </row>
    <row r="27" spans="1:9" x14ac:dyDescent="0.2">
      <c r="A27" s="66"/>
      <c r="B27" s="67"/>
      <c r="C27" s="68"/>
      <c r="D27" s="66"/>
      <c r="E27" s="67"/>
      <c r="F27" s="68"/>
      <c r="G27" s="66"/>
      <c r="H27" s="67"/>
      <c r="I27" s="68"/>
    </row>
    <row r="28" spans="1:9" x14ac:dyDescent="0.2">
      <c r="A28" s="66"/>
      <c r="B28" s="67"/>
      <c r="C28" s="68"/>
      <c r="D28" s="66"/>
      <c r="E28" s="67"/>
      <c r="F28" s="68"/>
      <c r="G28" s="66"/>
      <c r="H28" s="67"/>
      <c r="I28" s="68"/>
    </row>
    <row r="29" spans="1:9" x14ac:dyDescent="0.2">
      <c r="A29" s="66"/>
      <c r="B29" s="67"/>
      <c r="C29" s="68"/>
      <c r="D29" s="66"/>
      <c r="E29" s="67"/>
      <c r="F29" s="68"/>
      <c r="G29" s="66"/>
      <c r="H29" s="67"/>
      <c r="I29" s="68"/>
    </row>
    <row r="30" spans="1:9" ht="15" x14ac:dyDescent="0.2">
      <c r="A30" s="69" t="s">
        <v>507</v>
      </c>
      <c r="B30" s="70"/>
      <c r="C30" s="71"/>
      <c r="D30" s="69" t="s">
        <v>507</v>
      </c>
      <c r="E30" s="70"/>
      <c r="F30" s="71"/>
      <c r="G30" s="69" t="s">
        <v>507</v>
      </c>
      <c r="H30" s="70"/>
      <c r="I30" s="71"/>
    </row>
    <row r="31" spans="1:9" ht="15" x14ac:dyDescent="0.2">
      <c r="A31" s="34" t="s">
        <v>468</v>
      </c>
      <c r="B31" s="21"/>
      <c r="C31" s="21"/>
      <c r="D31" s="21"/>
      <c r="E31" s="21"/>
      <c r="F31" s="21"/>
      <c r="G31" s="21"/>
      <c r="H31" s="21"/>
      <c r="I31" s="21"/>
    </row>
    <row r="32" spans="1:9" ht="12.75" customHeight="1" x14ac:dyDescent="0.2">
      <c r="A32" s="72"/>
      <c r="B32" s="73"/>
      <c r="C32" s="73"/>
      <c r="D32" s="73"/>
      <c r="E32" s="73"/>
      <c r="F32" s="73"/>
      <c r="G32" s="73"/>
      <c r="H32" s="73"/>
      <c r="I32" s="73"/>
    </row>
    <row r="33" spans="1:9" ht="15" x14ac:dyDescent="0.2">
      <c r="A33" s="36"/>
      <c r="B33" s="36"/>
      <c r="C33" s="36"/>
      <c r="D33" s="36"/>
      <c r="E33" s="36"/>
      <c r="F33" s="36"/>
      <c r="G33" s="36"/>
      <c r="H33" s="36"/>
      <c r="I33" s="36"/>
    </row>
    <row r="34" spans="1:9" ht="15" x14ac:dyDescent="0.2">
      <c r="A34" s="36"/>
      <c r="B34" s="36"/>
      <c r="C34" s="36"/>
      <c r="D34" s="36"/>
      <c r="E34" s="36"/>
      <c r="F34" s="36"/>
      <c r="G34" s="36"/>
      <c r="H34" s="36"/>
      <c r="I34" s="36"/>
    </row>
    <row r="35" spans="1:9" ht="15" x14ac:dyDescent="0.2">
      <c r="A35" s="36"/>
      <c r="B35" s="36"/>
      <c r="C35" s="36"/>
      <c r="D35" s="36"/>
      <c r="E35" s="36"/>
      <c r="F35" s="36"/>
      <c r="G35" s="36"/>
      <c r="H35" s="36"/>
      <c r="I35" s="36"/>
    </row>
    <row r="36" spans="1:9" x14ac:dyDescent="0.2">
      <c r="A36" s="37"/>
      <c r="B36" s="37"/>
      <c r="C36" s="37"/>
      <c r="D36" s="37"/>
      <c r="E36" s="37"/>
      <c r="F36" s="37"/>
      <c r="G36" s="37"/>
      <c r="H36" s="37"/>
      <c r="I36" s="37"/>
    </row>
    <row r="37" spans="1:9" x14ac:dyDescent="0.2">
      <c r="A37" s="37"/>
      <c r="B37" s="37"/>
      <c r="C37" s="37"/>
      <c r="D37" s="37"/>
      <c r="E37" s="37"/>
      <c r="F37" s="37"/>
      <c r="G37" s="37"/>
      <c r="H37" s="37"/>
      <c r="I37" s="37"/>
    </row>
    <row r="38" spans="1:9" x14ac:dyDescent="0.2">
      <c r="A38" s="37"/>
      <c r="B38" s="37"/>
      <c r="C38" s="37"/>
      <c r="D38" s="37"/>
      <c r="E38" s="37"/>
      <c r="F38" s="37"/>
      <c r="G38" s="37"/>
      <c r="H38" s="37"/>
      <c r="I38" s="37"/>
    </row>
    <row r="39" spans="1:9" x14ac:dyDescent="0.2">
      <c r="A39" s="37"/>
      <c r="B39" s="37"/>
      <c r="C39" s="37"/>
      <c r="D39" s="37"/>
      <c r="E39" s="37"/>
      <c r="F39" s="37"/>
      <c r="G39" s="37"/>
      <c r="H39" s="37"/>
      <c r="I39" s="37"/>
    </row>
    <row r="40" spans="1:9" x14ac:dyDescent="0.2">
      <c r="A40" s="37"/>
      <c r="B40" s="37"/>
      <c r="C40" s="37"/>
      <c r="D40" s="37"/>
      <c r="E40" s="37"/>
      <c r="F40" s="37"/>
      <c r="G40" s="37"/>
      <c r="H40" s="37"/>
      <c r="I40" s="37"/>
    </row>
    <row r="41" spans="1:9" x14ac:dyDescent="0.2">
      <c r="A41" s="37"/>
      <c r="B41" s="37"/>
      <c r="C41" s="37"/>
      <c r="D41" s="37"/>
      <c r="E41" s="37"/>
      <c r="F41" s="37"/>
      <c r="G41" s="37"/>
      <c r="H41" s="37"/>
      <c r="I41" s="37"/>
    </row>
    <row r="42" spans="1:9" x14ac:dyDescent="0.2">
      <c r="A42" s="37"/>
      <c r="B42" s="37"/>
      <c r="C42" s="37"/>
      <c r="D42" s="37"/>
      <c r="E42" s="37"/>
      <c r="F42" s="37"/>
      <c r="G42" s="37"/>
      <c r="H42" s="37"/>
      <c r="I42" s="37"/>
    </row>
    <row r="43" spans="1:9" x14ac:dyDescent="0.2">
      <c r="A43" s="37"/>
      <c r="B43" s="37"/>
      <c r="C43" s="37"/>
      <c r="D43" s="37"/>
      <c r="E43" s="37"/>
      <c r="F43" s="37"/>
      <c r="G43" s="37"/>
      <c r="H43" s="37"/>
      <c r="I43" s="37"/>
    </row>
    <row r="44" spans="1:9" x14ac:dyDescent="0.2">
      <c r="A44" s="37"/>
      <c r="B44" s="37"/>
      <c r="C44" s="37"/>
      <c r="D44" s="37"/>
      <c r="E44" s="37"/>
      <c r="F44" s="37"/>
      <c r="G44" s="37"/>
      <c r="H44" s="37"/>
      <c r="I44" s="37"/>
    </row>
    <row r="45" spans="1:9" x14ac:dyDescent="0.2">
      <c r="A45" s="37"/>
      <c r="B45" s="37"/>
      <c r="C45" s="37"/>
      <c r="D45" s="37"/>
      <c r="E45" s="37"/>
      <c r="F45" s="37"/>
      <c r="G45" s="37"/>
      <c r="H45" s="37"/>
      <c r="I45" s="37"/>
    </row>
  </sheetData>
  <sheetProtection sheet="1" objects="1" scenarios="1"/>
  <protectedRanges>
    <protectedRange sqref="A32:I45" name="Oblast4"/>
    <protectedRange sqref="F4:I4" name="Oblast1"/>
    <protectedRange sqref="A27:I29" name="Oblast2"/>
    <protectedRange sqref="I3" name="Oblast3"/>
  </protectedRanges>
  <mergeCells count="51">
    <mergeCell ref="A1:I1"/>
    <mergeCell ref="A2:B2"/>
    <mergeCell ref="A3:B3"/>
    <mergeCell ref="A4:B4"/>
    <mergeCell ref="A5:B5"/>
    <mergeCell ref="G13:H13"/>
    <mergeCell ref="G14:H14"/>
    <mergeCell ref="D15:E15"/>
    <mergeCell ref="A6:B6"/>
    <mergeCell ref="A7:I7"/>
    <mergeCell ref="B8:C8"/>
    <mergeCell ref="A9:A10"/>
    <mergeCell ref="A11:A12"/>
    <mergeCell ref="E8:F8"/>
    <mergeCell ref="H8:I8"/>
    <mergeCell ref="G9:H9"/>
    <mergeCell ref="G10:H10"/>
    <mergeCell ref="G11:H11"/>
    <mergeCell ref="G12:H12"/>
    <mergeCell ref="D14:E14"/>
    <mergeCell ref="A26:C26"/>
    <mergeCell ref="A16:B16"/>
    <mergeCell ref="D16:E16"/>
    <mergeCell ref="G26:I26"/>
    <mergeCell ref="A22:B22"/>
    <mergeCell ref="A23:B23"/>
    <mergeCell ref="A24:B24"/>
    <mergeCell ref="D23:E23"/>
    <mergeCell ref="D24:E24"/>
    <mergeCell ref="D17:E17"/>
    <mergeCell ref="D18:E18"/>
    <mergeCell ref="G17:H17"/>
    <mergeCell ref="G18:H18"/>
    <mergeCell ref="A13:A14"/>
    <mergeCell ref="A15:B15"/>
    <mergeCell ref="G27:I29"/>
    <mergeCell ref="G30:I30"/>
    <mergeCell ref="A32:I32"/>
    <mergeCell ref="D9:E9"/>
    <mergeCell ref="D10:E10"/>
    <mergeCell ref="D11:E11"/>
    <mergeCell ref="D12:E12"/>
    <mergeCell ref="D13:E13"/>
    <mergeCell ref="A27:C29"/>
    <mergeCell ref="A30:C30"/>
    <mergeCell ref="D26:F26"/>
    <mergeCell ref="D27:F29"/>
    <mergeCell ref="D30:F30"/>
    <mergeCell ref="G23:H23"/>
    <mergeCell ref="G24:H24"/>
    <mergeCell ref="A17:B17"/>
  </mergeCells>
  <pageMargins left="0.7" right="0.7" top="0.75" bottom="0.75" header="0.3" footer="0.3"/>
  <pageSetup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Stavební rozpočet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domov seniorÅ¯ UnhoÅ¡Å¥ V slepÃ½</dc:title>
  <dc:creator>Verlag DashÅ‘fer, s.r.o.</dc:creator>
  <cp:lastModifiedBy>ADMPRAC2</cp:lastModifiedBy>
  <dcterms:created xsi:type="dcterms:W3CDTF">2019-04-03T11:51:26Z</dcterms:created>
  <dcterms:modified xsi:type="dcterms:W3CDTF">2019-04-08T07:59:23Z</dcterms:modified>
</cp:coreProperties>
</file>