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270" windowWidth="18735" windowHeight="11760" firstSheet="2" activeTab="2"/>
  </bookViews>
  <sheets>
    <sheet name="Pokyny pro vyplnění" sheetId="11" state="hidden" r:id="rId1"/>
    <sheet name="VzorPolozky" sheetId="10" state="hidden" r:id="rId2"/>
    <sheet name="výkaz výměr" sheetId="13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44" i="13" l="1"/>
  <c r="U44" i="13" s="1"/>
  <c r="U43" i="13" s="1"/>
  <c r="E42" i="13"/>
  <c r="U42" i="13" s="1"/>
  <c r="E41" i="13"/>
  <c r="U41" i="13" s="1"/>
  <c r="E40" i="13"/>
  <c r="U40" i="13" s="1"/>
  <c r="E39" i="13"/>
  <c r="U39" i="13" s="1"/>
  <c r="E38" i="13"/>
  <c r="U38" i="13" s="1"/>
  <c r="U36" i="13"/>
  <c r="Q36" i="13"/>
  <c r="O36" i="13"/>
  <c r="K36" i="13"/>
  <c r="I36" i="13"/>
  <c r="G36" i="13"/>
  <c r="M36" i="13" s="1"/>
  <c r="E35" i="13"/>
  <c r="U35" i="13" s="1"/>
  <c r="U33" i="13" s="1"/>
  <c r="U34" i="13"/>
  <c r="Q34" i="13"/>
  <c r="O34" i="13"/>
  <c r="K34" i="13"/>
  <c r="I34" i="13"/>
  <c r="G34" i="13"/>
  <c r="M34" i="13" s="1"/>
  <c r="U32" i="13"/>
  <c r="Q32" i="13"/>
  <c r="O32" i="13"/>
  <c r="K32" i="13"/>
  <c r="I32" i="13"/>
  <c r="G32" i="13"/>
  <c r="M32" i="13" s="1"/>
  <c r="U31" i="13"/>
  <c r="Q31" i="13"/>
  <c r="O31" i="13"/>
  <c r="K31" i="13"/>
  <c r="I31" i="13"/>
  <c r="G31" i="13"/>
  <c r="M31" i="13" s="1"/>
  <c r="U30" i="13"/>
  <c r="Q30" i="13"/>
  <c r="O30" i="13"/>
  <c r="K30" i="13"/>
  <c r="I30" i="13"/>
  <c r="G30" i="13"/>
  <c r="M30" i="13" s="1"/>
  <c r="M29" i="13" s="1"/>
  <c r="U29" i="13"/>
  <c r="Q29" i="13"/>
  <c r="O29" i="13"/>
  <c r="K29" i="13"/>
  <c r="I29" i="13"/>
  <c r="G29" i="13"/>
  <c r="U28" i="13"/>
  <c r="Q28" i="13"/>
  <c r="O28" i="13"/>
  <c r="K28" i="13"/>
  <c r="I28" i="13"/>
  <c r="G28" i="13"/>
  <c r="M28" i="13" s="1"/>
  <c r="U27" i="13"/>
  <c r="Q27" i="13"/>
  <c r="O27" i="13"/>
  <c r="K27" i="13"/>
  <c r="I27" i="13"/>
  <c r="G27" i="13"/>
  <c r="M27" i="13" s="1"/>
  <c r="M26" i="13" s="1"/>
  <c r="U26" i="13"/>
  <c r="Q26" i="13"/>
  <c r="O26" i="13"/>
  <c r="K26" i="13"/>
  <c r="I26" i="13"/>
  <c r="G26" i="13"/>
  <c r="U25" i="13"/>
  <c r="Q25" i="13"/>
  <c r="O25" i="13"/>
  <c r="K25" i="13"/>
  <c r="I25" i="13"/>
  <c r="G25" i="13"/>
  <c r="M25" i="13" s="1"/>
  <c r="U24" i="13"/>
  <c r="Q24" i="13"/>
  <c r="O24" i="13"/>
  <c r="K24" i="13"/>
  <c r="I24" i="13"/>
  <c r="G24" i="13"/>
  <c r="M24" i="13" s="1"/>
  <c r="U23" i="13"/>
  <c r="Q23" i="13"/>
  <c r="O23" i="13"/>
  <c r="K23" i="13"/>
  <c r="I23" i="13"/>
  <c r="G23" i="13"/>
  <c r="M23" i="13" s="1"/>
  <c r="U22" i="13"/>
  <c r="Q22" i="13"/>
  <c r="O22" i="13"/>
  <c r="K22" i="13"/>
  <c r="I22" i="13"/>
  <c r="G22" i="13"/>
  <c r="M22" i="13" s="1"/>
  <c r="U21" i="13"/>
  <c r="Q21" i="13"/>
  <c r="O21" i="13"/>
  <c r="K21" i="13"/>
  <c r="I21" i="13"/>
  <c r="G21" i="13"/>
  <c r="M21" i="13" s="1"/>
  <c r="E20" i="13"/>
  <c r="U20" i="13" s="1"/>
  <c r="U19" i="13"/>
  <c r="Q19" i="13"/>
  <c r="O19" i="13"/>
  <c r="K19" i="13"/>
  <c r="I19" i="13"/>
  <c r="G19" i="13"/>
  <c r="M19" i="13" s="1"/>
  <c r="U18" i="13"/>
  <c r="Q18" i="13"/>
  <c r="O18" i="13"/>
  <c r="K18" i="13"/>
  <c r="I18" i="13"/>
  <c r="G18" i="13"/>
  <c r="M18" i="13" s="1"/>
  <c r="U17" i="13"/>
  <c r="Q17" i="13"/>
  <c r="O17" i="13"/>
  <c r="K17" i="13"/>
  <c r="I17" i="13"/>
  <c r="G17" i="13"/>
  <c r="M17" i="13" s="1"/>
  <c r="U16" i="13"/>
  <c r="Q16" i="13"/>
  <c r="O16" i="13"/>
  <c r="K16" i="13"/>
  <c r="I16" i="13"/>
  <c r="G16" i="13"/>
  <c r="M16" i="13" s="1"/>
  <c r="U15" i="13"/>
  <c r="Q15" i="13"/>
  <c r="O15" i="13"/>
  <c r="K15" i="13"/>
  <c r="I15" i="13"/>
  <c r="G15" i="13"/>
  <c r="M15" i="13" s="1"/>
  <c r="U14" i="13"/>
  <c r="Q14" i="13"/>
  <c r="O14" i="13"/>
  <c r="K14" i="13"/>
  <c r="I14" i="13"/>
  <c r="G14" i="13"/>
  <c r="M14" i="13" s="1"/>
  <c r="U13" i="13"/>
  <c r="Q13" i="13"/>
  <c r="O13" i="13"/>
  <c r="K13" i="13"/>
  <c r="I13" i="13"/>
  <c r="G13" i="13"/>
  <c r="M13" i="13" s="1"/>
  <c r="E10" i="13"/>
  <c r="E11" i="13" s="1"/>
  <c r="U9" i="13"/>
  <c r="Q9" i="13"/>
  <c r="O9" i="13"/>
  <c r="K9" i="13"/>
  <c r="I9" i="13"/>
  <c r="G9" i="13"/>
  <c r="M9" i="13" s="1"/>
  <c r="U12" i="13" l="1"/>
  <c r="U37" i="13"/>
  <c r="U11" i="13"/>
  <c r="Q11" i="13"/>
  <c r="O11" i="13"/>
  <c r="K11" i="13"/>
  <c r="I11" i="13"/>
  <c r="G11" i="13"/>
  <c r="M11" i="13" s="1"/>
  <c r="G10" i="13"/>
  <c r="I10" i="13"/>
  <c r="I8" i="13" s="1"/>
  <c r="K10" i="13"/>
  <c r="O10" i="13"/>
  <c r="O8" i="13" s="1"/>
  <c r="Q10" i="13"/>
  <c r="U10" i="13"/>
  <c r="U8" i="13" s="1"/>
  <c r="G20" i="13"/>
  <c r="I20" i="13"/>
  <c r="I12" i="13" s="1"/>
  <c r="K20" i="13"/>
  <c r="K12" i="13" s="1"/>
  <c r="O20" i="13"/>
  <c r="O12" i="13" s="1"/>
  <c r="Q20" i="13"/>
  <c r="Q12" i="13" s="1"/>
  <c r="G35" i="13"/>
  <c r="I35" i="13"/>
  <c r="I33" i="13" s="1"/>
  <c r="K35" i="13"/>
  <c r="K33" i="13" s="1"/>
  <c r="O35" i="13"/>
  <c r="O33" i="13" s="1"/>
  <c r="Q35" i="13"/>
  <c r="Q33" i="13" s="1"/>
  <c r="G38" i="13"/>
  <c r="I38" i="13"/>
  <c r="K38" i="13"/>
  <c r="O38" i="13"/>
  <c r="Q38" i="13"/>
  <c r="G39" i="13"/>
  <c r="M39" i="13" s="1"/>
  <c r="I39" i="13"/>
  <c r="K39" i="13"/>
  <c r="O39" i="13"/>
  <c r="Q39" i="13"/>
  <c r="G40" i="13"/>
  <c r="M40" i="13" s="1"/>
  <c r="I40" i="13"/>
  <c r="K40" i="13"/>
  <c r="O40" i="13"/>
  <c r="Q40" i="13"/>
  <c r="G41" i="13"/>
  <c r="M41" i="13" s="1"/>
  <c r="I41" i="13"/>
  <c r="K41" i="13"/>
  <c r="O41" i="13"/>
  <c r="Q41" i="13"/>
  <c r="G42" i="13"/>
  <c r="M42" i="13" s="1"/>
  <c r="I42" i="13"/>
  <c r="K42" i="13"/>
  <c r="O42" i="13"/>
  <c r="Q42" i="13"/>
  <c r="G44" i="13"/>
  <c r="I44" i="13"/>
  <c r="I43" i="13" s="1"/>
  <c r="K44" i="13"/>
  <c r="K43" i="13" s="1"/>
  <c r="O44" i="13"/>
  <c r="O43" i="13" s="1"/>
  <c r="Q44" i="13"/>
  <c r="Q43" i="13" s="1"/>
  <c r="Q8" i="13" l="1"/>
  <c r="K8" i="13"/>
  <c r="M44" i="13"/>
  <c r="M43" i="13" s="1"/>
  <c r="G43" i="13"/>
  <c r="M38" i="13"/>
  <c r="M37" i="13" s="1"/>
  <c r="G37" i="13"/>
  <c r="M35" i="13"/>
  <c r="M33" i="13" s="1"/>
  <c r="G33" i="13"/>
  <c r="M20" i="13"/>
  <c r="M12" i="13" s="1"/>
  <c r="G12" i="13"/>
  <c r="M10" i="13"/>
  <c r="M8" i="13" s="1"/>
  <c r="G8" i="13"/>
  <c r="Q37" i="13"/>
  <c r="O37" i="13"/>
  <c r="K37" i="13"/>
  <c r="I37" i="13"/>
  <c r="G47" i="13" l="1"/>
  <c r="G48" i="13" l="1"/>
  <c r="G50" i="13" s="1"/>
  <c r="G52" i="13" s="1"/>
  <c r="G54" i="13" l="1"/>
</calcChain>
</file>

<file path=xl/sharedStrings.xml><?xml version="1.0" encoding="utf-8"?>
<sst xmlns="http://schemas.openxmlformats.org/spreadsheetml/2006/main" count="194" uniqueCount="127">
  <si>
    <t xml:space="preserve">Položkový rozpočet </t>
  </si>
  <si>
    <t>O:</t>
  </si>
  <si>
    <t>R: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</si>
  <si>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</si>
  <si>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</si>
  <si>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</si>
  <si>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</si>
  <si>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</si>
  <si>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Z:</t>
  </si>
  <si>
    <t>1</t>
  </si>
  <si>
    <t>Zemní práce</t>
  </si>
  <si>
    <t>3</t>
  </si>
  <si>
    <t>Svislé a kompletní konstrukce</t>
  </si>
  <si>
    <t>62</t>
  </si>
  <si>
    <t>Úpravy povrchů vnější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</si>
  <si>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</si>
  <si>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</si>
  <si>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</si>
  <si>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</si>
  <si>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</si>
  <si>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</si>
  <si>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</si>
  <si>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</si>
  <si>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</si>
  <si>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</si>
  <si>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</si>
  <si>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</si>
  <si>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</si>
  <si>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</si>
  <si>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</si>
  <si>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</si>
  <si>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</si>
  <si>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</si>
  <si>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</si>
  <si>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</si>
  <si>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</si>
  <si>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</si>
  <si>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</si>
  <si>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</si>
  <si>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</si>
  <si>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</si>
  <si>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</si>
  <si>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</si>
  <si>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</si>
  <si>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</si>
  <si>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</si>
  <si>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</si>
  <si>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</si>
  <si>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</si>
  <si>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</si>
  <si>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114203202R00</t>
  </si>
  <si>
    <t>Očištění lomového kamene od malty</t>
  </si>
  <si>
    <t>m3</t>
  </si>
  <si>
    <t>POL1_0</t>
  </si>
  <si>
    <t>114203401R00</t>
  </si>
  <si>
    <t>Srovnání lom. kamene do figur na vzdálenost do 10m</t>
  </si>
  <si>
    <t>114203409R00</t>
  </si>
  <si>
    <t>Příplatek za dalších 10 m přepravy při srovnání</t>
  </si>
  <si>
    <t>317231693R00</t>
  </si>
  <si>
    <t>Zdivo římsové z cihel plných</t>
  </si>
  <si>
    <t>373381215R00</t>
  </si>
  <si>
    <t>Klenba cihelná z plných cihel, tl. 150 mm</t>
  </si>
  <si>
    <t>373351215R00</t>
  </si>
  <si>
    <t>Bednění stěn základových kleneb - zřízení</t>
  </si>
  <si>
    <t>m2</t>
  </si>
  <si>
    <t>373351216R00</t>
  </si>
  <si>
    <t>Bednění stěn základových kleneb - odstranění</t>
  </si>
  <si>
    <t>331231116RT2</t>
  </si>
  <si>
    <t>Zdivo pilířů cihelné z CP 29 P15 na MC 10, s použitím suché maltové směsi</t>
  </si>
  <si>
    <t>319201311R00</t>
  </si>
  <si>
    <t>Vyrovnání povrchu zdiva maltou tl.do 3 cm</t>
  </si>
  <si>
    <t>311211124R00</t>
  </si>
  <si>
    <t>Zdivo nadzákladové z lomového kamene na MC 10</t>
  </si>
  <si>
    <t>311211129R00</t>
  </si>
  <si>
    <t>Příplatek za oboustranné lícování zdiva</t>
  </si>
  <si>
    <t>59233830R</t>
  </si>
  <si>
    <t>Zákrytová deska sloupková betonová, 1,15 m x 0,8 m</t>
  </si>
  <si>
    <t>kus</t>
  </si>
  <si>
    <t>POL3_0</t>
  </si>
  <si>
    <t>59233832R</t>
  </si>
  <si>
    <t>Zákrytová deska sloupková betonová, 0,45 m x 0,45 m</t>
  </si>
  <si>
    <t>379232511R00</t>
  </si>
  <si>
    <t>Postupná podezdívka zdiva cihlami plnými</t>
  </si>
  <si>
    <t>348931121R00</t>
  </si>
  <si>
    <t>Zdění plotové výplně - dekorativní tvarovky</t>
  </si>
  <si>
    <t>kpl</t>
  </si>
  <si>
    <t>349234831R00</t>
  </si>
  <si>
    <t>Doplnění zdiva kamenem do aktivované malty ve, zdivu se spárami dl do 6 m/m2</t>
  </si>
  <si>
    <t>622450010RA0</t>
  </si>
  <si>
    <t>Omítka stěn vnější cementová</t>
  </si>
  <si>
    <t>POL2_0</t>
  </si>
  <si>
    <t>627452931RT1</t>
  </si>
  <si>
    <t>Spárování říms zdiva cihelného do hl. 5 cm, cementovou maltou</t>
  </si>
  <si>
    <t>941955001R00</t>
  </si>
  <si>
    <t>Lešení lehké pomocné, výška podlahy do 1,2 m</t>
  </si>
  <si>
    <t>941941031R00</t>
  </si>
  <si>
    <t>Montáž lešení leh.řad.s podlahami,š.do 1 m, H 10 m</t>
  </si>
  <si>
    <t>941941831R00</t>
  </si>
  <si>
    <t>Demontáž lešení leh.řad.s podlahami,š.1 m, H 10 m</t>
  </si>
  <si>
    <t>962100032RA0</t>
  </si>
  <si>
    <t>Bourání pilířů z cihel</t>
  </si>
  <si>
    <t>962100011RA0</t>
  </si>
  <si>
    <t>Bourání nadzákladového zdiva z kamene</t>
  </si>
  <si>
    <t>966067111R00</t>
  </si>
  <si>
    <t>Rozebrání plotové výplně - dekorativní tvarovky</t>
  </si>
  <si>
    <t>979990101R00</t>
  </si>
  <si>
    <t>Poplatek za skládku suti - směs betonu a cihel</t>
  </si>
  <si>
    <t>t</t>
  </si>
  <si>
    <t>979081111R00</t>
  </si>
  <si>
    <t>Odvoz suti a vybour. hmot na skládku do 1 km</t>
  </si>
  <si>
    <t>979081121R00</t>
  </si>
  <si>
    <t>Příplatek k odvozu za každý další 1 km</t>
  </si>
  <si>
    <t>979088212R00</t>
  </si>
  <si>
    <t>Nakládání suti na dopravní prostředky</t>
  </si>
  <si>
    <t>978036191R00</t>
  </si>
  <si>
    <t>Otlučení omítek cementových v rozsahu 100 %</t>
  </si>
  <si>
    <t>998153131R00</t>
  </si>
  <si>
    <t>Přesun hmot, zdi a valy samostatné zděné do 20 m</t>
  </si>
  <si>
    <t/>
  </si>
  <si>
    <t>END</t>
  </si>
  <si>
    <t>CELKEM</t>
  </si>
  <si>
    <t>GZS 2,9 %</t>
  </si>
  <si>
    <t xml:space="preserve">Vojkov - OPRAVA OHRADNÍ ZDI </t>
  </si>
  <si>
    <t>Celkem bez DPH  15%</t>
  </si>
  <si>
    <t>DPH 15%</t>
  </si>
  <si>
    <t>Celkem s DPH 15%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</si>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</sst>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000"/>
  </numFmts>
  <fonts count="12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7" fillId="0" borderId="0"/>
  </cellStyleXfs>
  <cellXfs count="101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5" fillId="0" borderId="0" xfId="0" applyFont="1"/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49" fontId="0" fillId="0" borderId="2" xfId="0" applyNumberForma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6" xfId="0" applyFont="1" applyBorder="1" applyAlignment="1" applyProtection="1">
      <alignment vertic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49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49" fontId="0" fillId="0" borderId="13" xfId="0" applyNumberFormat="1" applyBorder="1" applyAlignment="1" applyProtection="1">
      <alignment vertical="center"/>
      <protection locked="0"/>
    </xf>
    <xf numFmtId="49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3" borderId="18" xfId="0" applyFill="1" applyBorder="1" applyProtection="1">
      <protection locked="0"/>
    </xf>
    <xf numFmtId="49" fontId="0" fillId="3" borderId="15" xfId="0" applyNumberFormat="1" applyFill="1" applyBorder="1" applyAlignment="1" applyProtection="1">
      <protection locked="0"/>
    </xf>
    <xf numFmtId="49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3" borderId="23" xfId="0" applyFill="1" applyBorder="1" applyAlignment="1" applyProtection="1">
      <alignment wrapText="1"/>
      <protection locked="0"/>
    </xf>
    <xf numFmtId="0" fontId="0" fillId="3" borderId="25" xfId="0" applyFill="1" applyBorder="1" applyAlignment="1" applyProtection="1">
      <alignment vertical="top"/>
      <protection locked="0"/>
    </xf>
    <xf numFmtId="49" fontId="0" fillId="3" borderId="25" xfId="0" applyNumberFormat="1" applyFill="1" applyBorder="1" applyAlignment="1" applyProtection="1">
      <alignment vertical="top"/>
      <protection locked="0"/>
    </xf>
    <xf numFmtId="49" fontId="0" fillId="3" borderId="22" xfId="0" applyNumberFormat="1" applyFill="1" applyBorder="1" applyAlignment="1" applyProtection="1">
      <alignment vertical="top"/>
      <protection locked="0"/>
    </xf>
    <xf numFmtId="0" fontId="0" fillId="3" borderId="26" xfId="0" applyFill="1" applyBorder="1" applyAlignment="1" applyProtection="1">
      <alignment horizontal="center" vertical="top"/>
      <protection locked="0"/>
    </xf>
    <xf numFmtId="4" fontId="0" fillId="3" borderId="22" xfId="0" applyNumberFormat="1" applyFill="1" applyBorder="1" applyAlignment="1" applyProtection="1">
      <alignment vertical="top"/>
      <protection locked="0"/>
    </xf>
    <xf numFmtId="4" fontId="0" fillId="3" borderId="26" xfId="0" applyNumberFormat="1" applyFill="1" applyBorder="1" applyAlignment="1" applyProtection="1">
      <alignment vertical="top"/>
      <protection locked="0"/>
    </xf>
    <xf numFmtId="0" fontId="0" fillId="3" borderId="22" xfId="0" applyFill="1" applyBorder="1" applyAlignment="1" applyProtection="1">
      <alignment vertical="top"/>
      <protection locked="0"/>
    </xf>
    <xf numFmtId="0" fontId="6" fillId="0" borderId="5" xfId="0" applyFont="1" applyBorder="1" applyAlignment="1" applyProtection="1">
      <alignment vertical="top"/>
      <protection locked="0"/>
    </xf>
    <xf numFmtId="0" fontId="6" fillId="0" borderId="5" xfId="0" applyNumberFormat="1" applyFont="1" applyBorder="1" applyAlignment="1" applyProtection="1">
      <alignment vertical="top"/>
      <protection locked="0"/>
    </xf>
    <xf numFmtId="0" fontId="6" fillId="0" borderId="6" xfId="0" applyNumberFormat="1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top" shrinkToFit="1"/>
      <protection locked="0"/>
    </xf>
    <xf numFmtId="4" fontId="6" fillId="0" borderId="6" xfId="0" applyNumberFormat="1" applyFont="1" applyBorder="1" applyAlignment="1" applyProtection="1">
      <alignment vertical="top" shrinkToFit="1"/>
      <protection locked="0"/>
    </xf>
    <xf numFmtId="4" fontId="6" fillId="0" borderId="7" xfId="0" applyNumberFormat="1" applyFont="1" applyBorder="1" applyAlignment="1" applyProtection="1">
      <alignment vertical="top" shrinkToFit="1"/>
      <protection locked="0"/>
    </xf>
    <xf numFmtId="0" fontId="6" fillId="0" borderId="6" xfId="0" applyFont="1" applyBorder="1" applyAlignment="1" applyProtection="1">
      <alignment vertical="top" shrinkToFit="1"/>
      <protection locked="0"/>
    </xf>
    <xf numFmtId="0" fontId="6" fillId="0" borderId="5" xfId="0" applyFont="1" applyBorder="1" applyAlignment="1" applyProtection="1">
      <alignment vertical="top" shrinkToFit="1"/>
      <protection locked="0"/>
    </xf>
    <xf numFmtId="0" fontId="6" fillId="0" borderId="0" xfId="0" applyFont="1" applyProtection="1"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1" xfId="0" applyNumberFormat="1" applyFill="1" applyBorder="1" applyAlignment="1" applyProtection="1">
      <alignment vertical="top"/>
      <protection locked="0"/>
    </xf>
    <xf numFmtId="0" fontId="0" fillId="3" borderId="11" xfId="0" applyNumberFormat="1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center" vertical="top" shrinkToFit="1"/>
      <protection locked="0"/>
    </xf>
    <xf numFmtId="4" fontId="0" fillId="3" borderId="11" xfId="0" applyNumberFormat="1" applyFill="1" applyBorder="1" applyAlignment="1" applyProtection="1">
      <alignment vertical="top" shrinkToFit="1"/>
      <protection locked="0"/>
    </xf>
    <xf numFmtId="4" fontId="0" fillId="3" borderId="10" xfId="0" applyNumberFormat="1" applyFill="1" applyBorder="1" applyAlignment="1" applyProtection="1">
      <alignment vertical="top" shrinkToFit="1"/>
      <protection locked="0"/>
    </xf>
    <xf numFmtId="0" fontId="0" fillId="3" borderId="11" xfId="0" applyFill="1" applyBorder="1" applyAlignment="1" applyProtection="1">
      <alignment vertical="top" shrinkToFit="1"/>
      <protection locked="0"/>
    </xf>
    <xf numFmtId="0" fontId="0" fillId="3" borderId="1" xfId="0" applyFill="1" applyBorder="1" applyAlignment="1" applyProtection="1">
      <alignment vertical="top" shrinkToFit="1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6" fillId="0" borderId="1" xfId="0" applyNumberFormat="1" applyFont="1" applyBorder="1" applyAlignment="1" applyProtection="1">
      <alignment vertical="top"/>
      <protection locked="0"/>
    </xf>
    <xf numFmtId="0" fontId="6" fillId="0" borderId="11" xfId="0" applyNumberFormat="1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top" shrinkToFit="1"/>
      <protection locked="0"/>
    </xf>
    <xf numFmtId="4" fontId="6" fillId="0" borderId="11" xfId="0" applyNumberFormat="1" applyFont="1" applyBorder="1" applyAlignment="1" applyProtection="1">
      <alignment vertical="top" shrinkToFit="1"/>
      <protection locked="0"/>
    </xf>
    <xf numFmtId="4" fontId="6" fillId="0" borderId="10" xfId="0" applyNumberFormat="1" applyFont="1" applyBorder="1" applyAlignment="1" applyProtection="1">
      <alignment vertical="top" shrinkToFit="1"/>
      <protection locked="0"/>
    </xf>
    <xf numFmtId="0" fontId="6" fillId="0" borderId="11" xfId="0" applyFont="1" applyBorder="1" applyAlignment="1" applyProtection="1">
      <alignment vertical="top" shrinkToFit="1"/>
      <protection locked="0"/>
    </xf>
    <xf numFmtId="0" fontId="6" fillId="0" borderId="1" xfId="0" applyFont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49" fontId="8" fillId="0" borderId="0" xfId="3" applyNumberFormat="1" applyFont="1" applyFill="1" applyBorder="1" applyAlignment="1" applyProtection="1">
      <alignment horizontal="left" vertical="center" wrapText="1"/>
      <protection locked="0"/>
    </xf>
    <xf numFmtId="0" fontId="9" fillId="0" borderId="0" xfId="2" applyFont="1" applyProtection="1">
      <protection locked="0"/>
    </xf>
    <xf numFmtId="4" fontId="9" fillId="0" borderId="0" xfId="2" applyNumberFormat="1" applyFont="1" applyProtection="1">
      <protection locked="0"/>
    </xf>
    <xf numFmtId="0" fontId="7" fillId="0" borderId="0" xfId="2" applyFont="1" applyProtection="1">
      <protection locked="0"/>
    </xf>
    <xf numFmtId="2" fontId="7" fillId="0" borderId="0" xfId="2" applyNumberFormat="1" applyFont="1" applyProtection="1">
      <protection locked="0"/>
    </xf>
    <xf numFmtId="49" fontId="1" fillId="0" borderId="0" xfId="2" applyNumberFormat="1" applyAlignment="1" applyProtection="1">
      <alignment horizontal="left" wrapText="1"/>
      <protection locked="0"/>
    </xf>
    <xf numFmtId="0" fontId="1" fillId="0" borderId="0" xfId="2" applyAlignment="1" applyProtection="1">
      <alignment horizontal="center"/>
      <protection locked="0"/>
    </xf>
    <xf numFmtId="0" fontId="1" fillId="0" borderId="0" xfId="2" applyProtection="1">
      <protection locked="0"/>
    </xf>
    <xf numFmtId="49" fontId="10" fillId="0" borderId="0" xfId="2" applyNumberFormat="1" applyFont="1" applyProtection="1">
      <protection locked="0"/>
    </xf>
    <xf numFmtId="0" fontId="10" fillId="0" borderId="0" xfId="2" applyFont="1" applyAlignment="1" applyProtection="1">
      <alignment horizontal="center"/>
      <protection locked="0"/>
    </xf>
    <xf numFmtId="0" fontId="10" fillId="0" borderId="0" xfId="2" applyFont="1" applyProtection="1">
      <protection locked="0"/>
    </xf>
    <xf numFmtId="44" fontId="10" fillId="0" borderId="0" xfId="1" applyFont="1" applyProtection="1">
      <protection locked="0"/>
    </xf>
    <xf numFmtId="49" fontId="3" fillId="0" borderId="0" xfId="2" applyNumberFormat="1" applyFont="1" applyProtection="1">
      <protection locked="0"/>
    </xf>
    <xf numFmtId="0" fontId="3" fillId="0" borderId="0" xfId="2" applyFont="1" applyAlignment="1" applyProtection="1">
      <alignment horizontal="center"/>
      <protection locked="0"/>
    </xf>
    <xf numFmtId="0" fontId="3" fillId="0" borderId="0" xfId="2" applyFont="1" applyProtection="1">
      <protection locked="0"/>
    </xf>
    <xf numFmtId="4" fontId="3" fillId="0" borderId="0" xfId="2" applyNumberFormat="1" applyFont="1" applyProtection="1">
      <protection locked="0"/>
    </xf>
    <xf numFmtId="49" fontId="11" fillId="0" borderId="0" xfId="2" applyNumberFormat="1" applyFont="1" applyProtection="1">
      <protection locked="0"/>
    </xf>
    <xf numFmtId="0" fontId="11" fillId="0" borderId="0" xfId="2" applyFont="1" applyAlignment="1" applyProtection="1">
      <alignment horizontal="center"/>
      <protection locked="0"/>
    </xf>
    <xf numFmtId="0" fontId="11" fillId="0" borderId="0" xfId="2" applyFont="1" applyProtection="1">
      <protection locked="0"/>
    </xf>
    <xf numFmtId="2" fontId="11" fillId="0" borderId="0" xfId="2" applyNumberFormat="1" applyFont="1" applyProtection="1">
      <protection locked="0"/>
    </xf>
    <xf numFmtId="0" fontId="0" fillId="3" borderId="8" xfId="0" applyFill="1" applyBorder="1" applyProtection="1"/>
    <xf numFmtId="164" fontId="0" fillId="3" borderId="22" xfId="0" applyNumberFormat="1" applyFill="1" applyBorder="1" applyAlignment="1" applyProtection="1">
      <alignment vertical="top"/>
    </xf>
    <xf numFmtId="164" fontId="6" fillId="0" borderId="6" xfId="0" applyNumberFormat="1" applyFont="1" applyBorder="1" applyAlignment="1" applyProtection="1">
      <alignment vertical="top" shrinkToFit="1"/>
    </xf>
    <xf numFmtId="164" fontId="0" fillId="3" borderId="11" xfId="0" applyNumberFormat="1" applyFill="1" applyBorder="1" applyAlignment="1" applyProtection="1">
      <alignment vertical="top" shrinkToFit="1"/>
    </xf>
    <xf numFmtId="164" fontId="6" fillId="0" borderId="11" xfId="0" applyNumberFormat="1" applyFont="1" applyBorder="1" applyAlignment="1" applyProtection="1">
      <alignment vertical="top" shrinkToFit="1"/>
    </xf>
  </cellXfs>
  <cellStyles count="4">
    <cellStyle name="Měna" xfId="1" builtinId="4"/>
    <cellStyle name="Normální" xfId="0" builtinId="0"/>
    <cellStyle name="normální 2" xfId="2"/>
    <cellStyle name="normální_Lis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6</v>
      </c>
    </row>
    <row r="2" spans="1:7" ht="57.75" customHeight="1" x14ac:dyDescent="0.2">
      <c r="A2" s="9" t="s">
        <v>7</v>
      </c>
      <c r="B2" s="9"/>
      <c r="C2" s="9"/>
      <c r="D2" s="9"/>
      <c r="E2" s="9"/>
      <c r="F2" s="9"/>
      <c r="G2" s="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0" t="s">
        <v>0</v>
      </c>
      <c r="B1" s="10"/>
      <c r="C1" s="11"/>
      <c r="D1" s="10"/>
      <c r="E1" s="10"/>
      <c r="F1" s="10"/>
      <c r="G1" s="10"/>
    </row>
    <row r="2" spans="1:7" ht="24.95" customHeight="1" x14ac:dyDescent="0.2">
      <c r="A2" s="8" t="s">
        <v>8</v>
      </c>
      <c r="B2" s="7"/>
      <c r="C2" s="12"/>
      <c r="D2" s="12"/>
      <c r="E2" s="12"/>
      <c r="F2" s="12"/>
      <c r="G2" s="13"/>
    </row>
    <row r="3" spans="1:7" ht="24.95" hidden="1" customHeight="1" x14ac:dyDescent="0.2">
      <c r="A3" s="8" t="s">
        <v>1</v>
      </c>
      <c r="B3" s="7"/>
      <c r="C3" s="12"/>
      <c r="D3" s="12"/>
      <c r="E3" s="12"/>
      <c r="F3" s="12"/>
      <c r="G3" s="13"/>
    </row>
    <row r="4" spans="1:7" ht="24.95" hidden="1" customHeight="1" x14ac:dyDescent="0.2">
      <c r="A4" s="8" t="s">
        <v>2</v>
      </c>
      <c r="B4" s="7"/>
      <c r="C4" s="12"/>
      <c r="D4" s="12"/>
      <c r="E4" s="12"/>
      <c r="F4" s="12"/>
      <c r="G4" s="13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4"/>
  <sheetViews>
    <sheetView tabSelected="1" workbookViewId="0">
      <selection activeCell="Z13" sqref="Z13"/>
    </sheetView>
  </sheetViews>
  <sheetFormatPr defaultRowHeight="12.75" outlineLevelRow="1" x14ac:dyDescent="0.2"/>
  <cols>
    <col min="1" max="1" width="4.28515625" style="15" customWidth="1"/>
    <col min="2" max="2" width="13.140625" style="74" customWidth="1"/>
    <col min="3" max="3" width="38.28515625" style="74" customWidth="1"/>
    <col min="4" max="4" width="4.5703125" style="15" customWidth="1"/>
    <col min="5" max="5" width="9.140625" style="15" customWidth="1"/>
    <col min="6" max="6" width="9.85546875" style="15" customWidth="1"/>
    <col min="7" max="7" width="18.5703125" style="15" customWidth="1"/>
    <col min="8" max="21" width="0" style="15" hidden="1" customWidth="1"/>
    <col min="22" max="28" width="9.140625" style="15"/>
    <col min="29" max="39" width="0" style="15" hidden="1" customWidth="1"/>
    <col min="40" max="16384" width="9.140625" style="15"/>
  </cols>
  <sheetData>
    <row r="1" spans="1:60" ht="15.75" customHeight="1" x14ac:dyDescent="0.25">
      <c r="A1" s="14"/>
      <c r="B1" s="14"/>
      <c r="C1" s="14" t="s">
        <v>126</v>
      </c>
      <c r="D1" s="14"/>
      <c r="E1" s="14"/>
      <c r="F1" s="14"/>
      <c r="G1" s="14"/>
      <c r="AE1" s="15" t="s">
        <v>24</v>
      </c>
    </row>
    <row r="2" spans="1:60" ht="24.95" customHeight="1" x14ac:dyDescent="0.2">
      <c r="A2" s="16" t="s">
        <v>23</v>
      </c>
      <c r="B2" s="17"/>
      <c r="C2" s="18" t="s">
        <v>122</v>
      </c>
      <c r="D2" s="19"/>
      <c r="E2" s="19"/>
      <c r="F2" s="19"/>
      <c r="G2" s="20"/>
      <c r="AE2" s="15" t="s">
        <v>25</v>
      </c>
    </row>
    <row r="3" spans="1:60" ht="24.95" hidden="1" customHeight="1" x14ac:dyDescent="0.2">
      <c r="A3" s="21" t="s">
        <v>1</v>
      </c>
      <c r="B3" s="22"/>
      <c r="C3" s="23"/>
      <c r="D3" s="24"/>
      <c r="E3" s="24"/>
      <c r="F3" s="24"/>
      <c r="G3" s="25"/>
      <c r="AE3" s="15" t="s">
        <v>26</v>
      </c>
    </row>
    <row r="4" spans="1:60" ht="24.95" hidden="1" customHeight="1" x14ac:dyDescent="0.2">
      <c r="A4" s="21" t="s">
        <v>2</v>
      </c>
      <c r="B4" s="22"/>
      <c r="C4" s="23"/>
      <c r="D4" s="24"/>
      <c r="E4" s="24"/>
      <c r="F4" s="24"/>
      <c r="G4" s="25"/>
      <c r="AE4" s="15" t="s">
        <v>27</v>
      </c>
    </row>
    <row r="5" spans="1:60" hidden="1" x14ac:dyDescent="0.2">
      <c r="A5" s="26" t="s">
        <v>28</v>
      </c>
      <c r="B5" s="27"/>
      <c r="C5" s="28"/>
      <c r="D5" s="29"/>
      <c r="E5" s="29"/>
      <c r="F5" s="29"/>
      <c r="G5" s="30"/>
      <c r="AE5" s="15" t="s">
        <v>29</v>
      </c>
    </row>
    <row r="7" spans="1:60" ht="38.25" x14ac:dyDescent="0.2">
      <c r="A7" s="31" t="s">
        <v>30</v>
      </c>
      <c r="B7" s="32" t="s">
        <v>31</v>
      </c>
      <c r="C7" s="32" t="s">
        <v>32</v>
      </c>
      <c r="D7" s="33" t="s">
        <v>33</v>
      </c>
      <c r="E7" s="96" t="s">
        <v>34</v>
      </c>
      <c r="F7" s="34" t="s">
        <v>35</v>
      </c>
      <c r="G7" s="35" t="s">
        <v>3</v>
      </c>
      <c r="H7" s="36" t="s">
        <v>4</v>
      </c>
      <c r="I7" s="37" t="s">
        <v>36</v>
      </c>
      <c r="J7" s="37" t="s">
        <v>5</v>
      </c>
      <c r="K7" s="37" t="s">
        <v>37</v>
      </c>
      <c r="L7" s="37" t="s">
        <v>38</v>
      </c>
      <c r="M7" s="37" t="s">
        <v>39</v>
      </c>
      <c r="N7" s="37" t="s">
        <v>40</v>
      </c>
      <c r="O7" s="37" t="s">
        <v>41</v>
      </c>
      <c r="P7" s="37" t="s">
        <v>42</v>
      </c>
      <c r="Q7" s="37" t="s">
        <v>43</v>
      </c>
      <c r="R7" s="37" t="s">
        <v>44</v>
      </c>
      <c r="S7" s="37" t="s">
        <v>45</v>
      </c>
      <c r="T7" s="37" t="s">
        <v>46</v>
      </c>
      <c r="U7" s="38" t="s">
        <v>47</v>
      </c>
    </row>
    <row r="8" spans="1:60" x14ac:dyDescent="0.2">
      <c r="A8" s="39" t="s">
        <v>48</v>
      </c>
      <c r="B8" s="40" t="s">
        <v>9</v>
      </c>
      <c r="C8" s="41" t="s">
        <v>10</v>
      </c>
      <c r="D8" s="42"/>
      <c r="E8" s="97"/>
      <c r="F8" s="43"/>
      <c r="G8" s="43">
        <f>SUMIF(AE9:AE11,"&lt;&gt;NOR",G9:G11)</f>
        <v>0</v>
      </c>
      <c r="H8" s="44"/>
      <c r="I8" s="43">
        <f>SUM(I9:I11)</f>
        <v>0</v>
      </c>
      <c r="J8" s="43"/>
      <c r="K8" s="43">
        <f>SUM(K9:K11)</f>
        <v>8437.9699999999993</v>
      </c>
      <c r="L8" s="43"/>
      <c r="M8" s="43">
        <f>SUM(M9:M11)</f>
        <v>0</v>
      </c>
      <c r="N8" s="45"/>
      <c r="O8" s="45">
        <f>SUM(O9:O11)</f>
        <v>0</v>
      </c>
      <c r="P8" s="45"/>
      <c r="Q8" s="45">
        <f>SUM(Q9:Q11)</f>
        <v>0</v>
      </c>
      <c r="R8" s="45"/>
      <c r="S8" s="45"/>
      <c r="T8" s="39"/>
      <c r="U8" s="45">
        <f>SUM(U9:U11)</f>
        <v>31.26</v>
      </c>
      <c r="AE8" s="15" t="s">
        <v>49</v>
      </c>
    </row>
    <row r="9" spans="1:60" outlineLevel="1" x14ac:dyDescent="0.2">
      <c r="A9" s="46">
        <v>1</v>
      </c>
      <c r="B9" s="47" t="s">
        <v>50</v>
      </c>
      <c r="C9" s="48" t="s">
        <v>51</v>
      </c>
      <c r="D9" s="49" t="s">
        <v>52</v>
      </c>
      <c r="E9" s="98">
        <v>10.93</v>
      </c>
      <c r="F9" s="50">
        <v>0</v>
      </c>
      <c r="G9" s="50">
        <f>E9*F9</f>
        <v>0</v>
      </c>
      <c r="H9" s="51">
        <v>0</v>
      </c>
      <c r="I9" s="50">
        <f>ROUND(E9*H9,2)</f>
        <v>0</v>
      </c>
      <c r="J9" s="50">
        <v>519</v>
      </c>
      <c r="K9" s="50">
        <f>ROUND(E9*J9,2)</f>
        <v>5672.67</v>
      </c>
      <c r="L9" s="50">
        <v>0</v>
      </c>
      <c r="M9" s="50">
        <f>G9*(1+L9/100)</f>
        <v>0</v>
      </c>
      <c r="N9" s="52">
        <v>0</v>
      </c>
      <c r="O9" s="52">
        <f>ROUND(E9*N9,5)</f>
        <v>0</v>
      </c>
      <c r="P9" s="52">
        <v>0</v>
      </c>
      <c r="Q9" s="52">
        <f>ROUND(E9*P9,5)</f>
        <v>0</v>
      </c>
      <c r="R9" s="52"/>
      <c r="S9" s="52"/>
      <c r="T9" s="53">
        <v>1.992</v>
      </c>
      <c r="U9" s="52">
        <f>ROUND(E9*T9,2)</f>
        <v>21.77</v>
      </c>
      <c r="V9" s="54"/>
      <c r="W9" s="54"/>
      <c r="X9" s="54"/>
      <c r="Y9" s="54"/>
      <c r="Z9" s="54"/>
      <c r="AA9" s="54"/>
      <c r="AB9" s="54"/>
      <c r="AC9" s="54"/>
      <c r="AD9" s="54"/>
      <c r="AE9" s="54" t="s">
        <v>53</v>
      </c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</row>
    <row r="10" spans="1:60" outlineLevel="1" x14ac:dyDescent="0.2">
      <c r="A10" s="46">
        <v>2</v>
      </c>
      <c r="B10" s="47" t="s">
        <v>54</v>
      </c>
      <c r="C10" s="48" t="s">
        <v>55</v>
      </c>
      <c r="D10" s="49" t="s">
        <v>52</v>
      </c>
      <c r="E10" s="98">
        <f>E9</f>
        <v>10.93</v>
      </c>
      <c r="F10" s="50">
        <v>0</v>
      </c>
      <c r="G10" s="50">
        <f t="shared" ref="G10:G44" si="0">E10*F10</f>
        <v>0</v>
      </c>
      <c r="H10" s="51">
        <v>0</v>
      </c>
      <c r="I10" s="50">
        <f>ROUND(E10*H10,2)</f>
        <v>0</v>
      </c>
      <c r="J10" s="50">
        <v>176.5</v>
      </c>
      <c r="K10" s="50">
        <f>ROUND(E10*J10,2)</f>
        <v>1929.15</v>
      </c>
      <c r="L10" s="50">
        <v>0</v>
      </c>
      <c r="M10" s="50">
        <f>G10*(1+L10/100)</f>
        <v>0</v>
      </c>
      <c r="N10" s="52">
        <v>0</v>
      </c>
      <c r="O10" s="52">
        <f>ROUND(E10*N10,5)</f>
        <v>0</v>
      </c>
      <c r="P10" s="52">
        <v>0</v>
      </c>
      <c r="Q10" s="52">
        <f>ROUND(E10*P10,5)</f>
        <v>0</v>
      </c>
      <c r="R10" s="52"/>
      <c r="S10" s="52"/>
      <c r="T10" s="53">
        <v>0.61199999999999999</v>
      </c>
      <c r="U10" s="52">
        <f>ROUND(E10*T10,2)</f>
        <v>6.69</v>
      </c>
      <c r="V10" s="54"/>
      <c r="W10" s="54"/>
      <c r="X10" s="54"/>
      <c r="Y10" s="54"/>
      <c r="Z10" s="54"/>
      <c r="AA10" s="54"/>
      <c r="AB10" s="54"/>
      <c r="AC10" s="54"/>
      <c r="AD10" s="54"/>
      <c r="AE10" s="54" t="s">
        <v>53</v>
      </c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</row>
    <row r="11" spans="1:60" outlineLevel="1" x14ac:dyDescent="0.2">
      <c r="A11" s="46">
        <v>3</v>
      </c>
      <c r="B11" s="47" t="s">
        <v>56</v>
      </c>
      <c r="C11" s="48" t="s">
        <v>57</v>
      </c>
      <c r="D11" s="49" t="s">
        <v>52</v>
      </c>
      <c r="E11" s="98">
        <f>E10</f>
        <v>10.93</v>
      </c>
      <c r="F11" s="50">
        <v>0</v>
      </c>
      <c r="G11" s="50">
        <f t="shared" si="0"/>
        <v>0</v>
      </c>
      <c r="H11" s="51">
        <v>0</v>
      </c>
      <c r="I11" s="50">
        <f>ROUND(E11*H11,2)</f>
        <v>0</v>
      </c>
      <c r="J11" s="50">
        <v>76.5</v>
      </c>
      <c r="K11" s="50">
        <f>ROUND(E11*J11,2)</f>
        <v>836.15</v>
      </c>
      <c r="L11" s="50">
        <v>0</v>
      </c>
      <c r="M11" s="50">
        <f>G11*(1+L11/100)</f>
        <v>0</v>
      </c>
      <c r="N11" s="52">
        <v>0</v>
      </c>
      <c r="O11" s="52">
        <f>ROUND(E11*N11,5)</f>
        <v>0</v>
      </c>
      <c r="P11" s="52">
        <v>0</v>
      </c>
      <c r="Q11" s="52">
        <f>ROUND(E11*P11,5)</f>
        <v>0</v>
      </c>
      <c r="R11" s="52"/>
      <c r="S11" s="52"/>
      <c r="T11" s="53">
        <v>0.25600000000000001</v>
      </c>
      <c r="U11" s="52">
        <f>ROUND(E11*T11,2)</f>
        <v>2.8</v>
      </c>
      <c r="V11" s="54"/>
      <c r="W11" s="54"/>
      <c r="X11" s="54"/>
      <c r="Y11" s="54"/>
      <c r="Z11" s="54"/>
      <c r="AA11" s="54"/>
      <c r="AB11" s="54"/>
      <c r="AC11" s="54"/>
      <c r="AD11" s="54"/>
      <c r="AE11" s="54" t="s">
        <v>53</v>
      </c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</row>
    <row r="12" spans="1:60" x14ac:dyDescent="0.2">
      <c r="A12" s="55" t="s">
        <v>48</v>
      </c>
      <c r="B12" s="56" t="s">
        <v>11</v>
      </c>
      <c r="C12" s="57" t="s">
        <v>12</v>
      </c>
      <c r="D12" s="58"/>
      <c r="E12" s="99"/>
      <c r="F12" s="59"/>
      <c r="G12" s="59">
        <f>SUMIF(AE13:AE25,"&lt;&gt;NOR",G13:G25)</f>
        <v>0</v>
      </c>
      <c r="H12" s="60"/>
      <c r="I12" s="59">
        <f>SUM(I13:I25)</f>
        <v>39195.769999999997</v>
      </c>
      <c r="J12" s="59"/>
      <c r="K12" s="59">
        <f>SUM(K13:K25)</f>
        <v>126879.88</v>
      </c>
      <c r="L12" s="59"/>
      <c r="M12" s="59">
        <f>SUM(M13:M25)</f>
        <v>0</v>
      </c>
      <c r="N12" s="61"/>
      <c r="O12" s="61">
        <f>SUM(O13:O25)</f>
        <v>29.288229999999999</v>
      </c>
      <c r="P12" s="61"/>
      <c r="Q12" s="61">
        <f>SUM(Q13:Q25)</f>
        <v>0</v>
      </c>
      <c r="R12" s="61"/>
      <c r="S12" s="61"/>
      <c r="T12" s="62"/>
      <c r="U12" s="61">
        <f>SUM(U13:U25)</f>
        <v>110.06000000000002</v>
      </c>
      <c r="AE12" s="15" t="s">
        <v>49</v>
      </c>
    </row>
    <row r="13" spans="1:60" outlineLevel="1" x14ac:dyDescent="0.2">
      <c r="A13" s="46">
        <v>4</v>
      </c>
      <c r="B13" s="47" t="s">
        <v>58</v>
      </c>
      <c r="C13" s="48" t="s">
        <v>59</v>
      </c>
      <c r="D13" s="49" t="s">
        <v>52</v>
      </c>
      <c r="E13" s="98">
        <v>0.98</v>
      </c>
      <c r="F13" s="50">
        <v>0</v>
      </c>
      <c r="G13" s="50">
        <f t="shared" si="0"/>
        <v>0</v>
      </c>
      <c r="H13" s="51">
        <v>2403.91</v>
      </c>
      <c r="I13" s="50">
        <f t="shared" ref="I13:I25" si="1">ROUND(E13*H13,2)</f>
        <v>2355.83</v>
      </c>
      <c r="J13" s="50">
        <v>1791.0900000000001</v>
      </c>
      <c r="K13" s="50">
        <f t="shared" ref="K13:K25" si="2">ROUND(E13*J13,2)</f>
        <v>1755.27</v>
      </c>
      <c r="L13" s="50">
        <v>0</v>
      </c>
      <c r="M13" s="50">
        <f t="shared" ref="M13:M25" si="3">G13*(1+L13/100)</f>
        <v>0</v>
      </c>
      <c r="N13" s="52">
        <v>1.00783</v>
      </c>
      <c r="O13" s="52">
        <f t="shared" ref="O13:O25" si="4">ROUND(E13*N13,5)</f>
        <v>0.98767000000000005</v>
      </c>
      <c r="P13" s="52">
        <v>0</v>
      </c>
      <c r="Q13" s="52">
        <f t="shared" ref="Q13:Q25" si="5">ROUND(E13*P13,5)</f>
        <v>0</v>
      </c>
      <c r="R13" s="52"/>
      <c r="S13" s="52"/>
      <c r="T13" s="53">
        <v>3.2429999999999999</v>
      </c>
      <c r="U13" s="52">
        <f t="shared" ref="U13:U25" si="6">ROUND(E13*T13,2)</f>
        <v>3.18</v>
      </c>
      <c r="V13" s="54"/>
      <c r="W13" s="54"/>
      <c r="X13" s="54"/>
      <c r="Y13" s="54"/>
      <c r="Z13" s="54"/>
      <c r="AA13" s="54"/>
      <c r="AB13" s="54"/>
      <c r="AC13" s="54"/>
      <c r="AD13" s="54"/>
      <c r="AE13" s="54" t="s">
        <v>53</v>
      </c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4" spans="1:60" outlineLevel="1" x14ac:dyDescent="0.2">
      <c r="A14" s="46">
        <v>5</v>
      </c>
      <c r="B14" s="47" t="s">
        <v>60</v>
      </c>
      <c r="C14" s="48" t="s">
        <v>61</v>
      </c>
      <c r="D14" s="49" t="s">
        <v>52</v>
      </c>
      <c r="E14" s="98">
        <v>0.57999999999999996</v>
      </c>
      <c r="F14" s="50">
        <v>0</v>
      </c>
      <c r="G14" s="50">
        <f t="shared" si="0"/>
        <v>0</v>
      </c>
      <c r="H14" s="51">
        <v>3128.78</v>
      </c>
      <c r="I14" s="50">
        <f t="shared" si="1"/>
        <v>1814.69</v>
      </c>
      <c r="J14" s="50">
        <v>6096.2199999999993</v>
      </c>
      <c r="K14" s="50">
        <f t="shared" si="2"/>
        <v>3535.81</v>
      </c>
      <c r="L14" s="50">
        <v>0</v>
      </c>
      <c r="M14" s="50">
        <f t="shared" si="3"/>
        <v>0</v>
      </c>
      <c r="N14" s="52">
        <v>2.7610299999999999</v>
      </c>
      <c r="O14" s="52">
        <f t="shared" si="4"/>
        <v>1.6013999999999999</v>
      </c>
      <c r="P14" s="52">
        <v>0</v>
      </c>
      <c r="Q14" s="52">
        <f t="shared" si="5"/>
        <v>0</v>
      </c>
      <c r="R14" s="52"/>
      <c r="S14" s="52"/>
      <c r="T14" s="53">
        <v>16.402000000000001</v>
      </c>
      <c r="U14" s="52">
        <f t="shared" si="6"/>
        <v>9.51</v>
      </c>
      <c r="V14" s="54"/>
      <c r="W14" s="54"/>
      <c r="X14" s="54"/>
      <c r="Y14" s="54"/>
      <c r="Z14" s="54"/>
      <c r="AA14" s="54"/>
      <c r="AB14" s="54"/>
      <c r="AC14" s="54"/>
      <c r="AD14" s="54"/>
      <c r="AE14" s="54" t="s">
        <v>53</v>
      </c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</row>
    <row r="15" spans="1:60" outlineLevel="1" x14ac:dyDescent="0.2">
      <c r="A15" s="46">
        <v>6</v>
      </c>
      <c r="B15" s="47" t="s">
        <v>62</v>
      </c>
      <c r="C15" s="48" t="s">
        <v>63</v>
      </c>
      <c r="D15" s="49" t="s">
        <v>64</v>
      </c>
      <c r="E15" s="98">
        <v>3.6</v>
      </c>
      <c r="F15" s="50">
        <v>0</v>
      </c>
      <c r="G15" s="50">
        <f t="shared" si="0"/>
        <v>0</v>
      </c>
      <c r="H15" s="51">
        <v>161.52000000000001</v>
      </c>
      <c r="I15" s="50">
        <f t="shared" si="1"/>
        <v>581.47</v>
      </c>
      <c r="J15" s="50">
        <v>307.98</v>
      </c>
      <c r="K15" s="50">
        <f t="shared" si="2"/>
        <v>1108.73</v>
      </c>
      <c r="L15" s="50">
        <v>0</v>
      </c>
      <c r="M15" s="50">
        <f t="shared" si="3"/>
        <v>0</v>
      </c>
      <c r="N15" s="52">
        <v>3.9199999999999999E-2</v>
      </c>
      <c r="O15" s="52">
        <f t="shared" si="4"/>
        <v>0.14112</v>
      </c>
      <c r="P15" s="52">
        <v>0</v>
      </c>
      <c r="Q15" s="52">
        <f t="shared" si="5"/>
        <v>0</v>
      </c>
      <c r="R15" s="52"/>
      <c r="S15" s="52"/>
      <c r="T15" s="53">
        <v>1.05</v>
      </c>
      <c r="U15" s="52">
        <f t="shared" si="6"/>
        <v>3.78</v>
      </c>
      <c r="V15" s="54"/>
      <c r="W15" s="54"/>
      <c r="X15" s="54"/>
      <c r="Y15" s="54"/>
      <c r="Z15" s="54"/>
      <c r="AA15" s="54"/>
      <c r="AB15" s="54"/>
      <c r="AC15" s="54"/>
      <c r="AD15" s="54"/>
      <c r="AE15" s="54" t="s">
        <v>53</v>
      </c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</row>
    <row r="16" spans="1:60" outlineLevel="1" x14ac:dyDescent="0.2">
      <c r="A16" s="46">
        <v>7</v>
      </c>
      <c r="B16" s="47" t="s">
        <v>65</v>
      </c>
      <c r="C16" s="48" t="s">
        <v>66</v>
      </c>
      <c r="D16" s="49" t="s">
        <v>64</v>
      </c>
      <c r="E16" s="98">
        <v>3.6</v>
      </c>
      <c r="F16" s="50">
        <v>0</v>
      </c>
      <c r="G16" s="50">
        <f t="shared" si="0"/>
        <v>0</v>
      </c>
      <c r="H16" s="51">
        <v>0</v>
      </c>
      <c r="I16" s="50">
        <f t="shared" si="1"/>
        <v>0</v>
      </c>
      <c r="J16" s="50">
        <v>94.9</v>
      </c>
      <c r="K16" s="50">
        <f t="shared" si="2"/>
        <v>341.64</v>
      </c>
      <c r="L16" s="50">
        <v>0</v>
      </c>
      <c r="M16" s="50">
        <f t="shared" si="3"/>
        <v>0</v>
      </c>
      <c r="N16" s="52">
        <v>0</v>
      </c>
      <c r="O16" s="52">
        <f t="shared" si="4"/>
        <v>0</v>
      </c>
      <c r="P16" s="52">
        <v>0</v>
      </c>
      <c r="Q16" s="52">
        <f t="shared" si="5"/>
        <v>0</v>
      </c>
      <c r="R16" s="52"/>
      <c r="S16" s="52"/>
      <c r="T16" s="53">
        <v>0.32</v>
      </c>
      <c r="U16" s="52">
        <f t="shared" si="6"/>
        <v>1.1499999999999999</v>
      </c>
      <c r="V16" s="54"/>
      <c r="W16" s="54"/>
      <c r="X16" s="54"/>
      <c r="Y16" s="54"/>
      <c r="Z16" s="54"/>
      <c r="AA16" s="54"/>
      <c r="AB16" s="54"/>
      <c r="AC16" s="54"/>
      <c r="AD16" s="54"/>
      <c r="AE16" s="54" t="s">
        <v>53</v>
      </c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</row>
    <row r="17" spans="1:60" ht="22.5" outlineLevel="1" x14ac:dyDescent="0.2">
      <c r="A17" s="46">
        <v>8</v>
      </c>
      <c r="B17" s="47" t="s">
        <v>67</v>
      </c>
      <c r="C17" s="48" t="s">
        <v>68</v>
      </c>
      <c r="D17" s="49" t="s">
        <v>52</v>
      </c>
      <c r="E17" s="98">
        <v>3.26</v>
      </c>
      <c r="F17" s="50">
        <v>0</v>
      </c>
      <c r="G17" s="50">
        <f t="shared" si="0"/>
        <v>0</v>
      </c>
      <c r="H17" s="51">
        <v>3498.93</v>
      </c>
      <c r="I17" s="50">
        <f t="shared" si="1"/>
        <v>11406.51</v>
      </c>
      <c r="J17" s="50">
        <v>13801.07</v>
      </c>
      <c r="K17" s="50">
        <f t="shared" si="2"/>
        <v>44991.49</v>
      </c>
      <c r="L17" s="50">
        <v>0</v>
      </c>
      <c r="M17" s="50">
        <f t="shared" si="3"/>
        <v>0</v>
      </c>
      <c r="N17" s="52">
        <v>1.8005</v>
      </c>
      <c r="O17" s="52">
        <f t="shared" si="4"/>
        <v>5.8696299999999999</v>
      </c>
      <c r="P17" s="52">
        <v>0</v>
      </c>
      <c r="Q17" s="52">
        <f t="shared" si="5"/>
        <v>0</v>
      </c>
      <c r="R17" s="52"/>
      <c r="S17" s="52"/>
      <c r="T17" s="53">
        <v>5.5860000000000003</v>
      </c>
      <c r="U17" s="52">
        <f t="shared" si="6"/>
        <v>18.21</v>
      </c>
      <c r="V17" s="54"/>
      <c r="W17" s="54"/>
      <c r="X17" s="54"/>
      <c r="Y17" s="54"/>
      <c r="Z17" s="54"/>
      <c r="AA17" s="54"/>
      <c r="AB17" s="54"/>
      <c r="AC17" s="54"/>
      <c r="AD17" s="54"/>
      <c r="AE17" s="54" t="s">
        <v>53</v>
      </c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 spans="1:60" outlineLevel="1" x14ac:dyDescent="0.2">
      <c r="A18" s="46">
        <v>9</v>
      </c>
      <c r="B18" s="47" t="s">
        <v>69</v>
      </c>
      <c r="C18" s="48" t="s">
        <v>70</v>
      </c>
      <c r="D18" s="49" t="s">
        <v>64</v>
      </c>
      <c r="E18" s="98">
        <v>6.5</v>
      </c>
      <c r="F18" s="50">
        <v>0</v>
      </c>
      <c r="G18" s="50">
        <f t="shared" si="0"/>
        <v>0</v>
      </c>
      <c r="H18" s="51">
        <v>38.57</v>
      </c>
      <c r="I18" s="50">
        <f t="shared" si="1"/>
        <v>250.71</v>
      </c>
      <c r="J18" s="50">
        <v>192.43</v>
      </c>
      <c r="K18" s="50">
        <f t="shared" si="2"/>
        <v>1250.8</v>
      </c>
      <c r="L18" s="50">
        <v>0</v>
      </c>
      <c r="M18" s="50">
        <f t="shared" si="3"/>
        <v>0</v>
      </c>
      <c r="N18" s="52">
        <v>3.7670000000000002E-2</v>
      </c>
      <c r="O18" s="52">
        <f t="shared" si="4"/>
        <v>0.24485999999999999</v>
      </c>
      <c r="P18" s="52">
        <v>0</v>
      </c>
      <c r="Q18" s="52">
        <f t="shared" si="5"/>
        <v>0</v>
      </c>
      <c r="R18" s="52"/>
      <c r="S18" s="52"/>
      <c r="T18" s="53">
        <v>0.41</v>
      </c>
      <c r="U18" s="52">
        <f t="shared" si="6"/>
        <v>2.67</v>
      </c>
      <c r="V18" s="54"/>
      <c r="W18" s="54"/>
      <c r="X18" s="54"/>
      <c r="Y18" s="54"/>
      <c r="Z18" s="54"/>
      <c r="AA18" s="54"/>
      <c r="AB18" s="54"/>
      <c r="AC18" s="54"/>
      <c r="AD18" s="54"/>
      <c r="AE18" s="54" t="s">
        <v>53</v>
      </c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0" outlineLevel="1" x14ac:dyDescent="0.2">
      <c r="A19" s="46">
        <v>10</v>
      </c>
      <c r="B19" s="47" t="s">
        <v>71</v>
      </c>
      <c r="C19" s="48" t="s">
        <v>72</v>
      </c>
      <c r="D19" s="49" t="s">
        <v>52</v>
      </c>
      <c r="E19" s="98">
        <v>6.3</v>
      </c>
      <c r="F19" s="50">
        <v>0</v>
      </c>
      <c r="G19" s="50">
        <f t="shared" si="0"/>
        <v>0</v>
      </c>
      <c r="H19" s="51">
        <v>2090.9</v>
      </c>
      <c r="I19" s="50">
        <f t="shared" si="1"/>
        <v>13172.67</v>
      </c>
      <c r="J19" s="50">
        <v>3514.1</v>
      </c>
      <c r="K19" s="50">
        <f t="shared" si="2"/>
        <v>22138.83</v>
      </c>
      <c r="L19" s="50">
        <v>0</v>
      </c>
      <c r="M19" s="50">
        <f t="shared" si="3"/>
        <v>0</v>
      </c>
      <c r="N19" s="52">
        <v>2.6271200000000001</v>
      </c>
      <c r="O19" s="52">
        <f t="shared" si="4"/>
        <v>16.55086</v>
      </c>
      <c r="P19" s="52">
        <v>0</v>
      </c>
      <c r="Q19" s="52">
        <f t="shared" si="5"/>
        <v>0</v>
      </c>
      <c r="R19" s="52"/>
      <c r="S19" s="52"/>
      <c r="T19" s="53">
        <v>4.3550000000000004</v>
      </c>
      <c r="U19" s="52">
        <f t="shared" si="6"/>
        <v>27.44</v>
      </c>
      <c r="V19" s="54"/>
      <c r="W19" s="54"/>
      <c r="X19" s="54"/>
      <c r="Y19" s="54"/>
      <c r="Z19" s="54"/>
      <c r="AA19" s="54"/>
      <c r="AB19" s="54"/>
      <c r="AC19" s="54"/>
      <c r="AD19" s="54"/>
      <c r="AE19" s="54" t="s">
        <v>53</v>
      </c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outlineLevel="1" x14ac:dyDescent="0.2">
      <c r="A20" s="46">
        <v>11</v>
      </c>
      <c r="B20" s="47" t="s">
        <v>73</v>
      </c>
      <c r="C20" s="48" t="s">
        <v>74</v>
      </c>
      <c r="D20" s="49" t="s">
        <v>52</v>
      </c>
      <c r="E20" s="98">
        <f>E19</f>
        <v>6.3</v>
      </c>
      <c r="F20" s="50">
        <v>0</v>
      </c>
      <c r="G20" s="50">
        <f t="shared" si="0"/>
        <v>0</v>
      </c>
      <c r="H20" s="51">
        <v>0</v>
      </c>
      <c r="I20" s="50">
        <f t="shared" si="1"/>
        <v>0</v>
      </c>
      <c r="J20" s="50">
        <v>1614</v>
      </c>
      <c r="K20" s="50">
        <f t="shared" si="2"/>
        <v>10168.200000000001</v>
      </c>
      <c r="L20" s="50">
        <v>0</v>
      </c>
      <c r="M20" s="50">
        <f t="shared" si="3"/>
        <v>0</v>
      </c>
      <c r="N20" s="52">
        <v>0</v>
      </c>
      <c r="O20" s="52">
        <f t="shared" si="4"/>
        <v>0</v>
      </c>
      <c r="P20" s="52">
        <v>0</v>
      </c>
      <c r="Q20" s="52">
        <f t="shared" si="5"/>
        <v>0</v>
      </c>
      <c r="R20" s="52"/>
      <c r="S20" s="52"/>
      <c r="T20" s="53">
        <v>4.5949999999999998</v>
      </c>
      <c r="U20" s="52">
        <f t="shared" si="6"/>
        <v>28.95</v>
      </c>
      <c r="V20" s="54"/>
      <c r="W20" s="54"/>
      <c r="X20" s="54"/>
      <c r="Y20" s="54"/>
      <c r="Z20" s="54"/>
      <c r="AA20" s="54"/>
      <c r="AB20" s="54"/>
      <c r="AC20" s="54"/>
      <c r="AD20" s="54"/>
      <c r="AE20" s="54" t="s">
        <v>53</v>
      </c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0" ht="22.5" outlineLevel="1" x14ac:dyDescent="0.2">
      <c r="A21" s="46">
        <v>12</v>
      </c>
      <c r="B21" s="47" t="s">
        <v>75</v>
      </c>
      <c r="C21" s="48" t="s">
        <v>76</v>
      </c>
      <c r="D21" s="49" t="s">
        <v>77</v>
      </c>
      <c r="E21" s="98">
        <v>2</v>
      </c>
      <c r="F21" s="50">
        <v>0</v>
      </c>
      <c r="G21" s="50">
        <f t="shared" si="0"/>
        <v>0</v>
      </c>
      <c r="H21" s="51">
        <v>756</v>
      </c>
      <c r="I21" s="50">
        <f t="shared" si="1"/>
        <v>1512</v>
      </c>
      <c r="J21" s="50">
        <v>0</v>
      </c>
      <c r="K21" s="50">
        <f t="shared" si="2"/>
        <v>0</v>
      </c>
      <c r="L21" s="50">
        <v>0</v>
      </c>
      <c r="M21" s="50">
        <f t="shared" si="3"/>
        <v>0</v>
      </c>
      <c r="N21" s="52">
        <v>5.4999999999999997E-3</v>
      </c>
      <c r="O21" s="52">
        <f t="shared" si="4"/>
        <v>1.0999999999999999E-2</v>
      </c>
      <c r="P21" s="52">
        <v>0</v>
      </c>
      <c r="Q21" s="52">
        <f t="shared" si="5"/>
        <v>0</v>
      </c>
      <c r="R21" s="52"/>
      <c r="S21" s="52"/>
      <c r="T21" s="53">
        <v>0</v>
      </c>
      <c r="U21" s="52">
        <f t="shared" si="6"/>
        <v>0</v>
      </c>
      <c r="V21" s="54"/>
      <c r="W21" s="54"/>
      <c r="X21" s="54"/>
      <c r="Y21" s="54"/>
      <c r="Z21" s="54"/>
      <c r="AA21" s="54"/>
      <c r="AB21" s="54"/>
      <c r="AC21" s="54"/>
      <c r="AD21" s="54"/>
      <c r="AE21" s="54" t="s">
        <v>78</v>
      </c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0" ht="22.5" outlineLevel="1" x14ac:dyDescent="0.2">
      <c r="A22" s="46">
        <v>13</v>
      </c>
      <c r="B22" s="47" t="s">
        <v>79</v>
      </c>
      <c r="C22" s="48" t="s">
        <v>80</v>
      </c>
      <c r="D22" s="49" t="s">
        <v>77</v>
      </c>
      <c r="E22" s="98">
        <v>2</v>
      </c>
      <c r="F22" s="50">
        <v>0</v>
      </c>
      <c r="G22" s="50">
        <f t="shared" si="0"/>
        <v>0</v>
      </c>
      <c r="H22" s="51">
        <v>1143</v>
      </c>
      <c r="I22" s="50">
        <f t="shared" si="1"/>
        <v>2286</v>
      </c>
      <c r="J22" s="50">
        <v>0</v>
      </c>
      <c r="K22" s="50">
        <f t="shared" si="2"/>
        <v>0</v>
      </c>
      <c r="L22" s="50">
        <v>0</v>
      </c>
      <c r="M22" s="50">
        <f t="shared" si="3"/>
        <v>0</v>
      </c>
      <c r="N22" s="52">
        <v>3.7999999999999999E-2</v>
      </c>
      <c r="O22" s="52">
        <f t="shared" si="4"/>
        <v>7.5999999999999998E-2</v>
      </c>
      <c r="P22" s="52">
        <v>0</v>
      </c>
      <c r="Q22" s="52">
        <f t="shared" si="5"/>
        <v>0</v>
      </c>
      <c r="R22" s="52"/>
      <c r="S22" s="52"/>
      <c r="T22" s="53">
        <v>0</v>
      </c>
      <c r="U22" s="52">
        <f t="shared" si="6"/>
        <v>0</v>
      </c>
      <c r="V22" s="54"/>
      <c r="W22" s="54"/>
      <c r="X22" s="54"/>
      <c r="Y22" s="54"/>
      <c r="Z22" s="54"/>
      <c r="AA22" s="54"/>
      <c r="AB22" s="54"/>
      <c r="AC22" s="54"/>
      <c r="AD22" s="54"/>
      <c r="AE22" s="54" t="s">
        <v>78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0" outlineLevel="1" x14ac:dyDescent="0.2">
      <c r="A23" s="46">
        <v>14</v>
      </c>
      <c r="B23" s="47" t="s">
        <v>81</v>
      </c>
      <c r="C23" s="48" t="s">
        <v>82</v>
      </c>
      <c r="D23" s="49" t="s">
        <v>52</v>
      </c>
      <c r="E23" s="98">
        <v>1.56</v>
      </c>
      <c r="F23" s="50">
        <v>0</v>
      </c>
      <c r="G23" s="50">
        <f t="shared" si="0"/>
        <v>0</v>
      </c>
      <c r="H23" s="51">
        <v>2779.63</v>
      </c>
      <c r="I23" s="50">
        <f t="shared" si="1"/>
        <v>4336.22</v>
      </c>
      <c r="J23" s="50">
        <v>13070.369999999999</v>
      </c>
      <c r="K23" s="50">
        <f t="shared" si="2"/>
        <v>20389.78</v>
      </c>
      <c r="L23" s="50">
        <v>0</v>
      </c>
      <c r="M23" s="50">
        <f t="shared" si="3"/>
        <v>0</v>
      </c>
      <c r="N23" s="52">
        <v>1.8463000000000001</v>
      </c>
      <c r="O23" s="52">
        <f t="shared" si="4"/>
        <v>2.8802300000000001</v>
      </c>
      <c r="P23" s="52">
        <v>0</v>
      </c>
      <c r="Q23" s="52">
        <f t="shared" si="5"/>
        <v>0</v>
      </c>
      <c r="R23" s="52"/>
      <c r="S23" s="52"/>
      <c r="T23" s="53">
        <v>4.37</v>
      </c>
      <c r="U23" s="52">
        <f t="shared" si="6"/>
        <v>6.82</v>
      </c>
      <c r="V23" s="54"/>
      <c r="W23" s="54"/>
      <c r="X23" s="54"/>
      <c r="Y23" s="54"/>
      <c r="Z23" s="54"/>
      <c r="AA23" s="54"/>
      <c r="AB23" s="54"/>
      <c r="AC23" s="54"/>
      <c r="AD23" s="54"/>
      <c r="AE23" s="54" t="s">
        <v>53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outlineLevel="1" x14ac:dyDescent="0.2">
      <c r="A24" s="46">
        <v>15</v>
      </c>
      <c r="B24" s="47" t="s">
        <v>83</v>
      </c>
      <c r="C24" s="48" t="s">
        <v>84</v>
      </c>
      <c r="D24" s="49" t="s">
        <v>85</v>
      </c>
      <c r="E24" s="98">
        <v>2</v>
      </c>
      <c r="F24" s="50">
        <v>0</v>
      </c>
      <c r="G24" s="50">
        <f t="shared" si="0"/>
        <v>0</v>
      </c>
      <c r="H24" s="51">
        <v>669.41</v>
      </c>
      <c r="I24" s="50">
        <f t="shared" si="1"/>
        <v>1338.82</v>
      </c>
      <c r="J24" s="50">
        <v>5190.59</v>
      </c>
      <c r="K24" s="50">
        <f t="shared" si="2"/>
        <v>10381.18</v>
      </c>
      <c r="L24" s="50">
        <v>0</v>
      </c>
      <c r="M24" s="50">
        <f t="shared" si="3"/>
        <v>0</v>
      </c>
      <c r="N24" s="52">
        <v>0.41281000000000001</v>
      </c>
      <c r="O24" s="52">
        <f t="shared" si="4"/>
        <v>0.82562000000000002</v>
      </c>
      <c r="P24" s="52">
        <v>0</v>
      </c>
      <c r="Q24" s="52">
        <f t="shared" si="5"/>
        <v>0</v>
      </c>
      <c r="R24" s="52"/>
      <c r="S24" s="52"/>
      <c r="T24" s="53">
        <v>3.6840000000000002</v>
      </c>
      <c r="U24" s="52">
        <f t="shared" si="6"/>
        <v>7.37</v>
      </c>
      <c r="V24" s="54"/>
      <c r="W24" s="54"/>
      <c r="X24" s="54"/>
      <c r="Y24" s="54"/>
      <c r="Z24" s="54"/>
      <c r="AA24" s="54"/>
      <c r="AB24" s="54"/>
      <c r="AC24" s="54"/>
      <c r="AD24" s="54"/>
      <c r="AE24" s="54" t="s">
        <v>53</v>
      </c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0" ht="22.5" outlineLevel="1" x14ac:dyDescent="0.2">
      <c r="A25" s="46">
        <v>16</v>
      </c>
      <c r="B25" s="47" t="s">
        <v>86</v>
      </c>
      <c r="C25" s="48" t="s">
        <v>87</v>
      </c>
      <c r="D25" s="49" t="s">
        <v>52</v>
      </c>
      <c r="E25" s="98">
        <v>1.56</v>
      </c>
      <c r="F25" s="50">
        <v>0</v>
      </c>
      <c r="G25" s="50">
        <f t="shared" si="0"/>
        <v>0</v>
      </c>
      <c r="H25" s="51">
        <v>90.29</v>
      </c>
      <c r="I25" s="50">
        <f t="shared" si="1"/>
        <v>140.85</v>
      </c>
      <c r="J25" s="50">
        <v>6934.71</v>
      </c>
      <c r="K25" s="50">
        <f t="shared" si="2"/>
        <v>10818.15</v>
      </c>
      <c r="L25" s="50">
        <v>0</v>
      </c>
      <c r="M25" s="50">
        <f t="shared" si="3"/>
        <v>0</v>
      </c>
      <c r="N25" s="52">
        <v>6.4000000000000001E-2</v>
      </c>
      <c r="O25" s="52">
        <f t="shared" si="4"/>
        <v>9.9839999999999998E-2</v>
      </c>
      <c r="P25" s="52">
        <v>0</v>
      </c>
      <c r="Q25" s="52">
        <f t="shared" si="5"/>
        <v>0</v>
      </c>
      <c r="R25" s="52"/>
      <c r="S25" s="52"/>
      <c r="T25" s="53">
        <v>0.63</v>
      </c>
      <c r="U25" s="52">
        <f t="shared" si="6"/>
        <v>0.98</v>
      </c>
      <c r="V25" s="54"/>
      <c r="W25" s="54"/>
      <c r="X25" s="54"/>
      <c r="Y25" s="54"/>
      <c r="Z25" s="54"/>
      <c r="AA25" s="54"/>
      <c r="AB25" s="54"/>
      <c r="AC25" s="54"/>
      <c r="AD25" s="54"/>
      <c r="AE25" s="54" t="s">
        <v>53</v>
      </c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0" x14ac:dyDescent="0.2">
      <c r="A26" s="55" t="s">
        <v>48</v>
      </c>
      <c r="B26" s="56" t="s">
        <v>13</v>
      </c>
      <c r="C26" s="57" t="s">
        <v>14</v>
      </c>
      <c r="D26" s="58"/>
      <c r="E26" s="99"/>
      <c r="F26" s="59"/>
      <c r="G26" s="59">
        <f>SUMIF(AE27:AE28,"&lt;&gt;NOR",G27:G28)</f>
        <v>0</v>
      </c>
      <c r="H26" s="60"/>
      <c r="I26" s="59">
        <f>SUM(I27:I28)</f>
        <v>2873.82</v>
      </c>
      <c r="J26" s="59"/>
      <c r="K26" s="59">
        <f>SUM(K27:K28)</f>
        <v>17795.38</v>
      </c>
      <c r="L26" s="59"/>
      <c r="M26" s="59">
        <f>SUM(M27:M28)</f>
        <v>0</v>
      </c>
      <c r="N26" s="61"/>
      <c r="O26" s="61">
        <f>SUM(O27:O28)</f>
        <v>3.0738699999999999</v>
      </c>
      <c r="P26" s="61"/>
      <c r="Q26" s="61">
        <f>SUM(Q27:Q28)</f>
        <v>0</v>
      </c>
      <c r="R26" s="61"/>
      <c r="S26" s="61"/>
      <c r="T26" s="62"/>
      <c r="U26" s="61">
        <f>SUM(U27:U28)</f>
        <v>63.5</v>
      </c>
      <c r="AE26" s="15" t="s">
        <v>49</v>
      </c>
    </row>
    <row r="27" spans="1:60" outlineLevel="1" x14ac:dyDescent="0.2">
      <c r="A27" s="46">
        <v>17</v>
      </c>
      <c r="B27" s="47" t="s">
        <v>88</v>
      </c>
      <c r="C27" s="48" t="s">
        <v>89</v>
      </c>
      <c r="D27" s="49" t="s">
        <v>64</v>
      </c>
      <c r="E27" s="98">
        <v>36</v>
      </c>
      <c r="F27" s="50">
        <v>0</v>
      </c>
      <c r="G27" s="50">
        <f t="shared" si="0"/>
        <v>0</v>
      </c>
      <c r="H27" s="51">
        <v>75.05</v>
      </c>
      <c r="I27" s="50">
        <f>ROUND(E27*H27,2)</f>
        <v>2701.8</v>
      </c>
      <c r="J27" s="50">
        <v>394.95</v>
      </c>
      <c r="K27" s="50">
        <f>ROUND(E27*J27,2)</f>
        <v>14218.2</v>
      </c>
      <c r="L27" s="50">
        <v>0</v>
      </c>
      <c r="M27" s="50">
        <f>G27*(1+L27/100)</f>
        <v>0</v>
      </c>
      <c r="N27" s="52">
        <v>8.2570000000000005E-2</v>
      </c>
      <c r="O27" s="52">
        <f>ROUND(E27*N27,5)</f>
        <v>2.9725199999999998</v>
      </c>
      <c r="P27" s="52">
        <v>0</v>
      </c>
      <c r="Q27" s="52">
        <f>ROUND(E27*P27,5)</f>
        <v>0</v>
      </c>
      <c r="R27" s="52"/>
      <c r="S27" s="52"/>
      <c r="T27" s="53">
        <v>1.46295</v>
      </c>
      <c r="U27" s="52">
        <f>ROUND(E27*T27,2)</f>
        <v>52.67</v>
      </c>
      <c r="V27" s="54"/>
      <c r="W27" s="54"/>
      <c r="X27" s="54"/>
      <c r="Y27" s="54"/>
      <c r="Z27" s="54"/>
      <c r="AA27" s="54"/>
      <c r="AB27" s="54"/>
      <c r="AC27" s="54"/>
      <c r="AD27" s="54"/>
      <c r="AE27" s="54" t="s">
        <v>90</v>
      </c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ht="22.5" outlineLevel="1" x14ac:dyDescent="0.2">
      <c r="A28" s="46">
        <v>18</v>
      </c>
      <c r="B28" s="47" t="s">
        <v>91</v>
      </c>
      <c r="C28" s="48" t="s">
        <v>92</v>
      </c>
      <c r="D28" s="49" t="s">
        <v>64</v>
      </c>
      <c r="E28" s="98">
        <v>5.2</v>
      </c>
      <c r="F28" s="50">
        <v>0</v>
      </c>
      <c r="G28" s="50">
        <f t="shared" si="0"/>
        <v>0</v>
      </c>
      <c r="H28" s="51">
        <v>33.08</v>
      </c>
      <c r="I28" s="50">
        <f>ROUND(E28*H28,2)</f>
        <v>172.02</v>
      </c>
      <c r="J28" s="50">
        <v>687.92</v>
      </c>
      <c r="K28" s="50">
        <f>ROUND(E28*J28,2)</f>
        <v>3577.18</v>
      </c>
      <c r="L28" s="50">
        <v>0</v>
      </c>
      <c r="M28" s="50">
        <f>G28*(1+L28/100)</f>
        <v>0</v>
      </c>
      <c r="N28" s="52">
        <v>1.949E-2</v>
      </c>
      <c r="O28" s="52">
        <f>ROUND(E28*N28,5)</f>
        <v>0.10135</v>
      </c>
      <c r="P28" s="52">
        <v>0</v>
      </c>
      <c r="Q28" s="52">
        <f>ROUND(E28*P28,5)</f>
        <v>0</v>
      </c>
      <c r="R28" s="52"/>
      <c r="S28" s="52"/>
      <c r="T28" s="53">
        <v>2.0819999999999999</v>
      </c>
      <c r="U28" s="52">
        <f>ROUND(E28*T28,2)</f>
        <v>10.83</v>
      </c>
      <c r="V28" s="54"/>
      <c r="W28" s="54"/>
      <c r="X28" s="54"/>
      <c r="Y28" s="54"/>
      <c r="Z28" s="54"/>
      <c r="AA28" s="54"/>
      <c r="AB28" s="54"/>
      <c r="AC28" s="54"/>
      <c r="AD28" s="54"/>
      <c r="AE28" s="54" t="s">
        <v>53</v>
      </c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0" x14ac:dyDescent="0.2">
      <c r="A29" s="55" t="s">
        <v>48</v>
      </c>
      <c r="B29" s="56" t="s">
        <v>15</v>
      </c>
      <c r="C29" s="57" t="s">
        <v>16</v>
      </c>
      <c r="D29" s="58"/>
      <c r="E29" s="99"/>
      <c r="F29" s="59"/>
      <c r="G29" s="59">
        <f>SUMIF(AE30:AE32,"&lt;&gt;NOR",G30:G32)</f>
        <v>0</v>
      </c>
      <c r="H29" s="60"/>
      <c r="I29" s="59">
        <f>SUM(I30:I32)</f>
        <v>405.35999999999996</v>
      </c>
      <c r="J29" s="59"/>
      <c r="K29" s="59">
        <f>SUM(K30:K32)</f>
        <v>3573.84</v>
      </c>
      <c r="L29" s="59"/>
      <c r="M29" s="59">
        <f>SUM(M30:M32)</f>
        <v>0</v>
      </c>
      <c r="N29" s="61"/>
      <c r="O29" s="61">
        <f>SUM(O30:O32)</f>
        <v>0.67620000000000002</v>
      </c>
      <c r="P29" s="61"/>
      <c r="Q29" s="61">
        <f>SUM(Q30:Q32)</f>
        <v>0</v>
      </c>
      <c r="R29" s="61"/>
      <c r="S29" s="61"/>
      <c r="T29" s="62"/>
      <c r="U29" s="61">
        <f>SUM(U30:U32)</f>
        <v>10.83</v>
      </c>
      <c r="AE29" s="15" t="s">
        <v>49</v>
      </c>
    </row>
    <row r="30" spans="1:60" outlineLevel="1" x14ac:dyDescent="0.2">
      <c r="A30" s="46">
        <v>19</v>
      </c>
      <c r="B30" s="47" t="s">
        <v>93</v>
      </c>
      <c r="C30" s="48" t="s">
        <v>94</v>
      </c>
      <c r="D30" s="49" t="s">
        <v>64</v>
      </c>
      <c r="E30" s="98">
        <v>12</v>
      </c>
      <c r="F30" s="50">
        <v>0</v>
      </c>
      <c r="G30" s="50">
        <f t="shared" si="0"/>
        <v>0</v>
      </c>
      <c r="H30" s="51">
        <v>33.69</v>
      </c>
      <c r="I30" s="50">
        <f>ROUND(E30*H30,2)</f>
        <v>404.28</v>
      </c>
      <c r="J30" s="50">
        <v>53.41</v>
      </c>
      <c r="K30" s="50">
        <f>ROUND(E30*J30,2)</f>
        <v>640.91999999999996</v>
      </c>
      <c r="L30" s="50">
        <v>0</v>
      </c>
      <c r="M30" s="50">
        <f>G30*(1+L30/100)</f>
        <v>0</v>
      </c>
      <c r="N30" s="52">
        <v>1.2099999999999999E-3</v>
      </c>
      <c r="O30" s="52">
        <f>ROUND(E30*N30,5)</f>
        <v>1.452E-2</v>
      </c>
      <c r="P30" s="52">
        <v>0</v>
      </c>
      <c r="Q30" s="52">
        <f>ROUND(E30*P30,5)</f>
        <v>0</v>
      </c>
      <c r="R30" s="52"/>
      <c r="S30" s="52"/>
      <c r="T30" s="53">
        <v>0.17699999999999999</v>
      </c>
      <c r="U30" s="52">
        <f>ROUND(E30*T30,2)</f>
        <v>2.12</v>
      </c>
      <c r="V30" s="54"/>
      <c r="W30" s="54"/>
      <c r="X30" s="54"/>
      <c r="Y30" s="54"/>
      <c r="Z30" s="54"/>
      <c r="AA30" s="54"/>
      <c r="AB30" s="54"/>
      <c r="AC30" s="54"/>
      <c r="AD30" s="54"/>
      <c r="AE30" s="54" t="s">
        <v>53</v>
      </c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0" outlineLevel="1" x14ac:dyDescent="0.2">
      <c r="A31" s="46">
        <v>20</v>
      </c>
      <c r="B31" s="47" t="s">
        <v>95</v>
      </c>
      <c r="C31" s="48" t="s">
        <v>96</v>
      </c>
      <c r="D31" s="49" t="s">
        <v>64</v>
      </c>
      <c r="E31" s="98">
        <v>36</v>
      </c>
      <c r="F31" s="50">
        <v>0</v>
      </c>
      <c r="G31" s="50">
        <f t="shared" si="0"/>
        <v>0</v>
      </c>
      <c r="H31" s="51">
        <v>0.03</v>
      </c>
      <c r="I31" s="50">
        <f>ROUND(E31*H31,2)</f>
        <v>1.08</v>
      </c>
      <c r="J31" s="50">
        <v>47.67</v>
      </c>
      <c r="K31" s="50">
        <f>ROUND(E31*J31,2)</f>
        <v>1716.12</v>
      </c>
      <c r="L31" s="50">
        <v>0</v>
      </c>
      <c r="M31" s="50">
        <f>G31*(1+L31/100)</f>
        <v>0</v>
      </c>
      <c r="N31" s="52">
        <v>1.8380000000000001E-2</v>
      </c>
      <c r="O31" s="52">
        <f>ROUND(E31*N31,5)</f>
        <v>0.66168000000000005</v>
      </c>
      <c r="P31" s="52">
        <v>0</v>
      </c>
      <c r="Q31" s="52">
        <f>ROUND(E31*P31,5)</f>
        <v>0</v>
      </c>
      <c r="R31" s="52"/>
      <c r="S31" s="52"/>
      <c r="T31" s="53">
        <v>0.13</v>
      </c>
      <c r="U31" s="52">
        <f>ROUND(E31*T31,2)</f>
        <v>4.68</v>
      </c>
      <c r="V31" s="54"/>
      <c r="W31" s="54"/>
      <c r="X31" s="54"/>
      <c r="Y31" s="54"/>
      <c r="Z31" s="54"/>
      <c r="AA31" s="54"/>
      <c r="AB31" s="54"/>
      <c r="AC31" s="54"/>
      <c r="AD31" s="54"/>
      <c r="AE31" s="54" t="s">
        <v>53</v>
      </c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0" outlineLevel="1" x14ac:dyDescent="0.2">
      <c r="A32" s="46">
        <v>21</v>
      </c>
      <c r="B32" s="47" t="s">
        <v>97</v>
      </c>
      <c r="C32" s="48" t="s">
        <v>98</v>
      </c>
      <c r="D32" s="49" t="s">
        <v>64</v>
      </c>
      <c r="E32" s="98">
        <v>36</v>
      </c>
      <c r="F32" s="50">
        <v>0</v>
      </c>
      <c r="G32" s="50">
        <f t="shared" si="0"/>
        <v>0</v>
      </c>
      <c r="H32" s="51">
        <v>0</v>
      </c>
      <c r="I32" s="50">
        <f>ROUND(E32*H32,2)</f>
        <v>0</v>
      </c>
      <c r="J32" s="50">
        <v>33.799999999999997</v>
      </c>
      <c r="K32" s="50">
        <f>ROUND(E32*J32,2)</f>
        <v>1216.8</v>
      </c>
      <c r="L32" s="50">
        <v>0</v>
      </c>
      <c r="M32" s="50">
        <f>G32*(1+L32/100)</f>
        <v>0</v>
      </c>
      <c r="N32" s="52">
        <v>0</v>
      </c>
      <c r="O32" s="52">
        <f>ROUND(E32*N32,5)</f>
        <v>0</v>
      </c>
      <c r="P32" s="52">
        <v>0</v>
      </c>
      <c r="Q32" s="52">
        <f>ROUND(E32*P32,5)</f>
        <v>0</v>
      </c>
      <c r="R32" s="52"/>
      <c r="S32" s="52"/>
      <c r="T32" s="53">
        <v>0.112</v>
      </c>
      <c r="U32" s="52">
        <f>ROUND(E32*T32,2)</f>
        <v>4.03</v>
      </c>
      <c r="V32" s="54"/>
      <c r="W32" s="54"/>
      <c r="X32" s="54"/>
      <c r="Y32" s="54"/>
      <c r="Z32" s="54"/>
      <c r="AA32" s="54"/>
      <c r="AB32" s="54"/>
      <c r="AC32" s="54"/>
      <c r="AD32" s="54"/>
      <c r="AE32" s="54" t="s">
        <v>53</v>
      </c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x14ac:dyDescent="0.2">
      <c r="A33" s="55" t="s">
        <v>48</v>
      </c>
      <c r="B33" s="56" t="s">
        <v>17</v>
      </c>
      <c r="C33" s="57" t="s">
        <v>18</v>
      </c>
      <c r="D33" s="58"/>
      <c r="E33" s="99"/>
      <c r="F33" s="59"/>
      <c r="G33" s="59">
        <f>SUMIF(AE34:AE36,"&lt;&gt;NOR",G34:G36)</f>
        <v>0</v>
      </c>
      <c r="H33" s="60"/>
      <c r="I33" s="59">
        <f>SUM(I34:I36)</f>
        <v>1099.81</v>
      </c>
      <c r="J33" s="59"/>
      <c r="K33" s="59">
        <f>SUM(K34:K36)</f>
        <v>40536.29</v>
      </c>
      <c r="L33" s="59"/>
      <c r="M33" s="59">
        <f>SUM(M34:M36)</f>
        <v>0</v>
      </c>
      <c r="N33" s="61"/>
      <c r="O33" s="61">
        <f>SUM(O34:O36)</f>
        <v>4.6239999999999996E-2</v>
      </c>
      <c r="P33" s="61"/>
      <c r="Q33" s="61">
        <f>SUM(Q34:Q36)</f>
        <v>18.212999999999997</v>
      </c>
      <c r="R33" s="61"/>
      <c r="S33" s="61"/>
      <c r="T33" s="62"/>
      <c r="U33" s="61">
        <f>SUM(U34:U36)</f>
        <v>75.11999999999999</v>
      </c>
      <c r="AE33" s="15" t="s">
        <v>49</v>
      </c>
    </row>
    <row r="34" spans="1:60" outlineLevel="1" x14ac:dyDescent="0.2">
      <c r="A34" s="46">
        <v>22</v>
      </c>
      <c r="B34" s="47" t="s">
        <v>99</v>
      </c>
      <c r="C34" s="48" t="s">
        <v>100</v>
      </c>
      <c r="D34" s="49" t="s">
        <v>52</v>
      </c>
      <c r="E34" s="98">
        <v>3.26</v>
      </c>
      <c r="F34" s="50">
        <v>0</v>
      </c>
      <c r="G34" s="50">
        <f t="shared" si="0"/>
        <v>0</v>
      </c>
      <c r="H34" s="51">
        <v>297.17</v>
      </c>
      <c r="I34" s="50">
        <f>ROUND(E34*H34,2)</f>
        <v>968.77</v>
      </c>
      <c r="J34" s="50">
        <v>3622.83</v>
      </c>
      <c r="K34" s="50">
        <f>ROUND(E34*J34,2)</f>
        <v>11810.43</v>
      </c>
      <c r="L34" s="50">
        <v>0</v>
      </c>
      <c r="M34" s="50">
        <f>G34*(1+L34/100)</f>
        <v>0</v>
      </c>
      <c r="N34" s="52">
        <v>1.2489999999999999E-2</v>
      </c>
      <c r="O34" s="52">
        <f>ROUND(E34*N34,5)</f>
        <v>4.0719999999999999E-2</v>
      </c>
      <c r="P34" s="52">
        <v>1.8</v>
      </c>
      <c r="Q34" s="52">
        <f>ROUND(E34*P34,5)</f>
        <v>5.8680000000000003</v>
      </c>
      <c r="R34" s="52"/>
      <c r="S34" s="52"/>
      <c r="T34" s="53">
        <v>8.3279999999999994</v>
      </c>
      <c r="U34" s="52">
        <f>ROUND(E34*T34,2)</f>
        <v>27.15</v>
      </c>
      <c r="V34" s="54"/>
      <c r="W34" s="54"/>
      <c r="X34" s="54"/>
      <c r="Y34" s="54"/>
      <c r="Z34" s="54"/>
      <c r="AA34" s="54"/>
      <c r="AB34" s="54"/>
      <c r="AC34" s="54"/>
      <c r="AD34" s="54"/>
      <c r="AE34" s="54" t="s">
        <v>90</v>
      </c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outlineLevel="1" x14ac:dyDescent="0.2">
      <c r="A35" s="46">
        <v>23</v>
      </c>
      <c r="B35" s="47" t="s">
        <v>101</v>
      </c>
      <c r="C35" s="48" t="s">
        <v>102</v>
      </c>
      <c r="D35" s="49" t="s">
        <v>52</v>
      </c>
      <c r="E35" s="98">
        <f>2.35+2.58</f>
        <v>4.93</v>
      </c>
      <c r="F35" s="50">
        <v>0</v>
      </c>
      <c r="G35" s="50">
        <f t="shared" si="0"/>
        <v>0</v>
      </c>
      <c r="H35" s="51">
        <v>26.58</v>
      </c>
      <c r="I35" s="50">
        <f>ROUND(E35*H35,2)</f>
        <v>131.04</v>
      </c>
      <c r="J35" s="50">
        <v>4303.42</v>
      </c>
      <c r="K35" s="50">
        <f>ROUND(E35*J35,2)</f>
        <v>21215.86</v>
      </c>
      <c r="L35" s="50">
        <v>0</v>
      </c>
      <c r="M35" s="50">
        <f>G35*(1+L35/100)</f>
        <v>0</v>
      </c>
      <c r="N35" s="52">
        <v>1.1199999999999999E-3</v>
      </c>
      <c r="O35" s="52">
        <f>ROUND(E35*N35,5)</f>
        <v>5.5199999999999997E-3</v>
      </c>
      <c r="P35" s="52">
        <v>2.5</v>
      </c>
      <c r="Q35" s="52">
        <f>ROUND(E35*P35,5)</f>
        <v>12.324999999999999</v>
      </c>
      <c r="R35" s="52"/>
      <c r="S35" s="52"/>
      <c r="T35" s="53">
        <v>9.5675000000000008</v>
      </c>
      <c r="U35" s="52">
        <f>ROUND(E35*T35,2)</f>
        <v>47.17</v>
      </c>
      <c r="V35" s="54"/>
      <c r="W35" s="54"/>
      <c r="X35" s="54"/>
      <c r="Y35" s="54"/>
      <c r="Z35" s="54"/>
      <c r="AA35" s="54"/>
      <c r="AB35" s="54"/>
      <c r="AC35" s="54"/>
      <c r="AD35" s="54"/>
      <c r="AE35" s="54" t="s">
        <v>90</v>
      </c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outlineLevel="1" x14ac:dyDescent="0.2">
      <c r="A36" s="46">
        <v>24</v>
      </c>
      <c r="B36" s="47" t="s">
        <v>103</v>
      </c>
      <c r="C36" s="48" t="s">
        <v>104</v>
      </c>
      <c r="D36" s="49" t="s">
        <v>85</v>
      </c>
      <c r="E36" s="98">
        <v>2</v>
      </c>
      <c r="F36" s="50">
        <v>0</v>
      </c>
      <c r="G36" s="50">
        <f t="shared" si="0"/>
        <v>0</v>
      </c>
      <c r="H36" s="51">
        <v>0</v>
      </c>
      <c r="I36" s="50">
        <f>ROUND(E36*H36,2)</f>
        <v>0</v>
      </c>
      <c r="J36" s="50">
        <v>3755</v>
      </c>
      <c r="K36" s="50">
        <f>ROUND(E36*J36,2)</f>
        <v>7510</v>
      </c>
      <c r="L36" s="50">
        <v>0</v>
      </c>
      <c r="M36" s="50">
        <f>G36*(1+L36/100)</f>
        <v>0</v>
      </c>
      <c r="N36" s="52">
        <v>0</v>
      </c>
      <c r="O36" s="52">
        <f>ROUND(E36*N36,5)</f>
        <v>0</v>
      </c>
      <c r="P36" s="52">
        <v>0.01</v>
      </c>
      <c r="Q36" s="52">
        <f>ROUND(E36*P36,5)</f>
        <v>0.02</v>
      </c>
      <c r="R36" s="52"/>
      <c r="S36" s="52"/>
      <c r="T36" s="53">
        <v>0.4</v>
      </c>
      <c r="U36" s="52">
        <f>ROUND(E36*T36,2)</f>
        <v>0.8</v>
      </c>
      <c r="V36" s="54"/>
      <c r="W36" s="54"/>
      <c r="X36" s="54"/>
      <c r="Y36" s="54"/>
      <c r="Z36" s="54"/>
      <c r="AA36" s="54"/>
      <c r="AB36" s="54"/>
      <c r="AC36" s="54"/>
      <c r="AD36" s="54"/>
      <c r="AE36" s="54" t="s">
        <v>53</v>
      </c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x14ac:dyDescent="0.2">
      <c r="A37" s="55" t="s">
        <v>48</v>
      </c>
      <c r="B37" s="56" t="s">
        <v>19</v>
      </c>
      <c r="C37" s="57" t="s">
        <v>20</v>
      </c>
      <c r="D37" s="58"/>
      <c r="E37" s="99"/>
      <c r="F37" s="59"/>
      <c r="G37" s="59">
        <f>SUMIF(AE38:AE42,"&lt;&gt;NOR",G38:G42)</f>
        <v>0</v>
      </c>
      <c r="H37" s="60"/>
      <c r="I37" s="59">
        <f>SUM(I38:I42)</f>
        <v>0</v>
      </c>
      <c r="J37" s="59"/>
      <c r="K37" s="59">
        <f>SUM(K38:K42)</f>
        <v>32166.120000000003</v>
      </c>
      <c r="L37" s="59"/>
      <c r="M37" s="59">
        <f>SUM(M38:M42)</f>
        <v>0</v>
      </c>
      <c r="N37" s="61"/>
      <c r="O37" s="61">
        <f>SUM(O38:O42)</f>
        <v>0</v>
      </c>
      <c r="P37" s="61"/>
      <c r="Q37" s="61">
        <f>SUM(Q38:Q42)</f>
        <v>1.5589999999999999</v>
      </c>
      <c r="R37" s="61"/>
      <c r="S37" s="61"/>
      <c r="T37" s="62"/>
      <c r="U37" s="61">
        <f>SUM(U38:U42)</f>
        <v>16.689999999999998</v>
      </c>
      <c r="AE37" s="15" t="s">
        <v>49</v>
      </c>
    </row>
    <row r="38" spans="1:60" outlineLevel="1" x14ac:dyDescent="0.2">
      <c r="A38" s="46">
        <v>25</v>
      </c>
      <c r="B38" s="47" t="s">
        <v>105</v>
      </c>
      <c r="C38" s="48" t="s">
        <v>106</v>
      </c>
      <c r="D38" s="49" t="s">
        <v>107</v>
      </c>
      <c r="E38" s="98">
        <f>7.84+8.32</f>
        <v>16.16</v>
      </c>
      <c r="F38" s="50">
        <v>0</v>
      </c>
      <c r="G38" s="50">
        <f t="shared" si="0"/>
        <v>0</v>
      </c>
      <c r="H38" s="51">
        <v>0</v>
      </c>
      <c r="I38" s="50">
        <f>ROUND(E38*H38,2)</f>
        <v>0</v>
      </c>
      <c r="J38" s="50">
        <v>1550</v>
      </c>
      <c r="K38" s="50">
        <f>ROUND(E38*J38,2)</f>
        <v>25048</v>
      </c>
      <c r="L38" s="50">
        <v>0</v>
      </c>
      <c r="M38" s="50">
        <f>G38*(1+L38/100)</f>
        <v>0</v>
      </c>
      <c r="N38" s="52">
        <v>0</v>
      </c>
      <c r="O38" s="52">
        <f>ROUND(E38*N38,5)</f>
        <v>0</v>
      </c>
      <c r="P38" s="52">
        <v>0</v>
      </c>
      <c r="Q38" s="52">
        <f>ROUND(E38*P38,5)</f>
        <v>0</v>
      </c>
      <c r="R38" s="52"/>
      <c r="S38" s="52"/>
      <c r="T38" s="53">
        <v>0</v>
      </c>
      <c r="U38" s="52">
        <f>ROUND(E38*T38,2)</f>
        <v>0</v>
      </c>
      <c r="V38" s="54"/>
      <c r="W38" s="54"/>
      <c r="X38" s="54"/>
      <c r="Y38" s="54"/>
      <c r="Z38" s="54"/>
      <c r="AA38" s="54"/>
      <c r="AB38" s="54"/>
      <c r="AC38" s="54"/>
      <c r="AD38" s="54"/>
      <c r="AE38" s="54" t="s">
        <v>53</v>
      </c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outlineLevel="1" x14ac:dyDescent="0.2">
      <c r="A39" s="46">
        <v>26</v>
      </c>
      <c r="B39" s="47" t="s">
        <v>108</v>
      </c>
      <c r="C39" s="48" t="s">
        <v>109</v>
      </c>
      <c r="D39" s="49" t="s">
        <v>107</v>
      </c>
      <c r="E39" s="98">
        <f t="shared" ref="E39:E41" si="7">7.84+8.32</f>
        <v>16.16</v>
      </c>
      <c r="F39" s="50">
        <v>0</v>
      </c>
      <c r="G39" s="50">
        <f t="shared" si="0"/>
        <v>0</v>
      </c>
      <c r="H39" s="51">
        <v>0</v>
      </c>
      <c r="I39" s="50">
        <f>ROUND(E39*H39,2)</f>
        <v>0</v>
      </c>
      <c r="J39" s="50">
        <v>226</v>
      </c>
      <c r="K39" s="50">
        <f>ROUND(E39*J39,2)</f>
        <v>3652.16</v>
      </c>
      <c r="L39" s="50">
        <v>0</v>
      </c>
      <c r="M39" s="50">
        <f>G39*(1+L39/100)</f>
        <v>0</v>
      </c>
      <c r="N39" s="52">
        <v>0</v>
      </c>
      <c r="O39" s="52">
        <f>ROUND(E39*N39,5)</f>
        <v>0</v>
      </c>
      <c r="P39" s="52">
        <v>0</v>
      </c>
      <c r="Q39" s="52">
        <f>ROUND(E39*P39,5)</f>
        <v>0</v>
      </c>
      <c r="R39" s="52"/>
      <c r="S39" s="52"/>
      <c r="T39" s="53">
        <v>0.49</v>
      </c>
      <c r="U39" s="52">
        <f>ROUND(E39*T39,2)</f>
        <v>7.92</v>
      </c>
      <c r="V39" s="54"/>
      <c r="W39" s="54"/>
      <c r="X39" s="54"/>
      <c r="Y39" s="54"/>
      <c r="Z39" s="54"/>
      <c r="AA39" s="54"/>
      <c r="AB39" s="54"/>
      <c r="AC39" s="54"/>
      <c r="AD39" s="54"/>
      <c r="AE39" s="54" t="s">
        <v>53</v>
      </c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outlineLevel="1" x14ac:dyDescent="0.2">
      <c r="A40" s="46">
        <v>27</v>
      </c>
      <c r="B40" s="47" t="s">
        <v>110</v>
      </c>
      <c r="C40" s="48" t="s">
        <v>111</v>
      </c>
      <c r="D40" s="49" t="s">
        <v>107</v>
      </c>
      <c r="E40" s="98">
        <f t="shared" si="7"/>
        <v>16.16</v>
      </c>
      <c r="F40" s="50">
        <v>0</v>
      </c>
      <c r="G40" s="50">
        <f t="shared" si="0"/>
        <v>0</v>
      </c>
      <c r="H40" s="51">
        <v>0</v>
      </c>
      <c r="I40" s="50">
        <f>ROUND(E40*H40,2)</f>
        <v>0</v>
      </c>
      <c r="J40" s="50">
        <v>15</v>
      </c>
      <c r="K40" s="50">
        <f>ROUND(E40*J40,2)</f>
        <v>242.4</v>
      </c>
      <c r="L40" s="50">
        <v>0</v>
      </c>
      <c r="M40" s="50">
        <f>G40*(1+L40/100)</f>
        <v>0</v>
      </c>
      <c r="N40" s="52">
        <v>0</v>
      </c>
      <c r="O40" s="52">
        <f>ROUND(E40*N40,5)</f>
        <v>0</v>
      </c>
      <c r="P40" s="52">
        <v>0</v>
      </c>
      <c r="Q40" s="52">
        <f>ROUND(E40*P40,5)</f>
        <v>0</v>
      </c>
      <c r="R40" s="52"/>
      <c r="S40" s="52"/>
      <c r="T40" s="53">
        <v>0</v>
      </c>
      <c r="U40" s="52">
        <f>ROUND(E40*T40,2)</f>
        <v>0</v>
      </c>
      <c r="V40" s="54"/>
      <c r="W40" s="54"/>
      <c r="X40" s="54"/>
      <c r="Y40" s="54"/>
      <c r="Z40" s="54"/>
      <c r="AA40" s="54"/>
      <c r="AB40" s="54"/>
      <c r="AC40" s="54"/>
      <c r="AD40" s="54"/>
      <c r="AE40" s="54" t="s">
        <v>53</v>
      </c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outlineLevel="1" x14ac:dyDescent="0.2">
      <c r="A41" s="46">
        <v>28</v>
      </c>
      <c r="B41" s="47" t="s">
        <v>112</v>
      </c>
      <c r="C41" s="48" t="s">
        <v>113</v>
      </c>
      <c r="D41" s="49" t="s">
        <v>107</v>
      </c>
      <c r="E41" s="98">
        <f t="shared" si="7"/>
        <v>16.16</v>
      </c>
      <c r="F41" s="50">
        <v>0</v>
      </c>
      <c r="G41" s="50">
        <f t="shared" si="0"/>
        <v>0</v>
      </c>
      <c r="H41" s="51">
        <v>0</v>
      </c>
      <c r="I41" s="50">
        <f>ROUND(E41*H41,2)</f>
        <v>0</v>
      </c>
      <c r="J41" s="50">
        <v>92.2</v>
      </c>
      <c r="K41" s="50">
        <f>ROUND(E41*J41,2)</f>
        <v>1489.95</v>
      </c>
      <c r="L41" s="50">
        <v>0</v>
      </c>
      <c r="M41" s="50">
        <f>G41*(1+L41/100)</f>
        <v>0</v>
      </c>
      <c r="N41" s="52">
        <v>0</v>
      </c>
      <c r="O41" s="52">
        <f>ROUND(E41*N41,5)</f>
        <v>0</v>
      </c>
      <c r="P41" s="52">
        <v>0</v>
      </c>
      <c r="Q41" s="52">
        <f>ROUND(E41*P41,5)</f>
        <v>0</v>
      </c>
      <c r="R41" s="52"/>
      <c r="S41" s="52"/>
      <c r="T41" s="53">
        <v>9.9000000000000005E-2</v>
      </c>
      <c r="U41" s="52">
        <f>ROUND(E41*T41,2)</f>
        <v>1.6</v>
      </c>
      <c r="V41" s="54"/>
      <c r="W41" s="54"/>
      <c r="X41" s="54"/>
      <c r="Y41" s="54"/>
      <c r="Z41" s="54"/>
      <c r="AA41" s="54"/>
      <c r="AB41" s="54"/>
      <c r="AC41" s="54"/>
      <c r="AD41" s="54"/>
      <c r="AE41" s="54" t="s">
        <v>53</v>
      </c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outlineLevel="1" x14ac:dyDescent="0.2">
      <c r="A42" s="46">
        <v>29</v>
      </c>
      <c r="B42" s="47" t="s">
        <v>114</v>
      </c>
      <c r="C42" s="48" t="s">
        <v>115</v>
      </c>
      <c r="D42" s="49" t="s">
        <v>64</v>
      </c>
      <c r="E42" s="98">
        <f>14.85+16.33</f>
        <v>31.18</v>
      </c>
      <c r="F42" s="50">
        <v>0</v>
      </c>
      <c r="G42" s="50">
        <f t="shared" si="0"/>
        <v>0</v>
      </c>
      <c r="H42" s="51">
        <v>0</v>
      </c>
      <c r="I42" s="50">
        <f>ROUND(E42*H42,2)</f>
        <v>0</v>
      </c>
      <c r="J42" s="50">
        <v>55.6</v>
      </c>
      <c r="K42" s="50">
        <f>ROUND(E42*J42,2)</f>
        <v>1733.61</v>
      </c>
      <c r="L42" s="50">
        <v>0</v>
      </c>
      <c r="M42" s="50">
        <f>G42*(1+L42/100)</f>
        <v>0</v>
      </c>
      <c r="N42" s="52">
        <v>0</v>
      </c>
      <c r="O42" s="52">
        <f>ROUND(E42*N42,5)</f>
        <v>0</v>
      </c>
      <c r="P42" s="52">
        <v>0.05</v>
      </c>
      <c r="Q42" s="52">
        <f>ROUND(E42*P42,5)</f>
        <v>1.5589999999999999</v>
      </c>
      <c r="R42" s="52"/>
      <c r="S42" s="52"/>
      <c r="T42" s="53">
        <v>0.23</v>
      </c>
      <c r="U42" s="52">
        <f>ROUND(E42*T42,2)</f>
        <v>7.17</v>
      </c>
      <c r="V42" s="54"/>
      <c r="W42" s="54"/>
      <c r="X42" s="54"/>
      <c r="Y42" s="54"/>
      <c r="Z42" s="54"/>
      <c r="AA42" s="54"/>
      <c r="AB42" s="54"/>
      <c r="AC42" s="54"/>
      <c r="AD42" s="54"/>
      <c r="AE42" s="54" t="s">
        <v>53</v>
      </c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x14ac:dyDescent="0.2">
      <c r="A43" s="55" t="s">
        <v>48</v>
      </c>
      <c r="B43" s="56" t="s">
        <v>21</v>
      </c>
      <c r="C43" s="57" t="s">
        <v>22</v>
      </c>
      <c r="D43" s="58"/>
      <c r="E43" s="99"/>
      <c r="F43" s="59"/>
      <c r="G43" s="59">
        <f>SUMIF(AE44:AE44,"&lt;&gt;NOR",G44:G44)</f>
        <v>0</v>
      </c>
      <c r="H43" s="60"/>
      <c r="I43" s="59">
        <f>SUM(I44:I44)</f>
        <v>0</v>
      </c>
      <c r="J43" s="59"/>
      <c r="K43" s="59">
        <f>SUM(K44:K44)</f>
        <v>6795.08</v>
      </c>
      <c r="L43" s="59"/>
      <c r="M43" s="59">
        <f>SUM(M44:M44)</f>
        <v>0</v>
      </c>
      <c r="N43" s="61"/>
      <c r="O43" s="61">
        <f>SUM(O44:O44)</f>
        <v>0</v>
      </c>
      <c r="P43" s="61"/>
      <c r="Q43" s="61">
        <f>SUM(Q44:Q44)</f>
        <v>0</v>
      </c>
      <c r="R43" s="61"/>
      <c r="S43" s="61"/>
      <c r="T43" s="62"/>
      <c r="U43" s="61">
        <f>SUM(U44:U44)</f>
        <v>9.6</v>
      </c>
      <c r="AE43" s="15" t="s">
        <v>49</v>
      </c>
    </row>
    <row r="44" spans="1:60" outlineLevel="1" x14ac:dyDescent="0.2">
      <c r="A44" s="63">
        <v>30</v>
      </c>
      <c r="B44" s="64" t="s">
        <v>116</v>
      </c>
      <c r="C44" s="65" t="s">
        <v>117</v>
      </c>
      <c r="D44" s="66" t="s">
        <v>107</v>
      </c>
      <c r="E44" s="100">
        <f>7.17+7.88</f>
        <v>15.05</v>
      </c>
      <c r="F44" s="67">
        <v>0</v>
      </c>
      <c r="G44" s="67">
        <f t="shared" si="0"/>
        <v>0</v>
      </c>
      <c r="H44" s="68">
        <v>0</v>
      </c>
      <c r="I44" s="67">
        <f>ROUND(E44*H44,2)</f>
        <v>0</v>
      </c>
      <c r="J44" s="67">
        <v>451.5</v>
      </c>
      <c r="K44" s="67">
        <f>ROUND(E44*J44,2)</f>
        <v>6795.08</v>
      </c>
      <c r="L44" s="67">
        <v>0</v>
      </c>
      <c r="M44" s="67">
        <f>G44*(1+L44/100)</f>
        <v>0</v>
      </c>
      <c r="N44" s="69">
        <v>0</v>
      </c>
      <c r="O44" s="69">
        <f>ROUND(E44*N44,5)</f>
        <v>0</v>
      </c>
      <c r="P44" s="69">
        <v>0</v>
      </c>
      <c r="Q44" s="69">
        <f>ROUND(E44*P44,5)</f>
        <v>0</v>
      </c>
      <c r="R44" s="69"/>
      <c r="S44" s="69"/>
      <c r="T44" s="70">
        <v>0.63800000000000001</v>
      </c>
      <c r="U44" s="69">
        <f>ROUND(E44*T44,2)</f>
        <v>9.6</v>
      </c>
      <c r="V44" s="54"/>
      <c r="W44" s="54"/>
      <c r="X44" s="54"/>
      <c r="Y44" s="54"/>
      <c r="Z44" s="54"/>
      <c r="AA44" s="54"/>
      <c r="AB44" s="54"/>
      <c r="AC44" s="54"/>
      <c r="AD44" s="54"/>
      <c r="AE44" s="54" t="s">
        <v>53</v>
      </c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x14ac:dyDescent="0.2">
      <c r="A45" s="71"/>
      <c r="B45" s="72" t="s">
        <v>118</v>
      </c>
      <c r="C45" s="73" t="s">
        <v>118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AC45" s="15">
        <v>15</v>
      </c>
      <c r="AD45" s="15">
        <v>21</v>
      </c>
    </row>
    <row r="46" spans="1:60" x14ac:dyDescent="0.2">
      <c r="C46" s="75"/>
      <c r="AE46" s="15" t="s">
        <v>119</v>
      </c>
    </row>
    <row r="47" spans="1:60" x14ac:dyDescent="0.2">
      <c r="C47" s="76" t="s">
        <v>120</v>
      </c>
      <c r="D47" s="77"/>
      <c r="E47" s="77"/>
      <c r="F47" s="77"/>
      <c r="G47" s="78">
        <f>G43+G37+G33+G29+G26+G12+G8</f>
        <v>0</v>
      </c>
    </row>
    <row r="48" spans="1:60" x14ac:dyDescent="0.2">
      <c r="C48" s="79" t="s">
        <v>121</v>
      </c>
      <c r="D48" s="79"/>
      <c r="E48" s="79"/>
      <c r="F48" s="79"/>
      <c r="G48" s="80">
        <f>G47*0.029</f>
        <v>0</v>
      </c>
    </row>
    <row r="49" spans="3:7" x14ac:dyDescent="0.2">
      <c r="C49" s="81"/>
      <c r="D49" s="82"/>
      <c r="E49" s="83"/>
      <c r="F49" s="83"/>
      <c r="G49" s="83"/>
    </row>
    <row r="50" spans="3:7" ht="15.75" x14ac:dyDescent="0.25">
      <c r="C50" s="84" t="s">
        <v>123</v>
      </c>
      <c r="D50" s="85"/>
      <c r="E50" s="86"/>
      <c r="F50" s="86"/>
      <c r="G50" s="87">
        <f>G47+G48</f>
        <v>0</v>
      </c>
    </row>
    <row r="51" spans="3:7" ht="15.75" x14ac:dyDescent="0.25">
      <c r="C51" s="88"/>
      <c r="D51" s="89"/>
      <c r="E51" s="90"/>
      <c r="F51" s="90"/>
      <c r="G51" s="91"/>
    </row>
    <row r="52" spans="3:7" ht="14.25" x14ac:dyDescent="0.2">
      <c r="C52" s="92" t="s">
        <v>124</v>
      </c>
      <c r="D52" s="93"/>
      <c r="E52" s="94"/>
      <c r="F52" s="94"/>
      <c r="G52" s="95">
        <f>G50*0.15</f>
        <v>0</v>
      </c>
    </row>
    <row r="53" spans="3:7" x14ac:dyDescent="0.2">
      <c r="C53" s="83"/>
      <c r="D53" s="82"/>
      <c r="E53" s="83"/>
      <c r="F53" s="83"/>
      <c r="G53" s="83"/>
    </row>
    <row r="54" spans="3:7" ht="15.75" x14ac:dyDescent="0.25">
      <c r="C54" s="84" t="s">
        <v>125</v>
      </c>
      <c r="D54" s="85"/>
      <c r="E54" s="86"/>
      <c r="F54" s="86"/>
      <c r="G54" s="87">
        <f>G50+G52</f>
        <v>0</v>
      </c>
    </row>
  </sheetData>
  <sheetProtection password="CC08" sheet="1" objects="1" scenarios="1" selectLockedCells="1"/>
  <mergeCells count="2">
    <mergeCell ref="C3:G3"/>
    <mergeCell ref="C4:G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 pro vyplnění</vt:lpstr>
      <vt:lpstr>VzorPolozky</vt:lpstr>
      <vt:lpstr>výkaz výměr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uzivatel</cp:lastModifiedBy>
  <cp:lastPrinted>2019-03-07T15:30:26Z</cp:lastPrinted>
  <dcterms:created xsi:type="dcterms:W3CDTF">2009-04-08T07:15:50Z</dcterms:created>
  <dcterms:modified xsi:type="dcterms:W3CDTF">2019-03-18T11:27:38Z</dcterms:modified>
</cp:coreProperties>
</file>